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mit Teke\Web Updation\Septemebr 2021\ACP\"/>
    </mc:Choice>
  </mc:AlternateContent>
  <bookViews>
    <workbookView xWindow="-60" yWindow="-60" windowWidth="15480" windowHeight="11640" activeTab="2"/>
  </bookViews>
  <sheets>
    <sheet name="Dist Wise" sheetId="38" r:id="rId1"/>
    <sheet name="Bank wise" sheetId="39" r:id="rId2"/>
    <sheet name="Crop Loan" sheetId="42" r:id="rId3"/>
    <sheet name="A Nagar" sheetId="44" r:id="rId4"/>
    <sheet name="AKOLA" sheetId="2" r:id="rId5"/>
    <sheet name="AMARAVATI" sheetId="46" r:id="rId6"/>
    <sheet name="AURANGABAD" sheetId="47" r:id="rId7"/>
    <sheet name="BEED" sheetId="48" r:id="rId8"/>
    <sheet name="BHANDARA" sheetId="49" r:id="rId9"/>
    <sheet name="BULDHANA" sheetId="50" r:id="rId10"/>
    <sheet name="CHANDRAPUR" sheetId="51" r:id="rId11"/>
    <sheet name="DHULE" sheetId="52" r:id="rId12"/>
    <sheet name="GADCHIROLI" sheetId="53" r:id="rId13"/>
    <sheet name="GONDIA" sheetId="54" r:id="rId14"/>
    <sheet name="HINGOLI" sheetId="55" r:id="rId15"/>
    <sheet name="JALGAON" sheetId="56" r:id="rId16"/>
    <sheet name="JALNA" sheetId="57" r:id="rId17"/>
    <sheet name="KOLHAPUR" sheetId="58" r:id="rId18"/>
    <sheet name="LATUR" sheetId="59" r:id="rId19"/>
    <sheet name="MUMBAI CITY" sheetId="60" r:id="rId20"/>
    <sheet name="MUMBAI SUBURB" sheetId="61" r:id="rId21"/>
    <sheet name="NAGPUR" sheetId="62" r:id="rId22"/>
    <sheet name="NANDED" sheetId="63" r:id="rId23"/>
    <sheet name="NANDURBAR" sheetId="64" r:id="rId24"/>
    <sheet name="NASHIK" sheetId="65" r:id="rId25"/>
    <sheet name="OSMANABAD" sheetId="66" r:id="rId26"/>
    <sheet name="PALGHAR" sheetId="67" r:id="rId27"/>
    <sheet name="PARBHANI" sheetId="68" r:id="rId28"/>
    <sheet name="PUNE" sheetId="69" r:id="rId29"/>
    <sheet name="RAIGAD" sheetId="70" r:id="rId30"/>
    <sheet name="RATNAGIRI" sheetId="71" r:id="rId31"/>
    <sheet name="SANGLI" sheetId="72" r:id="rId32"/>
    <sheet name="SATARA" sheetId="73" r:id="rId33"/>
    <sheet name="SINDHUDURG" sheetId="74" r:id="rId34"/>
    <sheet name="SOLAPUR" sheetId="75" r:id="rId35"/>
    <sheet name="THANE" sheetId="76" r:id="rId36"/>
    <sheet name="WARDHA" sheetId="77" r:id="rId37"/>
    <sheet name="WASHIM" sheetId="78" r:id="rId38"/>
    <sheet name="YAVATMAL" sheetId="79" r:id="rId3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63" l="1"/>
  <c r="G11" i="38" l="1"/>
  <c r="H11" i="38"/>
  <c r="I11" i="38"/>
  <c r="K11" i="38" s="1"/>
  <c r="E11" i="38" s="1"/>
  <c r="J11" i="38"/>
  <c r="L11" i="38" s="1"/>
  <c r="F11" i="38" s="1"/>
  <c r="D11" i="38" s="1"/>
  <c r="M11" i="38"/>
  <c r="N11" i="38"/>
  <c r="O11" i="38"/>
  <c r="P11" i="38"/>
  <c r="Q11" i="38"/>
  <c r="R11" i="38"/>
  <c r="S11" i="38"/>
  <c r="T11" i="38"/>
  <c r="W11" i="38"/>
  <c r="X11" i="38"/>
  <c r="Y11" i="38"/>
  <c r="Z11" i="38"/>
  <c r="AA11" i="38"/>
  <c r="AB11" i="38"/>
  <c r="AC11" i="38"/>
  <c r="AD11" i="38"/>
  <c r="AE11" i="38"/>
  <c r="AF11" i="38"/>
  <c r="AG11" i="38"/>
  <c r="AH11" i="38"/>
  <c r="AI11" i="38"/>
  <c r="AJ11" i="38"/>
  <c r="AK11" i="38"/>
  <c r="AL11" i="38"/>
  <c r="AM11" i="38"/>
  <c r="AN11" i="38"/>
  <c r="AO11" i="38"/>
  <c r="AP11" i="38"/>
  <c r="AQ11" i="38"/>
  <c r="AR11" i="38"/>
  <c r="AU11" i="38"/>
  <c r="AV11" i="38"/>
  <c r="AW11" i="38"/>
  <c r="AX11" i="38"/>
  <c r="AY11" i="38"/>
  <c r="AZ11" i="38"/>
  <c r="BA11" i="38"/>
  <c r="BB11" i="38"/>
  <c r="BC11" i="38"/>
  <c r="BD11" i="38"/>
  <c r="BE11" i="38"/>
  <c r="BF11" i="38"/>
  <c r="BG11" i="38"/>
  <c r="G12" i="38"/>
  <c r="H12" i="38"/>
  <c r="I12" i="38"/>
  <c r="J12" i="38"/>
  <c r="L12" i="38" s="1"/>
  <c r="F12" i="38" s="1"/>
  <c r="M12" i="38"/>
  <c r="N12" i="38"/>
  <c r="O12" i="38"/>
  <c r="P12" i="38"/>
  <c r="Q12" i="38"/>
  <c r="R12" i="38"/>
  <c r="S12" i="38"/>
  <c r="T12" i="38"/>
  <c r="W12" i="38"/>
  <c r="X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K12" i="38"/>
  <c r="AL12" i="38"/>
  <c r="AM12" i="38"/>
  <c r="AN12" i="38"/>
  <c r="AO12" i="38"/>
  <c r="AP12" i="38"/>
  <c r="AQ12" i="38"/>
  <c r="AR12" i="38"/>
  <c r="AU12" i="38"/>
  <c r="AV12" i="38"/>
  <c r="AW12" i="38"/>
  <c r="BG12" i="38" s="1"/>
  <c r="AX12" i="38"/>
  <c r="AY12" i="38"/>
  <c r="AZ12" i="38"/>
  <c r="BA12" i="38"/>
  <c r="BB12" i="38"/>
  <c r="BC12" i="38"/>
  <c r="BD12" i="38"/>
  <c r="BE12" i="38"/>
  <c r="BF12" i="38"/>
  <c r="G13" i="38"/>
  <c r="H13" i="38"/>
  <c r="I13" i="38"/>
  <c r="K13" i="38" s="1"/>
  <c r="E13" i="38" s="1"/>
  <c r="J13" i="38"/>
  <c r="M13" i="38"/>
  <c r="N13" i="38"/>
  <c r="O13" i="38"/>
  <c r="P13" i="38"/>
  <c r="Q13" i="38"/>
  <c r="R13" i="38"/>
  <c r="S13" i="38"/>
  <c r="T13" i="38"/>
  <c r="W13" i="38"/>
  <c r="X13" i="38"/>
  <c r="Y13" i="38"/>
  <c r="Z13" i="38"/>
  <c r="AA13" i="38"/>
  <c r="AB13" i="38"/>
  <c r="AC13" i="38"/>
  <c r="AD13" i="38"/>
  <c r="AE13" i="38"/>
  <c r="AF13" i="38"/>
  <c r="AG13" i="38"/>
  <c r="AH13" i="38"/>
  <c r="AI13" i="38"/>
  <c r="AJ13" i="38"/>
  <c r="AK13" i="38"/>
  <c r="AL13" i="38"/>
  <c r="AM13" i="38"/>
  <c r="AN13" i="38"/>
  <c r="AO13" i="38"/>
  <c r="AP13" i="38"/>
  <c r="AQ13" i="38"/>
  <c r="AR13" i="38"/>
  <c r="AU13" i="38"/>
  <c r="AV13" i="38"/>
  <c r="AW13" i="38"/>
  <c r="AX13" i="38"/>
  <c r="AY13" i="38"/>
  <c r="AZ13" i="38"/>
  <c r="BA13" i="38"/>
  <c r="BB13" i="38"/>
  <c r="BC13" i="38"/>
  <c r="BD13" i="38"/>
  <c r="BE13" i="38"/>
  <c r="BF13" i="38"/>
  <c r="BG13" i="38"/>
  <c r="G14" i="38"/>
  <c r="H14" i="38"/>
  <c r="I14" i="38"/>
  <c r="J14" i="38"/>
  <c r="M14" i="38"/>
  <c r="N14" i="38"/>
  <c r="O14" i="38"/>
  <c r="P14" i="38"/>
  <c r="Q14" i="38"/>
  <c r="R14" i="38"/>
  <c r="S14" i="38"/>
  <c r="T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G15" i="38"/>
  <c r="H15" i="38"/>
  <c r="I15" i="38"/>
  <c r="J15" i="38"/>
  <c r="M15" i="38"/>
  <c r="N15" i="38"/>
  <c r="O15" i="38"/>
  <c r="P15" i="38"/>
  <c r="Q15" i="38"/>
  <c r="R15" i="38"/>
  <c r="S15" i="38"/>
  <c r="T15" i="38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AL15" i="38"/>
  <c r="AM15" i="38"/>
  <c r="AN15" i="38"/>
  <c r="AO15" i="38"/>
  <c r="AP15" i="38"/>
  <c r="AQ15" i="38"/>
  <c r="AR15" i="38"/>
  <c r="AU15" i="38"/>
  <c r="AV15" i="38"/>
  <c r="AW15" i="38"/>
  <c r="BG15" i="38" s="1"/>
  <c r="AX15" i="38"/>
  <c r="AY15" i="38"/>
  <c r="AZ15" i="38"/>
  <c r="BA15" i="38"/>
  <c r="BB15" i="38"/>
  <c r="BC15" i="38"/>
  <c r="BD15" i="38"/>
  <c r="BE15" i="38"/>
  <c r="BF15" i="38"/>
  <c r="G16" i="38"/>
  <c r="H16" i="38"/>
  <c r="I16" i="38"/>
  <c r="K16" i="38" s="1"/>
  <c r="J16" i="38"/>
  <c r="M16" i="38"/>
  <c r="N16" i="38"/>
  <c r="O16" i="38"/>
  <c r="P16" i="38"/>
  <c r="Q16" i="38"/>
  <c r="R16" i="38"/>
  <c r="S16" i="38"/>
  <c r="T16" i="38"/>
  <c r="W16" i="38"/>
  <c r="X16" i="38"/>
  <c r="Y16" i="38"/>
  <c r="Z16" i="38"/>
  <c r="AA16" i="38"/>
  <c r="AB16" i="38"/>
  <c r="AC16" i="38"/>
  <c r="AD16" i="38"/>
  <c r="AE16" i="38"/>
  <c r="AF16" i="38"/>
  <c r="AG16" i="38"/>
  <c r="AH16" i="38"/>
  <c r="AI16" i="38"/>
  <c r="AJ16" i="38"/>
  <c r="AK16" i="38"/>
  <c r="AL16" i="38"/>
  <c r="AM16" i="38"/>
  <c r="AN16" i="38"/>
  <c r="AO16" i="38"/>
  <c r="AP16" i="38"/>
  <c r="AQ16" i="38"/>
  <c r="AR16" i="38"/>
  <c r="AU16" i="38"/>
  <c r="AV16" i="38"/>
  <c r="AW16" i="38"/>
  <c r="AX16" i="38"/>
  <c r="AY16" i="38"/>
  <c r="AZ16" i="38"/>
  <c r="BA16" i="38"/>
  <c r="BB16" i="38"/>
  <c r="BC16" i="38"/>
  <c r="BD16" i="38"/>
  <c r="BE16" i="38"/>
  <c r="BF16" i="38"/>
  <c r="G17" i="38"/>
  <c r="H17" i="38"/>
  <c r="I17" i="38"/>
  <c r="J17" i="38"/>
  <c r="M17" i="38"/>
  <c r="N17" i="38"/>
  <c r="O17" i="38"/>
  <c r="P17" i="38"/>
  <c r="Q17" i="38"/>
  <c r="R17" i="38"/>
  <c r="S17" i="38"/>
  <c r="T17" i="38"/>
  <c r="W17" i="38"/>
  <c r="X17" i="38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K17" i="38"/>
  <c r="AL17" i="38"/>
  <c r="AM17" i="38"/>
  <c r="AN17" i="38"/>
  <c r="AO17" i="38"/>
  <c r="AP17" i="38"/>
  <c r="AQ17" i="38"/>
  <c r="AR17" i="38"/>
  <c r="AU17" i="38"/>
  <c r="AV17" i="38"/>
  <c r="AW17" i="38"/>
  <c r="AX17" i="38"/>
  <c r="AY17" i="38"/>
  <c r="AZ17" i="38"/>
  <c r="BA17" i="38"/>
  <c r="BB17" i="38"/>
  <c r="BC17" i="38"/>
  <c r="BD17" i="38"/>
  <c r="BE17" i="38"/>
  <c r="BF17" i="38"/>
  <c r="G18" i="38"/>
  <c r="H18" i="38"/>
  <c r="I18" i="38"/>
  <c r="J18" i="38"/>
  <c r="M18" i="38"/>
  <c r="N18" i="38"/>
  <c r="O18" i="38"/>
  <c r="P18" i="38"/>
  <c r="Q18" i="38"/>
  <c r="R18" i="38"/>
  <c r="S18" i="38"/>
  <c r="T18" i="38"/>
  <c r="W18" i="38"/>
  <c r="X18" i="38"/>
  <c r="Y18" i="38"/>
  <c r="Z18" i="38"/>
  <c r="AA18" i="38"/>
  <c r="AB18" i="38"/>
  <c r="AC18" i="38"/>
  <c r="AD18" i="38"/>
  <c r="AE18" i="38"/>
  <c r="AF18" i="38"/>
  <c r="AG18" i="38"/>
  <c r="AH18" i="38"/>
  <c r="AI18" i="38"/>
  <c r="AJ18" i="38"/>
  <c r="AK18" i="38"/>
  <c r="AL18" i="38"/>
  <c r="AM18" i="38"/>
  <c r="AN18" i="38"/>
  <c r="AO18" i="38"/>
  <c r="AP18" i="38"/>
  <c r="AQ18" i="38"/>
  <c r="AR18" i="38"/>
  <c r="AU18" i="38"/>
  <c r="AV18" i="38"/>
  <c r="AW18" i="38"/>
  <c r="AX18" i="38"/>
  <c r="AY18" i="38"/>
  <c r="AZ18" i="38"/>
  <c r="BA18" i="38"/>
  <c r="BB18" i="38"/>
  <c r="BC18" i="38"/>
  <c r="BD18" i="38"/>
  <c r="BE18" i="38"/>
  <c r="BF18" i="38"/>
  <c r="G19" i="38"/>
  <c r="K19" i="38" s="1"/>
  <c r="H19" i="38"/>
  <c r="I19" i="38"/>
  <c r="J19" i="38"/>
  <c r="L19" i="38" s="1"/>
  <c r="F19" i="38" s="1"/>
  <c r="M19" i="38"/>
  <c r="N19" i="38"/>
  <c r="O19" i="38"/>
  <c r="P19" i="38"/>
  <c r="Q19" i="38"/>
  <c r="R19" i="38"/>
  <c r="S19" i="38"/>
  <c r="T19" i="38"/>
  <c r="W19" i="38"/>
  <c r="X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K19" i="38"/>
  <c r="AL19" i="38"/>
  <c r="AM19" i="38"/>
  <c r="AN19" i="38"/>
  <c r="AO19" i="38"/>
  <c r="AP19" i="38"/>
  <c r="AQ19" i="38"/>
  <c r="AR19" i="38"/>
  <c r="AU19" i="38"/>
  <c r="AV19" i="38"/>
  <c r="AW19" i="38"/>
  <c r="AX19" i="38"/>
  <c r="AY19" i="38"/>
  <c r="AZ19" i="38"/>
  <c r="BA19" i="38"/>
  <c r="BB19" i="38"/>
  <c r="BC19" i="38"/>
  <c r="BD19" i="38"/>
  <c r="BE19" i="38"/>
  <c r="BF19" i="38"/>
  <c r="BG19" i="38"/>
  <c r="G20" i="38"/>
  <c r="H20" i="38"/>
  <c r="I20" i="38"/>
  <c r="J20" i="38"/>
  <c r="L20" i="38" s="1"/>
  <c r="M20" i="38"/>
  <c r="N20" i="38"/>
  <c r="O20" i="38"/>
  <c r="P20" i="38"/>
  <c r="Q20" i="38"/>
  <c r="R20" i="38"/>
  <c r="S20" i="38"/>
  <c r="T20" i="38"/>
  <c r="W20" i="38"/>
  <c r="X20" i="38"/>
  <c r="Y20" i="38"/>
  <c r="Z20" i="38"/>
  <c r="AA20" i="38"/>
  <c r="AB20" i="38"/>
  <c r="AC20" i="38"/>
  <c r="AD20" i="38"/>
  <c r="AE20" i="38"/>
  <c r="AF20" i="38"/>
  <c r="AG20" i="38"/>
  <c r="AH20" i="38"/>
  <c r="AI20" i="38"/>
  <c r="AJ20" i="38"/>
  <c r="AK20" i="38"/>
  <c r="AL20" i="38"/>
  <c r="AM20" i="38"/>
  <c r="AN20" i="38"/>
  <c r="AO20" i="38"/>
  <c r="AP20" i="38"/>
  <c r="AQ20" i="38"/>
  <c r="AR20" i="38"/>
  <c r="AU20" i="38"/>
  <c r="AV20" i="38"/>
  <c r="AW20" i="38"/>
  <c r="BG20" i="38" s="1"/>
  <c r="AX20" i="38"/>
  <c r="AY20" i="38"/>
  <c r="AZ20" i="38"/>
  <c r="BA20" i="38"/>
  <c r="BB20" i="38"/>
  <c r="BC20" i="38"/>
  <c r="BD20" i="38"/>
  <c r="BE20" i="38"/>
  <c r="BF20" i="38"/>
  <c r="G21" i="38"/>
  <c r="H21" i="38"/>
  <c r="I21" i="38"/>
  <c r="J21" i="38"/>
  <c r="M21" i="38"/>
  <c r="N21" i="38"/>
  <c r="O21" i="38"/>
  <c r="P21" i="38"/>
  <c r="Q21" i="38"/>
  <c r="R21" i="38"/>
  <c r="S21" i="38"/>
  <c r="T21" i="38"/>
  <c r="W21" i="38"/>
  <c r="X21" i="38"/>
  <c r="Y21" i="38"/>
  <c r="Z21" i="38"/>
  <c r="AA21" i="38"/>
  <c r="AB21" i="38"/>
  <c r="AC21" i="38"/>
  <c r="AD21" i="38"/>
  <c r="AE21" i="38"/>
  <c r="AF21" i="38"/>
  <c r="AG21" i="38"/>
  <c r="AH21" i="38"/>
  <c r="AI21" i="38"/>
  <c r="AJ21" i="38"/>
  <c r="AK21" i="38"/>
  <c r="AL21" i="38"/>
  <c r="AM21" i="38"/>
  <c r="AN21" i="38"/>
  <c r="AO21" i="38"/>
  <c r="AP21" i="38"/>
  <c r="AQ21" i="38"/>
  <c r="AR21" i="38"/>
  <c r="AU21" i="38"/>
  <c r="AV21" i="38"/>
  <c r="AW21" i="38"/>
  <c r="AX21" i="38"/>
  <c r="AY21" i="38"/>
  <c r="AZ21" i="38"/>
  <c r="BA21" i="38"/>
  <c r="BB21" i="38"/>
  <c r="BC21" i="38"/>
  <c r="BD21" i="38"/>
  <c r="BE21" i="38"/>
  <c r="BF21" i="38"/>
  <c r="G22" i="38"/>
  <c r="H22" i="38"/>
  <c r="I22" i="38"/>
  <c r="J22" i="38"/>
  <c r="L22" i="38" s="1"/>
  <c r="M22" i="38"/>
  <c r="N22" i="38"/>
  <c r="O22" i="38"/>
  <c r="P22" i="38"/>
  <c r="Q22" i="38"/>
  <c r="R22" i="38"/>
  <c r="S22" i="38"/>
  <c r="T22" i="38"/>
  <c r="W22" i="38"/>
  <c r="X22" i="38"/>
  <c r="Y22" i="38"/>
  <c r="Z22" i="38"/>
  <c r="AA22" i="38"/>
  <c r="AB22" i="38"/>
  <c r="AC22" i="38"/>
  <c r="AD22" i="38"/>
  <c r="AE22" i="38"/>
  <c r="AF22" i="38"/>
  <c r="AG22" i="38"/>
  <c r="AH22" i="38"/>
  <c r="AI22" i="38"/>
  <c r="AJ22" i="38"/>
  <c r="AK22" i="38"/>
  <c r="AL22" i="38"/>
  <c r="AM22" i="38"/>
  <c r="AN22" i="38"/>
  <c r="AO22" i="38"/>
  <c r="AP22" i="38"/>
  <c r="AQ22" i="38"/>
  <c r="AR22" i="38"/>
  <c r="AU22" i="38"/>
  <c r="AV22" i="38"/>
  <c r="AW22" i="38"/>
  <c r="AX22" i="38"/>
  <c r="AY22" i="38"/>
  <c r="AZ22" i="38"/>
  <c r="BA22" i="38"/>
  <c r="BB22" i="38"/>
  <c r="BC22" i="38"/>
  <c r="BD22" i="38"/>
  <c r="BE22" i="38"/>
  <c r="BF22" i="38"/>
  <c r="G23" i="38"/>
  <c r="H23" i="38"/>
  <c r="I23" i="38"/>
  <c r="J23" i="38"/>
  <c r="M23" i="38"/>
  <c r="N23" i="38"/>
  <c r="O23" i="38"/>
  <c r="P23" i="38"/>
  <c r="Q23" i="38"/>
  <c r="R23" i="38"/>
  <c r="S23" i="38"/>
  <c r="T23" i="38"/>
  <c r="W23" i="38"/>
  <c r="X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K23" i="38"/>
  <c r="AL23" i="38"/>
  <c r="AM23" i="38"/>
  <c r="AN23" i="38"/>
  <c r="AO23" i="38"/>
  <c r="AP23" i="38"/>
  <c r="AQ23" i="38"/>
  <c r="AR23" i="38"/>
  <c r="AU23" i="38"/>
  <c r="AV23" i="38"/>
  <c r="AW23" i="38"/>
  <c r="AX23" i="38"/>
  <c r="AY23" i="38"/>
  <c r="AZ23" i="38"/>
  <c r="BA23" i="38"/>
  <c r="BB23" i="38"/>
  <c r="BC23" i="38"/>
  <c r="BD23" i="38"/>
  <c r="BE23" i="38"/>
  <c r="BF23" i="38"/>
  <c r="G24" i="38"/>
  <c r="H24" i="38"/>
  <c r="I24" i="38"/>
  <c r="J24" i="38"/>
  <c r="M24" i="38"/>
  <c r="N24" i="38"/>
  <c r="O24" i="38"/>
  <c r="P24" i="38"/>
  <c r="Q24" i="38"/>
  <c r="R24" i="38"/>
  <c r="S24" i="38"/>
  <c r="T24" i="38"/>
  <c r="W24" i="38"/>
  <c r="X24" i="38"/>
  <c r="Y24" i="38"/>
  <c r="Z24" i="38"/>
  <c r="AA24" i="38"/>
  <c r="AB24" i="38"/>
  <c r="AC24" i="38"/>
  <c r="AD24" i="38"/>
  <c r="AE24" i="38"/>
  <c r="AF24" i="38"/>
  <c r="AG24" i="38"/>
  <c r="AH24" i="38"/>
  <c r="AI24" i="38"/>
  <c r="AJ24" i="38"/>
  <c r="AK24" i="38"/>
  <c r="AL24" i="38"/>
  <c r="AM24" i="38"/>
  <c r="AN24" i="38"/>
  <c r="AO24" i="38"/>
  <c r="AP24" i="38"/>
  <c r="AQ24" i="38"/>
  <c r="AR24" i="38"/>
  <c r="AU24" i="38"/>
  <c r="AV24" i="38"/>
  <c r="AW24" i="38"/>
  <c r="BG24" i="38" s="1"/>
  <c r="AX24" i="38"/>
  <c r="AY24" i="38"/>
  <c r="AZ24" i="38"/>
  <c r="BA24" i="38"/>
  <c r="BB24" i="38"/>
  <c r="BC24" i="38"/>
  <c r="BD24" i="38"/>
  <c r="BE24" i="38"/>
  <c r="BF24" i="38"/>
  <c r="G25" i="38"/>
  <c r="H25" i="38"/>
  <c r="L25" i="38" s="1"/>
  <c r="I25" i="38"/>
  <c r="K25" i="38" s="1"/>
  <c r="E25" i="38" s="1"/>
  <c r="J25" i="38"/>
  <c r="M25" i="38"/>
  <c r="N25" i="38"/>
  <c r="O25" i="38"/>
  <c r="P25" i="38"/>
  <c r="Q25" i="38"/>
  <c r="R25" i="38"/>
  <c r="S25" i="38"/>
  <c r="T25" i="38"/>
  <c r="W25" i="38"/>
  <c r="X25" i="38"/>
  <c r="Y25" i="38"/>
  <c r="Z25" i="38"/>
  <c r="AA25" i="38"/>
  <c r="AB25" i="38"/>
  <c r="AC25" i="38"/>
  <c r="AD25" i="38"/>
  <c r="AE25" i="38"/>
  <c r="AF25" i="38"/>
  <c r="AG25" i="38"/>
  <c r="AH25" i="38"/>
  <c r="AI25" i="38"/>
  <c r="AJ25" i="38"/>
  <c r="AK25" i="38"/>
  <c r="AL25" i="38"/>
  <c r="AM25" i="38"/>
  <c r="AN25" i="38"/>
  <c r="AO25" i="38"/>
  <c r="AP25" i="38"/>
  <c r="AQ25" i="38"/>
  <c r="AR25" i="38"/>
  <c r="AU25" i="38"/>
  <c r="AV25" i="38"/>
  <c r="AW25" i="38"/>
  <c r="AX25" i="38"/>
  <c r="BH25" i="38" s="1"/>
  <c r="AY25" i="38"/>
  <c r="AZ25" i="38"/>
  <c r="BA25" i="38"/>
  <c r="BB25" i="38"/>
  <c r="BC25" i="38"/>
  <c r="BD25" i="38"/>
  <c r="BE25" i="38"/>
  <c r="BF25" i="38"/>
  <c r="G26" i="38"/>
  <c r="H26" i="38"/>
  <c r="I26" i="38"/>
  <c r="J26" i="38"/>
  <c r="L26" i="38" s="1"/>
  <c r="M26" i="38"/>
  <c r="N26" i="38"/>
  <c r="O26" i="38"/>
  <c r="P26" i="38"/>
  <c r="Q26" i="38"/>
  <c r="R26" i="38"/>
  <c r="S26" i="38"/>
  <c r="T26" i="38"/>
  <c r="W26" i="38"/>
  <c r="X26" i="38"/>
  <c r="Y26" i="38"/>
  <c r="Z26" i="38"/>
  <c r="AA26" i="38"/>
  <c r="AB26" i="38"/>
  <c r="AC26" i="38"/>
  <c r="AD26" i="38"/>
  <c r="AE26" i="38"/>
  <c r="AF26" i="38"/>
  <c r="AG26" i="38"/>
  <c r="AH26" i="38"/>
  <c r="AI26" i="38"/>
  <c r="AJ26" i="38"/>
  <c r="AK26" i="38"/>
  <c r="AL26" i="38"/>
  <c r="AM26" i="38"/>
  <c r="AN26" i="38"/>
  <c r="AO26" i="38"/>
  <c r="AP26" i="38"/>
  <c r="AQ26" i="38"/>
  <c r="AR26" i="38"/>
  <c r="AU26" i="38"/>
  <c r="AV26" i="38"/>
  <c r="AW26" i="38"/>
  <c r="AX26" i="38"/>
  <c r="AY26" i="38"/>
  <c r="AZ26" i="38"/>
  <c r="BA26" i="38"/>
  <c r="BB26" i="38"/>
  <c r="BC26" i="38"/>
  <c r="BD26" i="38"/>
  <c r="BE26" i="38"/>
  <c r="BF26" i="38"/>
  <c r="G27" i="38"/>
  <c r="H27" i="38"/>
  <c r="I27" i="38"/>
  <c r="J27" i="38"/>
  <c r="M27" i="38"/>
  <c r="N27" i="38"/>
  <c r="O27" i="38"/>
  <c r="P27" i="38"/>
  <c r="Q27" i="38"/>
  <c r="R27" i="38"/>
  <c r="S27" i="38"/>
  <c r="T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AL27" i="38"/>
  <c r="AM27" i="38"/>
  <c r="AN27" i="38"/>
  <c r="AO27" i="38"/>
  <c r="AP27" i="38"/>
  <c r="AQ27" i="38"/>
  <c r="AR27" i="38"/>
  <c r="AU27" i="38"/>
  <c r="AV27" i="38"/>
  <c r="AW27" i="38"/>
  <c r="AX27" i="38"/>
  <c r="AY27" i="38"/>
  <c r="AZ27" i="38"/>
  <c r="BA27" i="38"/>
  <c r="BB27" i="38"/>
  <c r="BC27" i="38"/>
  <c r="BD27" i="38"/>
  <c r="BE27" i="38"/>
  <c r="BF27" i="38"/>
  <c r="G28" i="38"/>
  <c r="H28" i="38"/>
  <c r="I28" i="38"/>
  <c r="J28" i="38"/>
  <c r="M28" i="38"/>
  <c r="N28" i="38"/>
  <c r="O28" i="38"/>
  <c r="P28" i="38"/>
  <c r="Q28" i="38"/>
  <c r="R28" i="38"/>
  <c r="S28" i="38"/>
  <c r="T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AI28" i="38"/>
  <c r="AJ28" i="38"/>
  <c r="AK28" i="38"/>
  <c r="AL28" i="38"/>
  <c r="AM28" i="38"/>
  <c r="AN28" i="38"/>
  <c r="AO28" i="38"/>
  <c r="AP28" i="38"/>
  <c r="AQ28" i="38"/>
  <c r="AR28" i="38"/>
  <c r="AU28" i="38"/>
  <c r="AV28" i="38"/>
  <c r="AW28" i="38"/>
  <c r="AX28" i="38"/>
  <c r="AY28" i="38"/>
  <c r="AZ28" i="38"/>
  <c r="BA28" i="38"/>
  <c r="BB28" i="38"/>
  <c r="BC28" i="38"/>
  <c r="BD28" i="38"/>
  <c r="BE28" i="38"/>
  <c r="BF28" i="38"/>
  <c r="G29" i="38"/>
  <c r="H29" i="38"/>
  <c r="I29" i="38"/>
  <c r="J29" i="38"/>
  <c r="M29" i="38"/>
  <c r="N29" i="38"/>
  <c r="O29" i="38"/>
  <c r="P29" i="38"/>
  <c r="Q29" i="38"/>
  <c r="R29" i="38"/>
  <c r="S29" i="38"/>
  <c r="T29" i="38"/>
  <c r="W29" i="38"/>
  <c r="U29" i="38" s="1"/>
  <c r="X29" i="38"/>
  <c r="Y29" i="38"/>
  <c r="Z29" i="38"/>
  <c r="AA29" i="38"/>
  <c r="AB29" i="38"/>
  <c r="AC29" i="38"/>
  <c r="AD29" i="38"/>
  <c r="AE29" i="38"/>
  <c r="AF29" i="38"/>
  <c r="AG29" i="38"/>
  <c r="AH29" i="38"/>
  <c r="AI29" i="38"/>
  <c r="AJ29" i="38"/>
  <c r="AK29" i="38"/>
  <c r="AL29" i="38"/>
  <c r="AM29" i="38"/>
  <c r="AN29" i="38"/>
  <c r="AO29" i="38"/>
  <c r="AP29" i="38"/>
  <c r="AQ29" i="38"/>
  <c r="AR29" i="38"/>
  <c r="AU29" i="38"/>
  <c r="AV29" i="38"/>
  <c r="AW29" i="38"/>
  <c r="AX29" i="38"/>
  <c r="AY29" i="38"/>
  <c r="AZ29" i="38"/>
  <c r="BA29" i="38"/>
  <c r="BB29" i="38"/>
  <c r="BC29" i="38"/>
  <c r="BD29" i="38"/>
  <c r="BE29" i="38"/>
  <c r="BF29" i="38"/>
  <c r="G30" i="38"/>
  <c r="H30" i="38"/>
  <c r="I30" i="38"/>
  <c r="J30" i="38"/>
  <c r="L30" i="38" s="1"/>
  <c r="F30" i="38" s="1"/>
  <c r="M30" i="38"/>
  <c r="N30" i="38"/>
  <c r="O30" i="38"/>
  <c r="P30" i="38"/>
  <c r="Q30" i="38"/>
  <c r="R30" i="38"/>
  <c r="S30" i="38"/>
  <c r="T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AL30" i="38"/>
  <c r="AM30" i="38"/>
  <c r="AN30" i="38"/>
  <c r="AO30" i="38"/>
  <c r="AP30" i="38"/>
  <c r="AQ30" i="38"/>
  <c r="AR30" i="38"/>
  <c r="AU30" i="38"/>
  <c r="AV30" i="38"/>
  <c r="AW30" i="38"/>
  <c r="AX30" i="38"/>
  <c r="AY30" i="38"/>
  <c r="AZ30" i="38"/>
  <c r="BA30" i="38"/>
  <c r="BB30" i="38"/>
  <c r="BC30" i="38"/>
  <c r="BD30" i="38"/>
  <c r="BE30" i="38"/>
  <c r="BF30" i="38"/>
  <c r="G31" i="38"/>
  <c r="H31" i="38"/>
  <c r="L31" i="38" s="1"/>
  <c r="F31" i="38" s="1"/>
  <c r="D31" i="38" s="1"/>
  <c r="I31" i="38"/>
  <c r="J31" i="38"/>
  <c r="W31" i="38"/>
  <c r="U31" i="38" s="1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K31" i="38"/>
  <c r="AL31" i="38"/>
  <c r="AM31" i="38"/>
  <c r="AN31" i="38"/>
  <c r="AO31" i="38"/>
  <c r="AP31" i="38"/>
  <c r="AQ31" i="38"/>
  <c r="AR31" i="38"/>
  <c r="AU31" i="38"/>
  <c r="AV31" i="38"/>
  <c r="AW31" i="38"/>
  <c r="AX31" i="38"/>
  <c r="AY31" i="38"/>
  <c r="AZ31" i="38"/>
  <c r="BA31" i="38"/>
  <c r="BB31" i="38"/>
  <c r="BC31" i="38"/>
  <c r="BD31" i="38"/>
  <c r="BE31" i="38"/>
  <c r="BF31" i="38"/>
  <c r="G32" i="38"/>
  <c r="H32" i="38"/>
  <c r="I32" i="38"/>
  <c r="K32" i="38" s="1"/>
  <c r="J32" i="38"/>
  <c r="M32" i="38"/>
  <c r="N32" i="38"/>
  <c r="O32" i="38"/>
  <c r="P32" i="38"/>
  <c r="Q32" i="38"/>
  <c r="R32" i="38"/>
  <c r="S32" i="38"/>
  <c r="T32" i="38"/>
  <c r="W32" i="38"/>
  <c r="X32" i="38"/>
  <c r="Y32" i="38"/>
  <c r="Z32" i="38"/>
  <c r="AA32" i="38"/>
  <c r="AB32" i="38"/>
  <c r="AC32" i="38"/>
  <c r="AD32" i="38"/>
  <c r="AE32" i="38"/>
  <c r="AF32" i="38"/>
  <c r="AG32" i="38"/>
  <c r="AH32" i="38"/>
  <c r="AI32" i="38"/>
  <c r="AJ32" i="38"/>
  <c r="AK32" i="38"/>
  <c r="AL32" i="38"/>
  <c r="AM32" i="38"/>
  <c r="AN32" i="38"/>
  <c r="AO32" i="38"/>
  <c r="AP32" i="38"/>
  <c r="AQ32" i="38"/>
  <c r="AR32" i="38"/>
  <c r="AU32" i="38"/>
  <c r="AV32" i="38"/>
  <c r="AW32" i="38"/>
  <c r="AX32" i="38"/>
  <c r="AY32" i="38"/>
  <c r="AZ32" i="38"/>
  <c r="BA32" i="38"/>
  <c r="BB32" i="38"/>
  <c r="BC32" i="38"/>
  <c r="BD32" i="38"/>
  <c r="BE32" i="38"/>
  <c r="BF32" i="38"/>
  <c r="BG32" i="38"/>
  <c r="G33" i="38"/>
  <c r="H33" i="38"/>
  <c r="I33" i="38"/>
  <c r="J33" i="38"/>
  <c r="L33" i="38" s="1"/>
  <c r="F33" i="38" s="1"/>
  <c r="M33" i="38"/>
  <c r="N33" i="38"/>
  <c r="O33" i="38"/>
  <c r="P33" i="38"/>
  <c r="Q33" i="38"/>
  <c r="R33" i="38"/>
  <c r="S33" i="38"/>
  <c r="T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K33" i="38"/>
  <c r="AL33" i="38"/>
  <c r="AM33" i="38"/>
  <c r="AN33" i="38"/>
  <c r="AO33" i="38"/>
  <c r="AP33" i="38"/>
  <c r="AQ33" i="38"/>
  <c r="AR33" i="38"/>
  <c r="AU33" i="38"/>
  <c r="AV33" i="38"/>
  <c r="AW33" i="38"/>
  <c r="AX33" i="38"/>
  <c r="AY33" i="38"/>
  <c r="AZ33" i="38"/>
  <c r="BA33" i="38"/>
  <c r="BG33" i="38" s="1"/>
  <c r="BB33" i="38"/>
  <c r="BC33" i="38"/>
  <c r="BD33" i="38"/>
  <c r="BE33" i="38"/>
  <c r="BF33" i="38"/>
  <c r="G34" i="38"/>
  <c r="H34" i="38"/>
  <c r="I34" i="38"/>
  <c r="J34" i="38"/>
  <c r="M34" i="38"/>
  <c r="N34" i="38"/>
  <c r="O34" i="38"/>
  <c r="P34" i="38"/>
  <c r="Q34" i="38"/>
  <c r="R34" i="38"/>
  <c r="S34" i="38"/>
  <c r="T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K34" i="38"/>
  <c r="AL34" i="38"/>
  <c r="AM34" i="38"/>
  <c r="AN34" i="38"/>
  <c r="AO34" i="38"/>
  <c r="AP34" i="38"/>
  <c r="AQ34" i="38"/>
  <c r="AR34" i="38"/>
  <c r="AU34" i="38"/>
  <c r="AV34" i="38"/>
  <c r="AW34" i="38"/>
  <c r="BG34" i="38" s="1"/>
  <c r="AX34" i="38"/>
  <c r="AY34" i="38"/>
  <c r="AZ34" i="38"/>
  <c r="BA34" i="38"/>
  <c r="BB34" i="38"/>
  <c r="BC34" i="38"/>
  <c r="BD34" i="38"/>
  <c r="BE34" i="38"/>
  <c r="BF34" i="38"/>
  <c r="G35" i="38"/>
  <c r="H35" i="38"/>
  <c r="L35" i="38" s="1"/>
  <c r="F35" i="38" s="1"/>
  <c r="D35" i="38" s="1"/>
  <c r="I35" i="38"/>
  <c r="J35" i="38"/>
  <c r="M35" i="38"/>
  <c r="N35" i="38"/>
  <c r="O35" i="38"/>
  <c r="P35" i="38"/>
  <c r="Q35" i="38"/>
  <c r="R35" i="38"/>
  <c r="S35" i="38"/>
  <c r="T35" i="38"/>
  <c r="W35" i="38"/>
  <c r="X35" i="38"/>
  <c r="Y35" i="38"/>
  <c r="Z35" i="38"/>
  <c r="AA35" i="38"/>
  <c r="AB35" i="38"/>
  <c r="AC35" i="38"/>
  <c r="AD35" i="38"/>
  <c r="AE35" i="38"/>
  <c r="AF35" i="38"/>
  <c r="AG35" i="38"/>
  <c r="AH35" i="38"/>
  <c r="AI35" i="38"/>
  <c r="AJ35" i="38"/>
  <c r="AK35" i="38"/>
  <c r="AL35" i="38"/>
  <c r="AM35" i="38"/>
  <c r="AN35" i="38"/>
  <c r="AO35" i="38"/>
  <c r="AP35" i="38"/>
  <c r="AQ35" i="38"/>
  <c r="AR35" i="38"/>
  <c r="AU35" i="38"/>
  <c r="AV35" i="38"/>
  <c r="AW35" i="38"/>
  <c r="AX35" i="38"/>
  <c r="AY35" i="38"/>
  <c r="AZ35" i="38"/>
  <c r="BA35" i="38"/>
  <c r="BB35" i="38"/>
  <c r="BC35" i="38"/>
  <c r="BD35" i="38"/>
  <c r="BE35" i="38"/>
  <c r="BF35" i="38"/>
  <c r="G36" i="38"/>
  <c r="H36" i="38"/>
  <c r="I36" i="38"/>
  <c r="J36" i="38"/>
  <c r="M36" i="38"/>
  <c r="N36" i="38"/>
  <c r="O36" i="38"/>
  <c r="P36" i="38"/>
  <c r="Q36" i="38"/>
  <c r="R36" i="38"/>
  <c r="S36" i="38"/>
  <c r="T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G37" i="38"/>
  <c r="H37" i="38"/>
  <c r="I37" i="38"/>
  <c r="J37" i="38"/>
  <c r="M37" i="38"/>
  <c r="N37" i="38"/>
  <c r="O37" i="38"/>
  <c r="P37" i="38"/>
  <c r="Q37" i="38"/>
  <c r="R37" i="38"/>
  <c r="S37" i="38"/>
  <c r="T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K37" i="38"/>
  <c r="AL37" i="38"/>
  <c r="AM37" i="38"/>
  <c r="AN37" i="38"/>
  <c r="AO37" i="38"/>
  <c r="AP37" i="38"/>
  <c r="AQ37" i="38"/>
  <c r="AR37" i="38"/>
  <c r="AU37" i="38"/>
  <c r="AV37" i="38"/>
  <c r="AW37" i="38"/>
  <c r="BG37" i="38" s="1"/>
  <c r="AX37" i="38"/>
  <c r="AY37" i="38"/>
  <c r="AZ37" i="38"/>
  <c r="BA37" i="38"/>
  <c r="BB37" i="38"/>
  <c r="BC37" i="38"/>
  <c r="BD37" i="38"/>
  <c r="BE37" i="38"/>
  <c r="BF37" i="38"/>
  <c r="BH37" i="38" s="1"/>
  <c r="G38" i="38"/>
  <c r="H38" i="38"/>
  <c r="L38" i="38" s="1"/>
  <c r="I38" i="38"/>
  <c r="K38" i="38" s="1"/>
  <c r="E38" i="38" s="1"/>
  <c r="J38" i="38"/>
  <c r="M38" i="38"/>
  <c r="N38" i="38"/>
  <c r="O38" i="38"/>
  <c r="P38" i="38"/>
  <c r="Q38" i="38"/>
  <c r="R38" i="38"/>
  <c r="S38" i="38"/>
  <c r="T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AR38" i="38"/>
  <c r="AU38" i="38"/>
  <c r="AV38" i="38"/>
  <c r="AW38" i="38"/>
  <c r="AX38" i="38"/>
  <c r="AY38" i="38"/>
  <c r="AZ38" i="38"/>
  <c r="BA38" i="38"/>
  <c r="BB38" i="38"/>
  <c r="BC38" i="38"/>
  <c r="BD38" i="38"/>
  <c r="BE38" i="38"/>
  <c r="BF38" i="38"/>
  <c r="BH38" i="38" s="1"/>
  <c r="G39" i="38"/>
  <c r="H39" i="38"/>
  <c r="I39" i="38"/>
  <c r="J39" i="38"/>
  <c r="L39" i="38" s="1"/>
  <c r="F39" i="38" s="1"/>
  <c r="M39" i="38"/>
  <c r="N39" i="38"/>
  <c r="O39" i="38"/>
  <c r="P39" i="38"/>
  <c r="Q39" i="38"/>
  <c r="R39" i="38"/>
  <c r="S39" i="38"/>
  <c r="T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K39" i="38"/>
  <c r="AL39" i="38"/>
  <c r="AM39" i="38"/>
  <c r="AN39" i="38"/>
  <c r="AO39" i="38"/>
  <c r="AP39" i="38"/>
  <c r="AQ39" i="38"/>
  <c r="AR39" i="38"/>
  <c r="AU39" i="38"/>
  <c r="AV39" i="38"/>
  <c r="AW39" i="38"/>
  <c r="AX39" i="38"/>
  <c r="AY39" i="38"/>
  <c r="AZ39" i="38"/>
  <c r="BA39" i="38"/>
  <c r="BB39" i="38"/>
  <c r="BC39" i="38"/>
  <c r="BD39" i="38"/>
  <c r="BE39" i="38"/>
  <c r="BF39" i="38"/>
  <c r="G40" i="38"/>
  <c r="H40" i="38"/>
  <c r="I40" i="38"/>
  <c r="K40" i="38" s="1"/>
  <c r="J40" i="38"/>
  <c r="M40" i="38"/>
  <c r="N40" i="38"/>
  <c r="O40" i="38"/>
  <c r="P40" i="38"/>
  <c r="Q40" i="38"/>
  <c r="R40" i="38"/>
  <c r="S40" i="38"/>
  <c r="T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AJ40" i="38"/>
  <c r="AK40" i="38"/>
  <c r="AL40" i="38"/>
  <c r="AM40" i="38"/>
  <c r="AN40" i="38"/>
  <c r="AO40" i="38"/>
  <c r="AP40" i="38"/>
  <c r="AQ40" i="38"/>
  <c r="AR40" i="38"/>
  <c r="AU40" i="38"/>
  <c r="AV40" i="38"/>
  <c r="AW40" i="38"/>
  <c r="AX40" i="38"/>
  <c r="AY40" i="38"/>
  <c r="AZ40" i="38"/>
  <c r="BA40" i="38"/>
  <c r="BB40" i="38"/>
  <c r="BC40" i="38"/>
  <c r="BD40" i="38"/>
  <c r="BE40" i="38"/>
  <c r="BF40" i="38"/>
  <c r="G41" i="38"/>
  <c r="H41" i="38"/>
  <c r="I41" i="38"/>
  <c r="J41" i="38"/>
  <c r="L41" i="38" s="1"/>
  <c r="F41" i="38" s="1"/>
  <c r="M41" i="38"/>
  <c r="N41" i="38"/>
  <c r="O41" i="38"/>
  <c r="P41" i="38"/>
  <c r="Q41" i="38"/>
  <c r="R41" i="38"/>
  <c r="S41" i="38"/>
  <c r="T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AL41" i="38"/>
  <c r="AM41" i="38"/>
  <c r="AN41" i="38"/>
  <c r="AO41" i="38"/>
  <c r="AP41" i="38"/>
  <c r="AQ41" i="38"/>
  <c r="AR41" i="38"/>
  <c r="AU41" i="38"/>
  <c r="AV41" i="38"/>
  <c r="AW41" i="38"/>
  <c r="AX41" i="38"/>
  <c r="AY41" i="38"/>
  <c r="AZ41" i="38"/>
  <c r="BA41" i="38"/>
  <c r="BB41" i="38"/>
  <c r="BC41" i="38"/>
  <c r="BD41" i="38"/>
  <c r="BE41" i="38"/>
  <c r="BF41" i="38"/>
  <c r="G42" i="38"/>
  <c r="H42" i="38"/>
  <c r="I42" i="38"/>
  <c r="J42" i="38"/>
  <c r="M42" i="38"/>
  <c r="N42" i="38"/>
  <c r="O42" i="38"/>
  <c r="P42" i="38"/>
  <c r="Q42" i="38"/>
  <c r="R42" i="38"/>
  <c r="S42" i="38"/>
  <c r="T42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AJ42" i="38"/>
  <c r="AK42" i="38"/>
  <c r="AL42" i="38"/>
  <c r="AM42" i="38"/>
  <c r="AN42" i="38"/>
  <c r="AO42" i="38"/>
  <c r="AP42" i="38"/>
  <c r="AQ42" i="38"/>
  <c r="AR42" i="38"/>
  <c r="AU42" i="38"/>
  <c r="AV42" i="38"/>
  <c r="AW42" i="38"/>
  <c r="AX42" i="38"/>
  <c r="AY42" i="38"/>
  <c r="AZ42" i="38"/>
  <c r="BA42" i="38"/>
  <c r="BG42" i="38" s="1"/>
  <c r="BB42" i="38"/>
  <c r="BC42" i="38"/>
  <c r="BD42" i="38"/>
  <c r="BE42" i="38"/>
  <c r="BF42" i="38"/>
  <c r="G43" i="38"/>
  <c r="H43" i="38"/>
  <c r="I43" i="38"/>
  <c r="J43" i="38"/>
  <c r="L43" i="38" s="1"/>
  <c r="M43" i="38"/>
  <c r="N43" i="38"/>
  <c r="O43" i="38"/>
  <c r="P43" i="38"/>
  <c r="Q43" i="38"/>
  <c r="R43" i="38"/>
  <c r="S43" i="38"/>
  <c r="T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AL43" i="38"/>
  <c r="AM43" i="38"/>
  <c r="AN43" i="38"/>
  <c r="AO43" i="38"/>
  <c r="AP43" i="38"/>
  <c r="AQ43" i="38"/>
  <c r="AR43" i="38"/>
  <c r="AU43" i="38"/>
  <c r="AV43" i="38"/>
  <c r="AW43" i="38"/>
  <c r="AX43" i="38"/>
  <c r="AY43" i="38"/>
  <c r="AZ43" i="38"/>
  <c r="BA43" i="38"/>
  <c r="BB43" i="38"/>
  <c r="BC43" i="38"/>
  <c r="BD43" i="38"/>
  <c r="BE43" i="38"/>
  <c r="BF43" i="38"/>
  <c r="BG43" i="38"/>
  <c r="G44" i="38"/>
  <c r="H44" i="38"/>
  <c r="I44" i="38"/>
  <c r="J44" i="38"/>
  <c r="M44" i="38"/>
  <c r="N44" i="38"/>
  <c r="O44" i="38"/>
  <c r="P44" i="38"/>
  <c r="Q44" i="38"/>
  <c r="R44" i="38"/>
  <c r="S44" i="38"/>
  <c r="T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AL44" i="38"/>
  <c r="AM44" i="38"/>
  <c r="AN44" i="38"/>
  <c r="AO44" i="38"/>
  <c r="AP44" i="38"/>
  <c r="AQ44" i="38"/>
  <c r="AR44" i="38"/>
  <c r="AU44" i="38"/>
  <c r="AV44" i="38"/>
  <c r="AW44" i="38"/>
  <c r="AX44" i="38"/>
  <c r="AY44" i="38"/>
  <c r="AZ44" i="38"/>
  <c r="BA44" i="38"/>
  <c r="BB44" i="38"/>
  <c r="BC44" i="38"/>
  <c r="BD44" i="38"/>
  <c r="BE44" i="38"/>
  <c r="BF44" i="38"/>
  <c r="G45" i="38"/>
  <c r="H45" i="38"/>
  <c r="L45" i="38" s="1"/>
  <c r="F45" i="38" s="1"/>
  <c r="D45" i="38" s="1"/>
  <c r="I45" i="38"/>
  <c r="J45" i="38"/>
  <c r="M45" i="38"/>
  <c r="N45" i="38"/>
  <c r="O45" i="38"/>
  <c r="P45" i="38"/>
  <c r="Q45" i="38"/>
  <c r="R45" i="38"/>
  <c r="S45" i="38"/>
  <c r="T45" i="38"/>
  <c r="W45" i="38"/>
  <c r="X45" i="38"/>
  <c r="Y45" i="38"/>
  <c r="Z45" i="38"/>
  <c r="AA45" i="38"/>
  <c r="AB45" i="38"/>
  <c r="AC45" i="38"/>
  <c r="AD45" i="38"/>
  <c r="AE45" i="38"/>
  <c r="AF45" i="38"/>
  <c r="AG45" i="38"/>
  <c r="AH45" i="38"/>
  <c r="AI45" i="38"/>
  <c r="AJ45" i="38"/>
  <c r="AK45" i="38"/>
  <c r="AL45" i="38"/>
  <c r="AM45" i="38"/>
  <c r="AN45" i="38"/>
  <c r="AO45" i="38"/>
  <c r="AP45" i="38"/>
  <c r="AQ45" i="38"/>
  <c r="AR45" i="38"/>
  <c r="AU45" i="38"/>
  <c r="AV45" i="38"/>
  <c r="AW45" i="38"/>
  <c r="AX45" i="38"/>
  <c r="AY45" i="38"/>
  <c r="AZ45" i="38"/>
  <c r="BA45" i="38"/>
  <c r="BB45" i="38"/>
  <c r="BC45" i="38"/>
  <c r="BD45" i="38"/>
  <c r="BE45" i="38"/>
  <c r="BF45" i="38"/>
  <c r="AV1" i="61"/>
  <c r="AX1" i="61"/>
  <c r="BH35" i="38" l="1"/>
  <c r="L34" i="38"/>
  <c r="F34" i="38" s="1"/>
  <c r="K33" i="38"/>
  <c r="E33" i="38" s="1"/>
  <c r="C33" i="38" s="1"/>
  <c r="BH29" i="38"/>
  <c r="K28" i="38"/>
  <c r="E28" i="38" s="1"/>
  <c r="K27" i="38"/>
  <c r="V22" i="38"/>
  <c r="F22" i="38"/>
  <c r="D22" i="38" s="1"/>
  <c r="AT22" i="38" s="1"/>
  <c r="BH21" i="38"/>
  <c r="L21" i="38"/>
  <c r="F20" i="38"/>
  <c r="D12" i="38"/>
  <c r="BG36" i="38"/>
  <c r="K36" i="38"/>
  <c r="E36" i="38" s="1"/>
  <c r="C36" i="38" s="1"/>
  <c r="K34" i="38"/>
  <c r="E34" i="38" s="1"/>
  <c r="C34" i="38" s="1"/>
  <c r="BH28" i="38"/>
  <c r="L28" i="38"/>
  <c r="K24" i="38"/>
  <c r="BG23" i="38"/>
  <c r="U21" i="38"/>
  <c r="BH17" i="38"/>
  <c r="L16" i="38"/>
  <c r="F16" i="38" s="1"/>
  <c r="K15" i="38"/>
  <c r="E15" i="38" s="1"/>
  <c r="C15" i="38" s="1"/>
  <c r="U14" i="38"/>
  <c r="K12" i="38"/>
  <c r="E12" i="38" s="1"/>
  <c r="BG44" i="38"/>
  <c r="BH41" i="38"/>
  <c r="E40" i="38"/>
  <c r="C40" i="38" s="1"/>
  <c r="BH31" i="38"/>
  <c r="C25" i="38"/>
  <c r="BH24" i="38"/>
  <c r="E19" i="38"/>
  <c r="C19" i="38" s="1"/>
  <c r="E16" i="38"/>
  <c r="C16" i="38" s="1"/>
  <c r="BH12" i="38"/>
  <c r="BH45" i="38"/>
  <c r="D41" i="38"/>
  <c r="AT41" i="38" s="1"/>
  <c r="U39" i="38"/>
  <c r="D39" i="38"/>
  <c r="C38" i="38"/>
  <c r="AS38" i="38" s="1"/>
  <c r="BI38" i="38" s="1"/>
  <c r="D30" i="38"/>
  <c r="D20" i="38"/>
  <c r="U17" i="38"/>
  <c r="K44" i="38"/>
  <c r="E44" i="38" s="1"/>
  <c r="C44" i="38" s="1"/>
  <c r="U38" i="38"/>
  <c r="K37" i="38"/>
  <c r="E37" i="38" s="1"/>
  <c r="C37" i="38" s="1"/>
  <c r="K30" i="38"/>
  <c r="E30" i="38" s="1"/>
  <c r="C30" i="38" s="1"/>
  <c r="BG28" i="38"/>
  <c r="U26" i="38"/>
  <c r="L24" i="38"/>
  <c r="F24" i="38" s="1"/>
  <c r="D24" i="38" s="1"/>
  <c r="D34" i="38"/>
  <c r="C28" i="38"/>
  <c r="D19" i="38"/>
  <c r="BH43" i="38"/>
  <c r="L42" i="38"/>
  <c r="F42" i="38" s="1"/>
  <c r="D42" i="38" s="1"/>
  <c r="BG38" i="38"/>
  <c r="L36" i="38"/>
  <c r="BH34" i="38"/>
  <c r="K26" i="38"/>
  <c r="E26" i="38" s="1"/>
  <c r="C26" i="38" s="1"/>
  <c r="U25" i="38"/>
  <c r="AS25" i="38" s="1"/>
  <c r="K20" i="38"/>
  <c r="E20" i="38" s="1"/>
  <c r="C20" i="38" s="1"/>
  <c r="U18" i="38"/>
  <c r="BH16" i="38"/>
  <c r="K14" i="38"/>
  <c r="E14" i="38" s="1"/>
  <c r="BH13" i="38"/>
  <c r="L13" i="38"/>
  <c r="F13" i="38" s="1"/>
  <c r="D13" i="38" s="1"/>
  <c r="K45" i="38"/>
  <c r="E45" i="38" s="1"/>
  <c r="C45" i="38" s="1"/>
  <c r="BH44" i="38"/>
  <c r="L44" i="38"/>
  <c r="L40" i="38"/>
  <c r="BH39" i="38"/>
  <c r="V39" i="38"/>
  <c r="AT39" i="38" s="1"/>
  <c r="L37" i="38"/>
  <c r="F37" i="38" s="1"/>
  <c r="D37" i="38" s="1"/>
  <c r="V32" i="38"/>
  <c r="L32" i="38"/>
  <c r="F32" i="38" s="1"/>
  <c r="D32" i="38" s="1"/>
  <c r="L29" i="38"/>
  <c r="BG27" i="38"/>
  <c r="L27" i="38"/>
  <c r="F27" i="38" s="1"/>
  <c r="D27" i="38" s="1"/>
  <c r="K23" i="38"/>
  <c r="E23" i="38" s="1"/>
  <c r="C23" i="38" s="1"/>
  <c r="BH20" i="38"/>
  <c r="L18" i="38"/>
  <c r="F18" i="38" s="1"/>
  <c r="D18" i="38" s="1"/>
  <c r="BG16" i="38"/>
  <c r="L15" i="38"/>
  <c r="F15" i="38" s="1"/>
  <c r="D15" i="38" s="1"/>
  <c r="V45" i="38"/>
  <c r="AT45" i="38" s="1"/>
  <c r="BJ45" i="38" s="1"/>
  <c r="V36" i="38"/>
  <c r="BG45" i="38"/>
  <c r="V44" i="38"/>
  <c r="F44" i="38"/>
  <c r="D44" i="38" s="1"/>
  <c r="V42" i="38"/>
  <c r="U41" i="38"/>
  <c r="K39" i="38"/>
  <c r="E39" i="38" s="1"/>
  <c r="C39" i="38" s="1"/>
  <c r="AS39" i="38" s="1"/>
  <c r="F38" i="38"/>
  <c r="D38" i="38" s="1"/>
  <c r="V37" i="38"/>
  <c r="AT37" i="38" s="1"/>
  <c r="F36" i="38"/>
  <c r="D36" i="38" s="1"/>
  <c r="U35" i="38"/>
  <c r="U34" i="38"/>
  <c r="AS34" i="38" s="1"/>
  <c r="BI34" i="38" s="1"/>
  <c r="D33" i="38"/>
  <c r="E32" i="38"/>
  <c r="C32" i="38" s="1"/>
  <c r="V31" i="38"/>
  <c r="AT31" i="38" s="1"/>
  <c r="BJ31" i="38" s="1"/>
  <c r="U30" i="38"/>
  <c r="AS30" i="38" s="1"/>
  <c r="F28" i="38"/>
  <c r="D28" i="38" s="1"/>
  <c r="F25" i="38"/>
  <c r="D25" i="38" s="1"/>
  <c r="E24" i="38"/>
  <c r="C24" i="38" s="1"/>
  <c r="V23" i="38"/>
  <c r="U22" i="38"/>
  <c r="K22" i="38"/>
  <c r="E22" i="38" s="1"/>
  <c r="C22" i="38" s="1"/>
  <c r="K18" i="38"/>
  <c r="E18" i="38" s="1"/>
  <c r="C18" i="38" s="1"/>
  <c r="AS18" i="38" s="1"/>
  <c r="K17" i="38"/>
  <c r="E17" i="38" s="1"/>
  <c r="C17" i="38" s="1"/>
  <c r="AS17" i="38" s="1"/>
  <c r="U13" i="38"/>
  <c r="V30" i="38"/>
  <c r="AT30" i="38" s="1"/>
  <c r="U44" i="38"/>
  <c r="U43" i="38"/>
  <c r="K43" i="38"/>
  <c r="E43" i="38" s="1"/>
  <c r="C43" i="38" s="1"/>
  <c r="U42" i="38"/>
  <c r="K42" i="38"/>
  <c r="E42" i="38" s="1"/>
  <c r="C42" i="38" s="1"/>
  <c r="AS42" i="38" s="1"/>
  <c r="BI42" i="38" s="1"/>
  <c r="V41" i="38"/>
  <c r="K41" i="38"/>
  <c r="E41" i="38" s="1"/>
  <c r="C41" i="38" s="1"/>
  <c r="BG40" i="38"/>
  <c r="U40" i="38"/>
  <c r="V35" i="38"/>
  <c r="K35" i="38"/>
  <c r="E35" i="38" s="1"/>
  <c r="C35" i="38" s="1"/>
  <c r="BH33" i="38"/>
  <c r="V33" i="38"/>
  <c r="K31" i="38"/>
  <c r="E31" i="38" s="1"/>
  <c r="C31" i="38" s="1"/>
  <c r="AS31" i="38" s="1"/>
  <c r="K29" i="38"/>
  <c r="E29" i="38" s="1"/>
  <c r="C29" i="38" s="1"/>
  <c r="AS29" i="38" s="1"/>
  <c r="L23" i="38"/>
  <c r="F23" i="38" s="1"/>
  <c r="D23" i="38" s="1"/>
  <c r="AT23" i="38" s="1"/>
  <c r="K21" i="38"/>
  <c r="L17" i="38"/>
  <c r="F17" i="38" s="1"/>
  <c r="D17" i="38" s="1"/>
  <c r="V15" i="38"/>
  <c r="L14" i="38"/>
  <c r="F14" i="38" s="1"/>
  <c r="D14" i="38" s="1"/>
  <c r="V12" i="38"/>
  <c r="U11" i="38"/>
  <c r="U45" i="38"/>
  <c r="V43" i="38"/>
  <c r="F43" i="38"/>
  <c r="D43" i="38" s="1"/>
  <c r="BH42" i="38"/>
  <c r="BG41" i="38"/>
  <c r="V40" i="38"/>
  <c r="AT40" i="38" s="1"/>
  <c r="F40" i="38"/>
  <c r="D40" i="38" s="1"/>
  <c r="V38" i="38"/>
  <c r="U36" i="38"/>
  <c r="AS36" i="38" s="1"/>
  <c r="BI36" i="38" s="1"/>
  <c r="U32" i="38"/>
  <c r="F29" i="38"/>
  <c r="D29" i="38" s="1"/>
  <c r="V28" i="38"/>
  <c r="AT28" i="38" s="1"/>
  <c r="BJ28" i="38" s="1"/>
  <c r="V27" i="38"/>
  <c r="E27" i="38"/>
  <c r="C27" i="38" s="1"/>
  <c r="V26" i="38"/>
  <c r="F26" i="38"/>
  <c r="D26" i="38" s="1"/>
  <c r="AT26" i="38" s="1"/>
  <c r="F21" i="38"/>
  <c r="D21" i="38" s="1"/>
  <c r="V19" i="38"/>
  <c r="V18" i="38"/>
  <c r="AT18" i="38" s="1"/>
  <c r="U15" i="38"/>
  <c r="AS15" i="38" s="1"/>
  <c r="BI15" i="38" s="1"/>
  <c r="BH14" i="38"/>
  <c r="V14" i="38"/>
  <c r="C14" i="38"/>
  <c r="C13" i="38"/>
  <c r="C12" i="38"/>
  <c r="V11" i="38"/>
  <c r="AT11" i="38" s="1"/>
  <c r="C11" i="38"/>
  <c r="AS11" i="38" s="1"/>
  <c r="BI11" i="38" s="1"/>
  <c r="AS43" i="38"/>
  <c r="BI43" i="38" s="1"/>
  <c r="BG39" i="38"/>
  <c r="BI39" i="38" s="1"/>
  <c r="U37" i="38"/>
  <c r="AS37" i="38" s="1"/>
  <c r="BI37" i="38" s="1"/>
  <c r="BG31" i="38"/>
  <c r="BI31" i="38" s="1"/>
  <c r="BG17" i="38"/>
  <c r="BG35" i="38"/>
  <c r="AT35" i="38"/>
  <c r="V34" i="38"/>
  <c r="AT34" i="38" s="1"/>
  <c r="U33" i="38"/>
  <c r="AS33" i="38" s="1"/>
  <c r="BI33" i="38" s="1"/>
  <c r="BG26" i="38"/>
  <c r="V20" i="38"/>
  <c r="AT19" i="38"/>
  <c r="BH40" i="38"/>
  <c r="BH36" i="38"/>
  <c r="BH32" i="38"/>
  <c r="V25" i="38"/>
  <c r="AT25" i="38" s="1"/>
  <c r="BG18" i="38"/>
  <c r="BG14" i="38"/>
  <c r="U12" i="38"/>
  <c r="AS12" i="38" s="1"/>
  <c r="BI12" i="38" s="1"/>
  <c r="BJ35" i="38"/>
  <c r="BG25" i="38"/>
  <c r="E21" i="38"/>
  <c r="C21" i="38" s="1"/>
  <c r="V17" i="38"/>
  <c r="AT17" i="38" s="1"/>
  <c r="BJ17" i="38" s="1"/>
  <c r="D16" i="38"/>
  <c r="BH30" i="38"/>
  <c r="U28" i="38"/>
  <c r="BH27" i="38"/>
  <c r="U23" i="38"/>
  <c r="BH22" i="38"/>
  <c r="U20" i="38"/>
  <c r="AS20" i="38" s="1"/>
  <c r="BI20" i="38" s="1"/>
  <c r="BH19" i="38"/>
  <c r="BG30" i="38"/>
  <c r="BG29" i="38"/>
  <c r="V29" i="38"/>
  <c r="AT29" i="38" s="1"/>
  <c r="V24" i="38"/>
  <c r="BG22" i="38"/>
  <c r="BG21" i="38"/>
  <c r="V21" i="38"/>
  <c r="AT21" i="38" s="1"/>
  <c r="V16" i="38"/>
  <c r="BH11" i="38"/>
  <c r="U27" i="38"/>
  <c r="AS27" i="38" s="1"/>
  <c r="BI27" i="38" s="1"/>
  <c r="BH26" i="38"/>
  <c r="U24" i="38"/>
  <c r="BH23" i="38"/>
  <c r="U19" i="38"/>
  <c r="BH18" i="38"/>
  <c r="U16" i="38"/>
  <c r="AS16" i="38" s="1"/>
  <c r="BH15" i="38"/>
  <c r="V13" i="38"/>
  <c r="AT13" i="38" s="1"/>
  <c r="AS13" i="38" l="1"/>
  <c r="BI13" i="38" s="1"/>
  <c r="AT16" i="38"/>
  <c r="BJ16" i="38" s="1"/>
  <c r="AS14" i="38"/>
  <c r="AT27" i="38"/>
  <c r="AT32" i="38"/>
  <c r="BJ32" i="38" s="1"/>
  <c r="AT15" i="38"/>
  <c r="AS28" i="38"/>
  <c r="BI28" i="38" s="1"/>
  <c r="AS21" i="38"/>
  <c r="BI21" i="38" s="1"/>
  <c r="AT12" i="38"/>
  <c r="BJ12" i="38" s="1"/>
  <c r="AT33" i="38"/>
  <c r="BJ33" i="38" s="1"/>
  <c r="AS40" i="38"/>
  <c r="BI40" i="38" s="1"/>
  <c r="AS44" i="38"/>
  <c r="BI44" i="38" s="1"/>
  <c r="AS45" i="38"/>
  <c r="BI45" i="38" s="1"/>
  <c r="AT43" i="38"/>
  <c r="BJ43" i="38" s="1"/>
  <c r="BJ39" i="38"/>
  <c r="AS19" i="38"/>
  <c r="BI19" i="38" s="1"/>
  <c r="AT14" i="38"/>
  <c r="BJ14" i="38" s="1"/>
  <c r="AS26" i="38"/>
  <c r="BI26" i="38" s="1"/>
  <c r="BI14" i="38"/>
  <c r="AS32" i="38"/>
  <c r="BI32" i="38" s="1"/>
  <c r="AT36" i="38"/>
  <c r="AT44" i="38"/>
  <c r="BJ44" i="38" s="1"/>
  <c r="AT24" i="38"/>
  <c r="BJ24" i="38" s="1"/>
  <c r="BI25" i="38"/>
  <c r="BI17" i="38"/>
  <c r="AT38" i="38"/>
  <c r="BJ38" i="38" s="1"/>
  <c r="BI16" i="38"/>
  <c r="AS24" i="38"/>
  <c r="BI24" i="38" s="1"/>
  <c r="AS23" i="38"/>
  <c r="BI23" i="38" s="1"/>
  <c r="AT20" i="38"/>
  <c r="BJ20" i="38" s="1"/>
  <c r="BI30" i="38"/>
  <c r="AS41" i="38"/>
  <c r="BI41" i="38" s="1"/>
  <c r="AT42" i="38"/>
  <c r="BJ42" i="38" s="1"/>
  <c r="BI29" i="38"/>
  <c r="AS22" i="38"/>
  <c r="BI22" i="38" s="1"/>
  <c r="AS35" i="38"/>
  <c r="BI35" i="38" s="1"/>
  <c r="BJ29" i="38"/>
  <c r="BJ25" i="38"/>
  <c r="BJ34" i="38"/>
  <c r="BJ11" i="38"/>
  <c r="BJ19" i="38"/>
  <c r="BJ37" i="38"/>
  <c r="BJ36" i="38"/>
  <c r="BJ18" i="38"/>
  <c r="BJ23" i="38"/>
  <c r="BJ27" i="38"/>
  <c r="BJ21" i="38"/>
  <c r="BJ15" i="38"/>
  <c r="BJ26" i="38"/>
  <c r="BJ30" i="38"/>
  <c r="BJ40" i="38"/>
  <c r="BJ13" i="38"/>
  <c r="BJ22" i="38"/>
  <c r="BI18" i="38"/>
  <c r="BJ41" i="38"/>
  <c r="S25" i="42"/>
  <c r="T25" i="42"/>
  <c r="D22" i="46" s="1"/>
  <c r="S26" i="42"/>
  <c r="C23" i="46" s="1"/>
  <c r="T26" i="42"/>
  <c r="D23" i="46" s="1"/>
  <c r="S27" i="42"/>
  <c r="T27" i="42"/>
  <c r="S28" i="42"/>
  <c r="C25" i="46" s="1"/>
  <c r="T28" i="42"/>
  <c r="D25" i="46" s="1"/>
  <c r="S29" i="42"/>
  <c r="T29" i="42"/>
  <c r="S30" i="42"/>
  <c r="C27" i="46" s="1"/>
  <c r="T30" i="42"/>
  <c r="D27" i="46" s="1"/>
  <c r="S31" i="42"/>
  <c r="C28" i="46" s="1"/>
  <c r="T31" i="42"/>
  <c r="D28" i="46" s="1"/>
  <c r="S32" i="42"/>
  <c r="C29" i="46" s="1"/>
  <c r="T32" i="42"/>
  <c r="D29" i="46" s="1"/>
  <c r="S33" i="42"/>
  <c r="T33" i="42"/>
  <c r="D30" i="46" s="1"/>
  <c r="S34" i="42"/>
  <c r="C31" i="46" s="1"/>
  <c r="T34" i="42"/>
  <c r="D31" i="46" s="1"/>
  <c r="S35" i="42"/>
  <c r="T35" i="42"/>
  <c r="S36" i="42"/>
  <c r="C33" i="46" s="1"/>
  <c r="T36" i="42"/>
  <c r="D33" i="46" s="1"/>
  <c r="S37" i="42"/>
  <c r="T37" i="42"/>
  <c r="T24" i="42"/>
  <c r="S24" i="42"/>
  <c r="S12" i="42"/>
  <c r="C9" i="46" s="1"/>
  <c r="T12" i="42"/>
  <c r="D9" i="46" s="1"/>
  <c r="S13" i="42"/>
  <c r="C10" i="46" s="1"/>
  <c r="T13" i="42"/>
  <c r="D10" i="46" s="1"/>
  <c r="S14" i="42"/>
  <c r="C11" i="46" s="1"/>
  <c r="T14" i="42"/>
  <c r="S15" i="42"/>
  <c r="C12" i="46" s="1"/>
  <c r="T15" i="42"/>
  <c r="D12" i="46" s="1"/>
  <c r="S16" i="42"/>
  <c r="C13" i="46" s="1"/>
  <c r="T16" i="42"/>
  <c r="D13" i="46" s="1"/>
  <c r="S17" i="42"/>
  <c r="C14" i="46" s="1"/>
  <c r="T17" i="42"/>
  <c r="D14" i="46" s="1"/>
  <c r="S18" i="42"/>
  <c r="C15" i="46" s="1"/>
  <c r="T18" i="42"/>
  <c r="S19" i="42"/>
  <c r="C16" i="46" s="1"/>
  <c r="T19" i="42"/>
  <c r="D16" i="46" s="1"/>
  <c r="S20" i="42"/>
  <c r="C17" i="46" s="1"/>
  <c r="T20" i="42"/>
  <c r="D17" i="46" s="1"/>
  <c r="S21" i="42"/>
  <c r="C18" i="46" s="1"/>
  <c r="T21" i="42"/>
  <c r="D18" i="46" s="1"/>
  <c r="S22" i="42"/>
  <c r="C19" i="46" s="1"/>
  <c r="T22" i="42"/>
  <c r="T11" i="42"/>
  <c r="C22" i="46"/>
  <c r="C24" i="46"/>
  <c r="D24" i="46"/>
  <c r="C26" i="46"/>
  <c r="D26" i="46"/>
  <c r="C30" i="46"/>
  <c r="C32" i="46"/>
  <c r="D32" i="46"/>
  <c r="C34" i="46"/>
  <c r="D34" i="46"/>
  <c r="D21" i="46"/>
  <c r="C21" i="46"/>
  <c r="D11" i="46"/>
  <c r="D15" i="46"/>
  <c r="D19" i="46"/>
  <c r="C31" i="2"/>
  <c r="M37" i="42"/>
  <c r="C34" i="2" s="1"/>
  <c r="M25" i="42"/>
  <c r="C22" i="2" s="1"/>
  <c r="M26" i="42"/>
  <c r="M27" i="42"/>
  <c r="M28" i="42"/>
  <c r="M29" i="42"/>
  <c r="C26" i="2" s="1"/>
  <c r="M30" i="42"/>
  <c r="C27" i="2" s="1"/>
  <c r="M31" i="42"/>
  <c r="C28" i="2" s="1"/>
  <c r="M32" i="42"/>
  <c r="C29" i="2" s="1"/>
  <c r="M33" i="42"/>
  <c r="C30" i="2" s="1"/>
  <c r="M34" i="42"/>
  <c r="M35" i="42"/>
  <c r="C32" i="2" s="1"/>
  <c r="M36" i="42"/>
  <c r="C33" i="2" s="1"/>
  <c r="M24" i="42"/>
  <c r="C21" i="2" s="1"/>
  <c r="M12" i="42"/>
  <c r="M13" i="42"/>
  <c r="M14" i="42"/>
  <c r="M15" i="42"/>
  <c r="M16" i="42"/>
  <c r="M17" i="42"/>
  <c r="M18" i="42"/>
  <c r="M19" i="42"/>
  <c r="M20" i="42"/>
  <c r="M21" i="42"/>
  <c r="M22" i="42"/>
  <c r="BB59" i="78"/>
  <c r="BA59" i="78"/>
  <c r="AZ59" i="78"/>
  <c r="AY59" i="78"/>
  <c r="AX59" i="78"/>
  <c r="AW59" i="78"/>
  <c r="AV59" i="78"/>
  <c r="AU59" i="78"/>
  <c r="AT59" i="78"/>
  <c r="AS59" i="78"/>
  <c r="AR59" i="78"/>
  <c r="AQ59" i="78"/>
  <c r="AP59" i="78"/>
  <c r="AO59" i="78"/>
  <c r="AL59" i="78"/>
  <c r="AK59" i="78"/>
  <c r="AJ59" i="78"/>
  <c r="AI59" i="78"/>
  <c r="AH59" i="78"/>
  <c r="AG59" i="78"/>
  <c r="AF59" i="78"/>
  <c r="AE59" i="78"/>
  <c r="AD59" i="78"/>
  <c r="AC59" i="78"/>
  <c r="AB59" i="78"/>
  <c r="AA59" i="78"/>
  <c r="X59" i="78"/>
  <c r="W59" i="78"/>
  <c r="V59" i="78"/>
  <c r="U59" i="78"/>
  <c r="T59" i="78"/>
  <c r="S59" i="78"/>
  <c r="R59" i="78"/>
  <c r="Q59" i="78"/>
  <c r="P59" i="78"/>
  <c r="O59" i="78"/>
  <c r="L59" i="78"/>
  <c r="K59" i="78"/>
  <c r="J59" i="78"/>
  <c r="I59" i="78"/>
  <c r="H59" i="78"/>
  <c r="G59" i="78"/>
  <c r="F59" i="78"/>
  <c r="E59" i="78"/>
  <c r="Z58" i="78"/>
  <c r="Y58" i="78"/>
  <c r="Z57" i="78"/>
  <c r="Y57" i="78"/>
  <c r="Z56" i="78"/>
  <c r="Y56" i="78"/>
  <c r="Z55" i="78"/>
  <c r="Z59" i="78" s="1"/>
  <c r="Y55" i="78"/>
  <c r="Y59" i="78" s="1"/>
  <c r="AZ54" i="78"/>
  <c r="AY54" i="78"/>
  <c r="AX54" i="78"/>
  <c r="AW54" i="78"/>
  <c r="AV54" i="78"/>
  <c r="AU54" i="78"/>
  <c r="AT54" i="78"/>
  <c r="AS54" i="78"/>
  <c r="AR54" i="78"/>
  <c r="AQ54" i="78"/>
  <c r="AP54" i="78"/>
  <c r="AO54" i="78"/>
  <c r="AL54" i="78"/>
  <c r="AK54" i="78"/>
  <c r="AJ54" i="78"/>
  <c r="AI54" i="78"/>
  <c r="AH54" i="78"/>
  <c r="AG54" i="78"/>
  <c r="AF54" i="78"/>
  <c r="AE54" i="78"/>
  <c r="AD54" i="78"/>
  <c r="AC54" i="78"/>
  <c r="AB54" i="78"/>
  <c r="AA54" i="78"/>
  <c r="X54" i="78"/>
  <c r="W54" i="78"/>
  <c r="V54" i="78"/>
  <c r="U54" i="78"/>
  <c r="T54" i="78"/>
  <c r="S54" i="78"/>
  <c r="R54" i="78"/>
  <c r="Q54" i="78"/>
  <c r="P54" i="78"/>
  <c r="O54" i="78"/>
  <c r="L54" i="78"/>
  <c r="K54" i="78"/>
  <c r="J54" i="78"/>
  <c r="I54" i="78"/>
  <c r="H54" i="78"/>
  <c r="G54" i="78"/>
  <c r="F54" i="78"/>
  <c r="E54" i="78"/>
  <c r="BB53" i="78"/>
  <c r="BB54" i="78" s="1"/>
  <c r="BA53" i="78"/>
  <c r="BA54" i="78" s="1"/>
  <c r="Z53" i="78"/>
  <c r="Z54" i="78" s="1"/>
  <c r="Y53" i="78"/>
  <c r="Y54" i="78" s="1"/>
  <c r="AZ52" i="78"/>
  <c r="AY52" i="78"/>
  <c r="AX52" i="78"/>
  <c r="AW52" i="78"/>
  <c r="AV52" i="78"/>
  <c r="AU52" i="78"/>
  <c r="AT52" i="78"/>
  <c r="AS52" i="78"/>
  <c r="AR52" i="78"/>
  <c r="AQ52" i="78"/>
  <c r="AP52" i="78"/>
  <c r="AO52" i="78"/>
  <c r="AL52" i="78"/>
  <c r="AK52" i="78"/>
  <c r="AJ52" i="78"/>
  <c r="AI52" i="78"/>
  <c r="AH52" i="78"/>
  <c r="AG52" i="78"/>
  <c r="AF52" i="78"/>
  <c r="AE52" i="78"/>
  <c r="AD52" i="78"/>
  <c r="AC52" i="78"/>
  <c r="AB52" i="78"/>
  <c r="AA52" i="78"/>
  <c r="X52" i="78"/>
  <c r="W52" i="78"/>
  <c r="V52" i="78"/>
  <c r="U52" i="78"/>
  <c r="T52" i="78"/>
  <c r="S52" i="78"/>
  <c r="R52" i="78"/>
  <c r="Q52" i="78"/>
  <c r="P52" i="78"/>
  <c r="O52" i="78"/>
  <c r="L52" i="78"/>
  <c r="K52" i="78"/>
  <c r="J52" i="78"/>
  <c r="I52" i="78"/>
  <c r="H52" i="78"/>
  <c r="G52" i="78"/>
  <c r="F52" i="78"/>
  <c r="E52" i="78"/>
  <c r="BB51" i="78"/>
  <c r="BB52" i="78" s="1"/>
  <c r="BA51" i="78"/>
  <c r="BA52" i="78" s="1"/>
  <c r="Z51" i="78"/>
  <c r="Y51" i="78"/>
  <c r="Z50" i="78"/>
  <c r="Z52" i="78" s="1"/>
  <c r="Y50" i="78"/>
  <c r="N50" i="78"/>
  <c r="AN50" i="78" s="1"/>
  <c r="M50" i="78"/>
  <c r="AM50" i="78" s="1"/>
  <c r="BB49" i="78"/>
  <c r="BA49" i="78"/>
  <c r="AZ49" i="78"/>
  <c r="AY49" i="78"/>
  <c r="AX49" i="78"/>
  <c r="AW49" i="78"/>
  <c r="AV49" i="78"/>
  <c r="AU49" i="78"/>
  <c r="AT49" i="78"/>
  <c r="AS49" i="78"/>
  <c r="AR49" i="78"/>
  <c r="AQ49" i="78"/>
  <c r="AP49" i="78"/>
  <c r="AO49" i="78"/>
  <c r="AL49" i="78"/>
  <c r="AK49" i="78"/>
  <c r="AJ49" i="78"/>
  <c r="AI49" i="78"/>
  <c r="AH49" i="78"/>
  <c r="AG49" i="78"/>
  <c r="AF49" i="78"/>
  <c r="AE49" i="78"/>
  <c r="AD49" i="78"/>
  <c r="AC49" i="78"/>
  <c r="AB49" i="78"/>
  <c r="AA49" i="78"/>
  <c r="X49" i="78"/>
  <c r="W49" i="78"/>
  <c r="V49" i="78"/>
  <c r="U49" i="78"/>
  <c r="T49" i="78"/>
  <c r="S49" i="78"/>
  <c r="R49" i="78"/>
  <c r="Q49" i="78"/>
  <c r="P49" i="78"/>
  <c r="O49" i="78"/>
  <c r="L49" i="78"/>
  <c r="K49" i="78"/>
  <c r="J49" i="78"/>
  <c r="I49" i="78"/>
  <c r="H49" i="78"/>
  <c r="G49" i="78"/>
  <c r="F49" i="78"/>
  <c r="E49" i="78"/>
  <c r="Z48" i="78"/>
  <c r="Y48" i="78"/>
  <c r="BB47" i="78"/>
  <c r="BA47" i="78"/>
  <c r="AZ47" i="78"/>
  <c r="AY47" i="78"/>
  <c r="AX47" i="78"/>
  <c r="AW47" i="78"/>
  <c r="AV47" i="78"/>
  <c r="AU47" i="78"/>
  <c r="AT47" i="78"/>
  <c r="AS47" i="78"/>
  <c r="AR47" i="78"/>
  <c r="AQ47" i="78"/>
  <c r="AP47" i="78"/>
  <c r="AO47" i="78"/>
  <c r="AL47" i="78"/>
  <c r="AK47" i="78"/>
  <c r="AJ47" i="78"/>
  <c r="AI47" i="78"/>
  <c r="AH47" i="78"/>
  <c r="AG47" i="78"/>
  <c r="AF47" i="78"/>
  <c r="AE47" i="78"/>
  <c r="AD47" i="78"/>
  <c r="AC47" i="78"/>
  <c r="AB47" i="78"/>
  <c r="AA47" i="78"/>
  <c r="X47" i="78"/>
  <c r="W47" i="78"/>
  <c r="V47" i="78"/>
  <c r="U47" i="78"/>
  <c r="T47" i="78"/>
  <c r="S47" i="78"/>
  <c r="R47" i="78"/>
  <c r="Q47" i="78"/>
  <c r="P47" i="78"/>
  <c r="O47" i="78"/>
  <c r="L47" i="78"/>
  <c r="K47" i="78"/>
  <c r="J47" i="78"/>
  <c r="I47" i="78"/>
  <c r="H47" i="78"/>
  <c r="G47" i="78"/>
  <c r="F47" i="78"/>
  <c r="E47" i="78"/>
  <c r="Z46" i="78"/>
  <c r="Z47" i="78" s="1"/>
  <c r="Y46" i="78"/>
  <c r="Y47" i="78" s="1"/>
  <c r="AZ45" i="78"/>
  <c r="AY45" i="78"/>
  <c r="AX45" i="78"/>
  <c r="AW45" i="78"/>
  <c r="AV45" i="78"/>
  <c r="AU45" i="78"/>
  <c r="AT45" i="78"/>
  <c r="AS45" i="78"/>
  <c r="AR45" i="78"/>
  <c r="AQ45" i="78"/>
  <c r="AP45" i="78"/>
  <c r="AO45" i="78"/>
  <c r="AL45" i="78"/>
  <c r="AK45" i="78"/>
  <c r="AJ45" i="78"/>
  <c r="AI45" i="78"/>
  <c r="AH45" i="78"/>
  <c r="AG45" i="78"/>
  <c r="AF45" i="78"/>
  <c r="AE45" i="78"/>
  <c r="AD45" i="78"/>
  <c r="AC45" i="78"/>
  <c r="AB45" i="78"/>
  <c r="AA45" i="78"/>
  <c r="X45" i="78"/>
  <c r="W45" i="78"/>
  <c r="V45" i="78"/>
  <c r="U45" i="78"/>
  <c r="T45" i="78"/>
  <c r="S45" i="78"/>
  <c r="R45" i="78"/>
  <c r="Q45" i="78"/>
  <c r="P45" i="78"/>
  <c r="O45" i="78"/>
  <c r="L45" i="78"/>
  <c r="K45" i="78"/>
  <c r="J45" i="78"/>
  <c r="I45" i="78"/>
  <c r="H45" i="78"/>
  <c r="G45" i="78"/>
  <c r="F45" i="78"/>
  <c r="E45" i="78"/>
  <c r="BB44" i="78"/>
  <c r="BA44" i="78"/>
  <c r="Z44" i="78"/>
  <c r="Y44" i="78"/>
  <c r="BB43" i="78"/>
  <c r="BA43" i="78"/>
  <c r="Z43" i="78"/>
  <c r="Y43" i="78"/>
  <c r="BB42" i="78"/>
  <c r="BA42" i="78"/>
  <c r="Z42" i="78"/>
  <c r="Y42" i="78"/>
  <c r="BB41" i="78"/>
  <c r="BA41" i="78"/>
  <c r="Z41" i="78"/>
  <c r="Y41" i="78"/>
  <c r="BB40" i="78"/>
  <c r="BA40" i="78"/>
  <c r="Z40" i="78"/>
  <c r="Y40" i="78"/>
  <c r="BB39" i="78"/>
  <c r="BA39" i="78"/>
  <c r="Z39" i="78"/>
  <c r="Y39" i="78"/>
  <c r="BB38" i="78"/>
  <c r="BA38" i="78"/>
  <c r="Z38" i="78"/>
  <c r="Y38" i="78"/>
  <c r="BB37" i="78"/>
  <c r="BA37" i="78"/>
  <c r="Z37" i="78"/>
  <c r="Y37" i="78"/>
  <c r="BB36" i="78"/>
  <c r="BA36" i="78"/>
  <c r="Z36" i="78"/>
  <c r="Y36" i="78"/>
  <c r="AZ35" i="78"/>
  <c r="AY35" i="78"/>
  <c r="AX35" i="78"/>
  <c r="AW35" i="78"/>
  <c r="AV35" i="78"/>
  <c r="AU35" i="78"/>
  <c r="AT35" i="78"/>
  <c r="AS35" i="78"/>
  <c r="AR35" i="78"/>
  <c r="AQ35" i="78"/>
  <c r="AP35" i="78"/>
  <c r="AO35" i="78"/>
  <c r="AL35" i="78"/>
  <c r="AK35" i="78"/>
  <c r="AJ35" i="78"/>
  <c r="AI35" i="78"/>
  <c r="AH35" i="78"/>
  <c r="AG35" i="78"/>
  <c r="AF35" i="78"/>
  <c r="AE35" i="78"/>
  <c r="AD35" i="78"/>
  <c r="AC35" i="78"/>
  <c r="AB35" i="78"/>
  <c r="AA35" i="78"/>
  <c r="X35" i="78"/>
  <c r="W35" i="78"/>
  <c r="V35" i="78"/>
  <c r="U35" i="78"/>
  <c r="T35" i="78"/>
  <c r="S35" i="78"/>
  <c r="R35" i="78"/>
  <c r="Q35" i="78"/>
  <c r="P35" i="78"/>
  <c r="O35" i="78"/>
  <c r="L35" i="78"/>
  <c r="K35" i="78"/>
  <c r="J35" i="78"/>
  <c r="I35" i="78"/>
  <c r="H35" i="78"/>
  <c r="G35" i="78"/>
  <c r="F35" i="78"/>
  <c r="E35" i="78"/>
  <c r="BB34" i="78"/>
  <c r="BA34" i="78"/>
  <c r="Z34" i="78"/>
  <c r="Y34" i="78"/>
  <c r="BB33" i="78"/>
  <c r="BA33" i="78"/>
  <c r="Z33" i="78"/>
  <c r="Y33" i="78"/>
  <c r="BB32" i="78"/>
  <c r="BA32" i="78"/>
  <c r="Z32" i="78"/>
  <c r="Y32" i="78"/>
  <c r="BB31" i="78"/>
  <c r="BA31" i="78"/>
  <c r="Z31" i="78"/>
  <c r="Y31" i="78"/>
  <c r="BB30" i="78"/>
  <c r="BA30" i="78"/>
  <c r="Z30" i="78"/>
  <c r="Y30" i="78"/>
  <c r="BB29" i="78"/>
  <c r="BA29" i="78"/>
  <c r="Z29" i="78"/>
  <c r="Y29" i="78"/>
  <c r="BB28" i="78"/>
  <c r="BA28" i="78"/>
  <c r="Z28" i="78"/>
  <c r="Y28" i="78"/>
  <c r="BB27" i="78"/>
  <c r="BA27" i="78"/>
  <c r="Z27" i="78"/>
  <c r="Y27" i="78"/>
  <c r="BB26" i="78"/>
  <c r="BA26" i="78"/>
  <c r="Z26" i="78"/>
  <c r="Y26" i="78"/>
  <c r="BB25" i="78"/>
  <c r="BA25" i="78"/>
  <c r="Z25" i="78"/>
  <c r="Y25" i="78"/>
  <c r="BB24" i="78"/>
  <c r="BA24" i="78"/>
  <c r="Z24" i="78"/>
  <c r="Y24" i="78"/>
  <c r="BB23" i="78"/>
  <c r="BA23" i="78"/>
  <c r="Z23" i="78"/>
  <c r="Y23" i="78"/>
  <c r="BB22" i="78"/>
  <c r="BA22" i="78"/>
  <c r="Z22" i="78"/>
  <c r="Y22" i="78"/>
  <c r="BB21" i="78"/>
  <c r="BB35" i="78" s="1"/>
  <c r="BA21" i="78"/>
  <c r="BA35" i="78" s="1"/>
  <c r="Z21" i="78"/>
  <c r="Y21" i="78"/>
  <c r="AZ20" i="78"/>
  <c r="AY20" i="78"/>
  <c r="AX20" i="78"/>
  <c r="AW20" i="78"/>
  <c r="AV20" i="78"/>
  <c r="AU20" i="78"/>
  <c r="AT20" i="78"/>
  <c r="AS20" i="78"/>
  <c r="AR20" i="78"/>
  <c r="AQ20" i="78"/>
  <c r="AP20" i="78"/>
  <c r="AO20" i="78"/>
  <c r="AL20" i="78"/>
  <c r="AK20" i="78"/>
  <c r="AJ20" i="78"/>
  <c r="AI20" i="78"/>
  <c r="AH20" i="78"/>
  <c r="AG20" i="78"/>
  <c r="AF20" i="78"/>
  <c r="AE20" i="78"/>
  <c r="AD20" i="78"/>
  <c r="AC20" i="78"/>
  <c r="AB20" i="78"/>
  <c r="AA20" i="78"/>
  <c r="X20" i="78"/>
  <c r="W20" i="78"/>
  <c r="V20" i="78"/>
  <c r="U20" i="78"/>
  <c r="T20" i="78"/>
  <c r="S20" i="78"/>
  <c r="R20" i="78"/>
  <c r="Q20" i="78"/>
  <c r="P20" i="78"/>
  <c r="O20" i="78"/>
  <c r="L20" i="78"/>
  <c r="K20" i="78"/>
  <c r="J20" i="78"/>
  <c r="I20" i="78"/>
  <c r="H20" i="78"/>
  <c r="G20" i="78"/>
  <c r="F20" i="78"/>
  <c r="E20" i="78"/>
  <c r="BB19" i="78"/>
  <c r="BA19" i="78"/>
  <c r="Z19" i="78"/>
  <c r="Y19" i="78"/>
  <c r="BB18" i="78"/>
  <c r="BA18" i="78"/>
  <c r="Z18" i="78"/>
  <c r="Y18" i="78"/>
  <c r="BB17" i="78"/>
  <c r="BA17" i="78"/>
  <c r="Z17" i="78"/>
  <c r="Y17" i="78"/>
  <c r="BB16" i="78"/>
  <c r="BA16" i="78"/>
  <c r="Z16" i="78"/>
  <c r="Y16" i="78"/>
  <c r="BB15" i="78"/>
  <c r="BA15" i="78"/>
  <c r="Z15" i="78"/>
  <c r="Y15" i="78"/>
  <c r="BB14" i="78"/>
  <c r="BA14" i="78"/>
  <c r="Z14" i="78"/>
  <c r="Y14" i="78"/>
  <c r="BB13" i="78"/>
  <c r="BA13" i="78"/>
  <c r="Z13" i="78"/>
  <c r="Y13" i="78"/>
  <c r="BB12" i="78"/>
  <c r="BA12" i="78"/>
  <c r="Z12" i="78"/>
  <c r="Y12" i="78"/>
  <c r="BB11" i="78"/>
  <c r="BA11" i="78"/>
  <c r="Z11" i="78"/>
  <c r="Y11" i="78"/>
  <c r="BB10" i="78"/>
  <c r="BA10" i="78"/>
  <c r="Z10" i="78"/>
  <c r="Y10" i="78"/>
  <c r="BB9" i="78"/>
  <c r="BA9" i="78"/>
  <c r="Z9" i="78"/>
  <c r="Y9" i="78"/>
  <c r="BB8" i="78"/>
  <c r="BB20" i="78" s="1"/>
  <c r="BA8" i="78"/>
  <c r="BA20" i="78" s="1"/>
  <c r="Z8" i="78"/>
  <c r="Z20" i="78" s="1"/>
  <c r="Y8" i="78"/>
  <c r="Y52" i="78" l="1"/>
  <c r="BA45" i="78"/>
  <c r="Q60" i="78"/>
  <c r="U60" i="78"/>
  <c r="AC60" i="78"/>
  <c r="AG60" i="78"/>
  <c r="AK60" i="78"/>
  <c r="BB45" i="78"/>
  <c r="BB60" i="78" s="1"/>
  <c r="R60" i="78"/>
  <c r="V60" i="78"/>
  <c r="AD60" i="78"/>
  <c r="AH60" i="78"/>
  <c r="AL60" i="78"/>
  <c r="AO60" i="78"/>
  <c r="E60" i="78"/>
  <c r="I60" i="78"/>
  <c r="AS60" i="78"/>
  <c r="AW60" i="78"/>
  <c r="H60" i="78"/>
  <c r="L60" i="78"/>
  <c r="AB60" i="78"/>
  <c r="AF60" i="78"/>
  <c r="AJ60" i="78"/>
  <c r="BA60" i="78"/>
  <c r="BC50" i="78"/>
  <c r="BD50" i="78"/>
  <c r="F60" i="78"/>
  <c r="J60" i="78"/>
  <c r="O60" i="78"/>
  <c r="S60" i="78"/>
  <c r="W60" i="78"/>
  <c r="Y20" i="78"/>
  <c r="Y35" i="78"/>
  <c r="Y45" i="78"/>
  <c r="Y49" i="78"/>
  <c r="AP60" i="78"/>
  <c r="AT60" i="78"/>
  <c r="AX60" i="78"/>
  <c r="P60" i="78"/>
  <c r="T60" i="78"/>
  <c r="X60" i="78"/>
  <c r="AQ60" i="78"/>
  <c r="AU60" i="78"/>
  <c r="AY60" i="78"/>
  <c r="Z35" i="78"/>
  <c r="Z45" i="78"/>
  <c r="Z49" i="78"/>
  <c r="Z60" i="78" s="1"/>
  <c r="G60" i="78"/>
  <c r="K60" i="78"/>
  <c r="AA60" i="78"/>
  <c r="AE60" i="78"/>
  <c r="AI60" i="78"/>
  <c r="AR60" i="78"/>
  <c r="AV60" i="78"/>
  <c r="AZ60" i="78"/>
  <c r="Y60" i="78" l="1"/>
  <c r="C23" i="42"/>
  <c r="C38" i="42"/>
  <c r="C48" i="42"/>
  <c r="C50" i="42"/>
  <c r="C52" i="42"/>
  <c r="C56" i="42"/>
  <c r="C58" i="42"/>
  <c r="C63" i="42"/>
  <c r="E23" i="42"/>
  <c r="E38" i="42"/>
  <c r="E48" i="42"/>
  <c r="E50" i="42"/>
  <c r="E52" i="42"/>
  <c r="E56" i="42"/>
  <c r="E58" i="42"/>
  <c r="E63" i="42"/>
  <c r="E59" i="44"/>
  <c r="E54" i="44"/>
  <c r="E52" i="44"/>
  <c r="E49" i="44"/>
  <c r="E47" i="44"/>
  <c r="E45" i="44"/>
  <c r="E35" i="44"/>
  <c r="E20" i="44"/>
  <c r="I59" i="44"/>
  <c r="I54" i="44"/>
  <c r="I52" i="44"/>
  <c r="I49" i="44"/>
  <c r="I47" i="44"/>
  <c r="I45" i="44"/>
  <c r="I35" i="44"/>
  <c r="I20" i="44"/>
  <c r="K59" i="44"/>
  <c r="K54" i="44"/>
  <c r="K52" i="44"/>
  <c r="K49" i="44"/>
  <c r="K47" i="44"/>
  <c r="K45" i="44"/>
  <c r="K35" i="44"/>
  <c r="K20" i="44"/>
  <c r="O59" i="44"/>
  <c r="O54" i="44"/>
  <c r="O52" i="44"/>
  <c r="O49" i="44"/>
  <c r="O47" i="44"/>
  <c r="O45" i="44"/>
  <c r="O35" i="44"/>
  <c r="O20" i="44"/>
  <c r="Q59" i="44"/>
  <c r="Q54" i="44"/>
  <c r="Q52" i="44"/>
  <c r="Q49" i="44"/>
  <c r="Q47" i="44"/>
  <c r="Q45" i="44"/>
  <c r="Q35" i="44"/>
  <c r="Q20" i="44"/>
  <c r="S59" i="44"/>
  <c r="S54" i="44"/>
  <c r="S52" i="44"/>
  <c r="S49" i="44"/>
  <c r="S47" i="44"/>
  <c r="S45" i="44"/>
  <c r="S35" i="44"/>
  <c r="S20" i="44"/>
  <c r="S60" i="44"/>
  <c r="U59" i="44"/>
  <c r="U54" i="44"/>
  <c r="U52" i="44"/>
  <c r="U49" i="44"/>
  <c r="U47" i="44"/>
  <c r="U45" i="44"/>
  <c r="U35" i="44"/>
  <c r="U20" i="44"/>
  <c r="W59" i="44"/>
  <c r="W54" i="44"/>
  <c r="W52" i="44"/>
  <c r="W49" i="44"/>
  <c r="W47" i="44"/>
  <c r="W45" i="44"/>
  <c r="W35" i="44"/>
  <c r="W20" i="44"/>
  <c r="AA59" i="44"/>
  <c r="AA54" i="44"/>
  <c r="AA52" i="44"/>
  <c r="AA49" i="44"/>
  <c r="AA47" i="44"/>
  <c r="AA45" i="44"/>
  <c r="AA35" i="44"/>
  <c r="AA20" i="44"/>
  <c r="AC59" i="44"/>
  <c r="AC54" i="44"/>
  <c r="AC52" i="44"/>
  <c r="AC49" i="44"/>
  <c r="AC47" i="44"/>
  <c r="AC45" i="44"/>
  <c r="AC35" i="44"/>
  <c r="AC20" i="44"/>
  <c r="AE59" i="44"/>
  <c r="AE54" i="44"/>
  <c r="AE52" i="44"/>
  <c r="AE49" i="44"/>
  <c r="AE47" i="44"/>
  <c r="AE45" i="44"/>
  <c r="AE35" i="44"/>
  <c r="AE20" i="44"/>
  <c r="AG59" i="44"/>
  <c r="AG54" i="44"/>
  <c r="AG52" i="44"/>
  <c r="AG49" i="44"/>
  <c r="AG47" i="44"/>
  <c r="AG45" i="44"/>
  <c r="AG35" i="44"/>
  <c r="AG20" i="44"/>
  <c r="AI59" i="44"/>
  <c r="AI54" i="44"/>
  <c r="AI52" i="44"/>
  <c r="AI49" i="44"/>
  <c r="AI47" i="44"/>
  <c r="AI45" i="44"/>
  <c r="AI35" i="44"/>
  <c r="AI20" i="44"/>
  <c r="AK59" i="44"/>
  <c r="AK54" i="44"/>
  <c r="AK52" i="44"/>
  <c r="AK49" i="44"/>
  <c r="AK47" i="44"/>
  <c r="AK45" i="44"/>
  <c r="AK35" i="44"/>
  <c r="AK20" i="44"/>
  <c r="I23" i="42"/>
  <c r="I38" i="42"/>
  <c r="I48" i="42"/>
  <c r="I50" i="42"/>
  <c r="I52" i="42"/>
  <c r="I56" i="42"/>
  <c r="I58" i="42"/>
  <c r="I63" i="42"/>
  <c r="K23" i="42"/>
  <c r="K38" i="42"/>
  <c r="K48" i="42"/>
  <c r="K53" i="42" s="1"/>
  <c r="K50" i="42"/>
  <c r="K52" i="42"/>
  <c r="K56" i="42"/>
  <c r="K58" i="42"/>
  <c r="K63" i="42"/>
  <c r="E54" i="2"/>
  <c r="E52" i="2"/>
  <c r="E49" i="2"/>
  <c r="E47" i="2"/>
  <c r="E45" i="2"/>
  <c r="E35" i="2"/>
  <c r="E20" i="2"/>
  <c r="I54" i="2"/>
  <c r="I52" i="2"/>
  <c r="I49" i="2"/>
  <c r="I47" i="2"/>
  <c r="I45" i="2"/>
  <c r="I35" i="2"/>
  <c r="I20" i="2"/>
  <c r="K54" i="2"/>
  <c r="K52" i="2"/>
  <c r="K49" i="2"/>
  <c r="K47" i="2"/>
  <c r="K45" i="2"/>
  <c r="K35" i="2"/>
  <c r="K20" i="2"/>
  <c r="O54" i="2"/>
  <c r="O52" i="2"/>
  <c r="O49" i="2"/>
  <c r="O47" i="2"/>
  <c r="O45" i="2"/>
  <c r="O35" i="2"/>
  <c r="O20" i="2"/>
  <c r="Q54" i="2"/>
  <c r="Q52" i="2"/>
  <c r="Q49" i="2"/>
  <c r="Q47" i="2"/>
  <c r="Q45" i="2"/>
  <c r="Q35" i="2"/>
  <c r="Q20" i="2"/>
  <c r="S54" i="2"/>
  <c r="S52" i="2"/>
  <c r="S49" i="2"/>
  <c r="S47" i="2"/>
  <c r="S45" i="2"/>
  <c r="S35" i="2"/>
  <c r="S20" i="2"/>
  <c r="U54" i="2"/>
  <c r="U52" i="2"/>
  <c r="U49" i="2"/>
  <c r="U47" i="2"/>
  <c r="U45" i="2"/>
  <c r="U35" i="2"/>
  <c r="U20" i="2"/>
  <c r="U60" i="2"/>
  <c r="W54" i="2"/>
  <c r="W52" i="2"/>
  <c r="W49" i="2"/>
  <c r="W47" i="2"/>
  <c r="W45" i="2"/>
  <c r="W35" i="2"/>
  <c r="W20" i="2"/>
  <c r="AA54" i="2"/>
  <c r="AA52" i="2"/>
  <c r="AA49" i="2"/>
  <c r="AA47" i="2"/>
  <c r="AA45" i="2"/>
  <c r="AA35" i="2"/>
  <c r="AA20" i="2"/>
  <c r="AC54" i="2"/>
  <c r="AC52" i="2"/>
  <c r="AC49" i="2"/>
  <c r="AC47" i="2"/>
  <c r="AC45" i="2"/>
  <c r="AC35" i="2"/>
  <c r="AC20" i="2"/>
  <c r="AE54" i="2"/>
  <c r="AE52" i="2"/>
  <c r="AE49" i="2"/>
  <c r="AE47" i="2"/>
  <c r="AE45" i="2"/>
  <c r="AE35" i="2"/>
  <c r="AE20" i="2"/>
  <c r="AG54" i="2"/>
  <c r="AG52" i="2"/>
  <c r="AG49" i="2"/>
  <c r="AG47" i="2"/>
  <c r="AG45" i="2"/>
  <c r="AG35" i="2"/>
  <c r="AG20" i="2"/>
  <c r="AI54" i="2"/>
  <c r="AI52" i="2"/>
  <c r="AI49" i="2"/>
  <c r="AI47" i="2"/>
  <c r="AI45" i="2"/>
  <c r="AI35" i="2"/>
  <c r="AI20" i="2"/>
  <c r="AK54" i="2"/>
  <c r="AK52" i="2"/>
  <c r="AK49" i="2"/>
  <c r="AK47" i="2"/>
  <c r="AK45" i="2"/>
  <c r="AK35" i="2"/>
  <c r="AK20" i="2"/>
  <c r="O23" i="42"/>
  <c r="O38" i="42"/>
  <c r="O48" i="42"/>
  <c r="O50" i="42"/>
  <c r="O53" i="42" s="1"/>
  <c r="O64" i="42" s="1"/>
  <c r="O52" i="42"/>
  <c r="O56" i="42"/>
  <c r="O58" i="42"/>
  <c r="O63" i="42"/>
  <c r="Q23" i="42"/>
  <c r="Q38" i="42"/>
  <c r="Q48" i="42"/>
  <c r="Q50" i="42"/>
  <c r="Q52" i="42"/>
  <c r="Q56" i="42"/>
  <c r="Q58" i="42"/>
  <c r="Q63" i="42"/>
  <c r="E20" i="46"/>
  <c r="E35" i="46"/>
  <c r="E45" i="46"/>
  <c r="E47" i="46"/>
  <c r="E49" i="46"/>
  <c r="E52" i="46"/>
  <c r="E54" i="46"/>
  <c r="E59" i="46"/>
  <c r="I20" i="46"/>
  <c r="I35" i="46"/>
  <c r="I45" i="46"/>
  <c r="I47" i="46"/>
  <c r="I49" i="46"/>
  <c r="I52" i="46"/>
  <c r="I54" i="46"/>
  <c r="I59" i="46"/>
  <c r="I60" i="46"/>
  <c r="K20" i="46"/>
  <c r="K35" i="46"/>
  <c r="K45" i="46"/>
  <c r="K47" i="46"/>
  <c r="K49" i="46"/>
  <c r="K52" i="46"/>
  <c r="K54" i="46"/>
  <c r="K59" i="46"/>
  <c r="O20" i="46"/>
  <c r="O35" i="46"/>
  <c r="O45" i="46"/>
  <c r="O47" i="46"/>
  <c r="O49" i="46"/>
  <c r="O52" i="46"/>
  <c r="O54" i="46"/>
  <c r="O59" i="46"/>
  <c r="Q20" i="46"/>
  <c r="Q35" i="46"/>
  <c r="Q45" i="46"/>
  <c r="Q47" i="46"/>
  <c r="Q49" i="46"/>
  <c r="Q52" i="46"/>
  <c r="Q54" i="46"/>
  <c r="Q59" i="46"/>
  <c r="S20" i="46"/>
  <c r="S35" i="46"/>
  <c r="S45" i="46"/>
  <c r="S47" i="46"/>
  <c r="S49" i="46"/>
  <c r="S52" i="46"/>
  <c r="S54" i="46"/>
  <c r="S59" i="46"/>
  <c r="U20" i="46"/>
  <c r="U35" i="46"/>
  <c r="U45" i="46"/>
  <c r="U47" i="46"/>
  <c r="U49" i="46"/>
  <c r="U52" i="46"/>
  <c r="U54" i="46"/>
  <c r="U59" i="46"/>
  <c r="W20" i="46"/>
  <c r="W35" i="46"/>
  <c r="W45" i="46"/>
  <c r="W47" i="46"/>
  <c r="W49" i="46"/>
  <c r="W52" i="46"/>
  <c r="W54" i="46"/>
  <c r="W59" i="46"/>
  <c r="AA20" i="46"/>
  <c r="AA35" i="46"/>
  <c r="AA45" i="46"/>
  <c r="AA47" i="46"/>
  <c r="AA49" i="46"/>
  <c r="AA52" i="46"/>
  <c r="AA54" i="46"/>
  <c r="AA59" i="46"/>
  <c r="AC20" i="46"/>
  <c r="AC35" i="46"/>
  <c r="AC45" i="46"/>
  <c r="AC47" i="46"/>
  <c r="AC49" i="46"/>
  <c r="AC52" i="46"/>
  <c r="AC54" i="46"/>
  <c r="AC59" i="46"/>
  <c r="AE20" i="46"/>
  <c r="AE35" i="46"/>
  <c r="AE45" i="46"/>
  <c r="AE47" i="46"/>
  <c r="AE49" i="46"/>
  <c r="AE52" i="46"/>
  <c r="AE54" i="46"/>
  <c r="AE59" i="46"/>
  <c r="AG20" i="46"/>
  <c r="AG35" i="46"/>
  <c r="AG45" i="46"/>
  <c r="AG47" i="46"/>
  <c r="AG49" i="46"/>
  <c r="AG52" i="46"/>
  <c r="AG54" i="46"/>
  <c r="AG59" i="46"/>
  <c r="AI20" i="46"/>
  <c r="AI35" i="46"/>
  <c r="AI45" i="46"/>
  <c r="AI47" i="46"/>
  <c r="AI49" i="46"/>
  <c r="AI52" i="46"/>
  <c r="AI54" i="46"/>
  <c r="AI59" i="46"/>
  <c r="AK20" i="46"/>
  <c r="AK35" i="46"/>
  <c r="AK45" i="46"/>
  <c r="AK47" i="46"/>
  <c r="AK49" i="46"/>
  <c r="AK52" i="46"/>
  <c r="AK54" i="46"/>
  <c r="AK59" i="46"/>
  <c r="U23" i="42"/>
  <c r="U38" i="42"/>
  <c r="U48" i="42"/>
  <c r="U50" i="42"/>
  <c r="U52" i="42"/>
  <c r="U56" i="42"/>
  <c r="U58" i="42"/>
  <c r="U63" i="42"/>
  <c r="W23" i="42"/>
  <c r="W38" i="42"/>
  <c r="W48" i="42"/>
  <c r="W50" i="42"/>
  <c r="W52" i="42"/>
  <c r="W56" i="42"/>
  <c r="W58" i="42"/>
  <c r="W63" i="42"/>
  <c r="E20" i="47"/>
  <c r="E35" i="47"/>
  <c r="E45" i="47"/>
  <c r="E47" i="47"/>
  <c r="E49" i="47"/>
  <c r="E52" i="47"/>
  <c r="E54" i="47"/>
  <c r="E59" i="47"/>
  <c r="I20" i="47"/>
  <c r="I35" i="47"/>
  <c r="I45" i="47"/>
  <c r="I47" i="47"/>
  <c r="I49" i="47"/>
  <c r="I52" i="47"/>
  <c r="I54" i="47"/>
  <c r="I59" i="47"/>
  <c r="K20" i="47"/>
  <c r="K35" i="47"/>
  <c r="K45" i="47"/>
  <c r="K47" i="47"/>
  <c r="K49" i="47"/>
  <c r="K52" i="47"/>
  <c r="K54" i="47"/>
  <c r="K59" i="47"/>
  <c r="O20" i="47"/>
  <c r="O35" i="47"/>
  <c r="O45" i="47"/>
  <c r="O47" i="47"/>
  <c r="O49" i="47"/>
  <c r="O52" i="47"/>
  <c r="O54" i="47"/>
  <c r="O59" i="47"/>
  <c r="Q20" i="47"/>
  <c r="Q35" i="47"/>
  <c r="Q45" i="47"/>
  <c r="Q47" i="47"/>
  <c r="Q49" i="47"/>
  <c r="Q52" i="47"/>
  <c r="Q54" i="47"/>
  <c r="Q59" i="47"/>
  <c r="S20" i="47"/>
  <c r="S35" i="47"/>
  <c r="S45" i="47"/>
  <c r="S47" i="47"/>
  <c r="S49" i="47"/>
  <c r="S52" i="47"/>
  <c r="S54" i="47"/>
  <c r="S59" i="47"/>
  <c r="U20" i="47"/>
  <c r="U35" i="47"/>
  <c r="U45" i="47"/>
  <c r="U47" i="47"/>
  <c r="U49" i="47"/>
  <c r="U52" i="47"/>
  <c r="U54" i="47"/>
  <c r="U59" i="47"/>
  <c r="W20" i="47"/>
  <c r="W35" i="47"/>
  <c r="W45" i="47"/>
  <c r="W47" i="47"/>
  <c r="W49" i="47"/>
  <c r="W52" i="47"/>
  <c r="W54" i="47"/>
  <c r="W59" i="47"/>
  <c r="AA20" i="47"/>
  <c r="AA35" i="47"/>
  <c r="AA45" i="47"/>
  <c r="AA47" i="47"/>
  <c r="AA49" i="47"/>
  <c r="AA52" i="47"/>
  <c r="AA54" i="47"/>
  <c r="AA59" i="47"/>
  <c r="AA60" i="47"/>
  <c r="AC20" i="47"/>
  <c r="AC35" i="47"/>
  <c r="AC45" i="47"/>
  <c r="AC47" i="47"/>
  <c r="AC49" i="47"/>
  <c r="AC52" i="47"/>
  <c r="AC54" i="47"/>
  <c r="AC59" i="47"/>
  <c r="AE20" i="47"/>
  <c r="AE35" i="47"/>
  <c r="AE45" i="47"/>
  <c r="AE47" i="47"/>
  <c r="AE49" i="47"/>
  <c r="AE52" i="47"/>
  <c r="AE54" i="47"/>
  <c r="AE59" i="47"/>
  <c r="AG20" i="47"/>
  <c r="AG35" i="47"/>
  <c r="AG45" i="47"/>
  <c r="AG47" i="47"/>
  <c r="AG49" i="47"/>
  <c r="AG52" i="47"/>
  <c r="AG54" i="47"/>
  <c r="AG59" i="47"/>
  <c r="AI20" i="47"/>
  <c r="AI35" i="47"/>
  <c r="AI45" i="47"/>
  <c r="AI47" i="47"/>
  <c r="AI49" i="47"/>
  <c r="AI52" i="47"/>
  <c r="AI54" i="47"/>
  <c r="AI59" i="47"/>
  <c r="AK20" i="47"/>
  <c r="AK35" i="47"/>
  <c r="AK45" i="47"/>
  <c r="AK47" i="47"/>
  <c r="AK49" i="47"/>
  <c r="AK52" i="47"/>
  <c r="AK54" i="47"/>
  <c r="AK59" i="47"/>
  <c r="AA23" i="42"/>
  <c r="AA38" i="42"/>
  <c r="AA48" i="42"/>
  <c r="AA50" i="42"/>
  <c r="AA53" i="42" s="1"/>
  <c r="AA64" i="42" s="1"/>
  <c r="AA52" i="42"/>
  <c r="AA56" i="42"/>
  <c r="AA58" i="42"/>
  <c r="AA63" i="42"/>
  <c r="AC23" i="42"/>
  <c r="AC38" i="42"/>
  <c r="AC48" i="42"/>
  <c r="AC50" i="42"/>
  <c r="AC52" i="42"/>
  <c r="AC56" i="42"/>
  <c r="AC58" i="42"/>
  <c r="AC63" i="42"/>
  <c r="E59" i="48"/>
  <c r="E54" i="48"/>
  <c r="E52" i="48"/>
  <c r="E49" i="48"/>
  <c r="E47" i="48"/>
  <c r="E45" i="48"/>
  <c r="E35" i="48"/>
  <c r="E20" i="48"/>
  <c r="I59" i="48"/>
  <c r="I54" i="48"/>
  <c r="I52" i="48"/>
  <c r="I49" i="48"/>
  <c r="I47" i="48"/>
  <c r="I45" i="48"/>
  <c r="I35" i="48"/>
  <c r="I20" i="48"/>
  <c r="K59" i="48"/>
  <c r="K54" i="48"/>
  <c r="K52" i="48"/>
  <c r="K49" i="48"/>
  <c r="K47" i="48"/>
  <c r="K45" i="48"/>
  <c r="K35" i="48"/>
  <c r="K20" i="48"/>
  <c r="K60" i="48"/>
  <c r="O59" i="48"/>
  <c r="O54" i="48"/>
  <c r="O52" i="48"/>
  <c r="O49" i="48"/>
  <c r="O47" i="48"/>
  <c r="O45" i="48"/>
  <c r="O35" i="48"/>
  <c r="O20" i="48"/>
  <c r="Q59" i="48"/>
  <c r="Q54" i="48"/>
  <c r="Q52" i="48"/>
  <c r="Q49" i="48"/>
  <c r="Q47" i="48"/>
  <c r="Q45" i="48"/>
  <c r="Q35" i="48"/>
  <c r="Q20" i="48"/>
  <c r="S59" i="48"/>
  <c r="S54" i="48"/>
  <c r="S52" i="48"/>
  <c r="S49" i="48"/>
  <c r="S47" i="48"/>
  <c r="S45" i="48"/>
  <c r="S35" i="48"/>
  <c r="S20" i="48"/>
  <c r="U59" i="48"/>
  <c r="U54" i="48"/>
  <c r="U52" i="48"/>
  <c r="U49" i="48"/>
  <c r="U47" i="48"/>
  <c r="U45" i="48"/>
  <c r="U35" i="48"/>
  <c r="U20" i="48"/>
  <c r="W59" i="48"/>
  <c r="W54" i="48"/>
  <c r="W52" i="48"/>
  <c r="W49" i="48"/>
  <c r="W47" i="48"/>
  <c r="W45" i="48"/>
  <c r="W35" i="48"/>
  <c r="W20" i="48"/>
  <c r="AA59" i="48"/>
  <c r="AA54" i="48"/>
  <c r="AA52" i="48"/>
  <c r="AA49" i="48"/>
  <c r="AA47" i="48"/>
  <c r="AA45" i="48"/>
  <c r="AA35" i="48"/>
  <c r="AA20" i="48"/>
  <c r="AC59" i="48"/>
  <c r="AC54" i="48"/>
  <c r="AC52" i="48"/>
  <c r="AC49" i="48"/>
  <c r="AC47" i="48"/>
  <c r="AC45" i="48"/>
  <c r="AC35" i="48"/>
  <c r="AC20" i="48"/>
  <c r="AE59" i="48"/>
  <c r="AE54" i="48"/>
  <c r="AE52" i="48"/>
  <c r="AE49" i="48"/>
  <c r="AE47" i="48"/>
  <c r="AE45" i="48"/>
  <c r="AE35" i="48"/>
  <c r="AE20" i="48"/>
  <c r="AG59" i="48"/>
  <c r="AG54" i="48"/>
  <c r="AG52" i="48"/>
  <c r="AG49" i="48"/>
  <c r="AG47" i="48"/>
  <c r="AG45" i="48"/>
  <c r="AG35" i="48"/>
  <c r="AG20" i="48"/>
  <c r="AI59" i="48"/>
  <c r="AI54" i="48"/>
  <c r="AI52" i="48"/>
  <c r="AI49" i="48"/>
  <c r="AI47" i="48"/>
  <c r="AI45" i="48"/>
  <c r="AI35" i="48"/>
  <c r="AI20" i="48"/>
  <c r="AK59" i="48"/>
  <c r="AK54" i="48"/>
  <c r="AK52" i="48"/>
  <c r="AK49" i="48"/>
  <c r="AK47" i="48"/>
  <c r="AK45" i="48"/>
  <c r="AK35" i="48"/>
  <c r="AK20" i="48"/>
  <c r="AG23" i="42"/>
  <c r="AG38" i="42"/>
  <c r="AG48" i="42"/>
  <c r="AG50" i="42"/>
  <c r="AG52" i="42"/>
  <c r="AG56" i="42"/>
  <c r="AG58" i="42"/>
  <c r="AG63" i="42"/>
  <c r="AI23" i="42"/>
  <c r="AI38" i="42"/>
  <c r="AI48" i="42"/>
  <c r="AI50" i="42"/>
  <c r="AI52" i="42"/>
  <c r="AI56" i="42"/>
  <c r="AI58" i="42"/>
  <c r="AI63" i="42"/>
  <c r="E59" i="49"/>
  <c r="E54" i="49"/>
  <c r="E52" i="49"/>
  <c r="E49" i="49"/>
  <c r="E47" i="49"/>
  <c r="E45" i="49"/>
  <c r="E35" i="49"/>
  <c r="E20" i="49"/>
  <c r="I59" i="49"/>
  <c r="I54" i="49"/>
  <c r="I52" i="49"/>
  <c r="I49" i="49"/>
  <c r="I47" i="49"/>
  <c r="I45" i="49"/>
  <c r="I35" i="49"/>
  <c r="I20" i="49"/>
  <c r="K59" i="49"/>
  <c r="K54" i="49"/>
  <c r="K52" i="49"/>
  <c r="K49" i="49"/>
  <c r="K47" i="49"/>
  <c r="K45" i="49"/>
  <c r="K35" i="49"/>
  <c r="K20" i="49"/>
  <c r="O59" i="49"/>
  <c r="O54" i="49"/>
  <c r="O52" i="49"/>
  <c r="O49" i="49"/>
  <c r="O47" i="49"/>
  <c r="O45" i="49"/>
  <c r="O35" i="49"/>
  <c r="O20" i="49"/>
  <c r="Q59" i="49"/>
  <c r="Q54" i="49"/>
  <c r="Q52" i="49"/>
  <c r="Q49" i="49"/>
  <c r="Q47" i="49"/>
  <c r="Q45" i="49"/>
  <c r="Q35" i="49"/>
  <c r="Q20" i="49"/>
  <c r="S59" i="49"/>
  <c r="S54" i="49"/>
  <c r="S52" i="49"/>
  <c r="S49" i="49"/>
  <c r="S47" i="49"/>
  <c r="S45" i="49"/>
  <c r="S35" i="49"/>
  <c r="S20" i="49"/>
  <c r="U59" i="49"/>
  <c r="U54" i="49"/>
  <c r="U52" i="49"/>
  <c r="U49" i="49"/>
  <c r="U47" i="49"/>
  <c r="U45" i="49"/>
  <c r="U35" i="49"/>
  <c r="U20" i="49"/>
  <c r="W59" i="49"/>
  <c r="W54" i="49"/>
  <c r="W52" i="49"/>
  <c r="W49" i="49"/>
  <c r="W47" i="49"/>
  <c r="W45" i="49"/>
  <c r="W35" i="49"/>
  <c r="W20" i="49"/>
  <c r="AA59" i="49"/>
  <c r="AA54" i="49"/>
  <c r="AA52" i="49"/>
  <c r="AA49" i="49"/>
  <c r="AA47" i="49"/>
  <c r="AA45" i="49"/>
  <c r="AA35" i="49"/>
  <c r="AA20" i="49"/>
  <c r="AC59" i="49"/>
  <c r="AC54" i="49"/>
  <c r="AC52" i="49"/>
  <c r="AC49" i="49"/>
  <c r="AC47" i="49"/>
  <c r="AC45" i="49"/>
  <c r="AC35" i="49"/>
  <c r="AC20" i="49"/>
  <c r="AE59" i="49"/>
  <c r="AE54" i="49"/>
  <c r="AE52" i="49"/>
  <c r="AE49" i="49"/>
  <c r="AE47" i="49"/>
  <c r="AE45" i="49"/>
  <c r="AE35" i="49"/>
  <c r="AE20" i="49"/>
  <c r="AG59" i="49"/>
  <c r="AG54" i="49"/>
  <c r="AG52" i="49"/>
  <c r="AG49" i="49"/>
  <c r="AG47" i="49"/>
  <c r="AG45" i="49"/>
  <c r="AG35" i="49"/>
  <c r="AG20" i="49"/>
  <c r="AG60" i="49"/>
  <c r="AI59" i="49"/>
  <c r="AI54" i="49"/>
  <c r="AI52" i="49"/>
  <c r="AI49" i="49"/>
  <c r="AI47" i="49"/>
  <c r="AI45" i="49"/>
  <c r="AI35" i="49"/>
  <c r="AI20" i="49"/>
  <c r="AK59" i="49"/>
  <c r="AK54" i="49"/>
  <c r="AK52" i="49"/>
  <c r="AK49" i="49"/>
  <c r="AK47" i="49"/>
  <c r="AK45" i="49"/>
  <c r="AK35" i="49"/>
  <c r="AK20" i="49"/>
  <c r="AM23" i="42"/>
  <c r="AM38" i="42"/>
  <c r="AM48" i="42"/>
  <c r="AM50" i="42"/>
  <c r="AM53" i="42" s="1"/>
  <c r="AM64" i="42" s="1"/>
  <c r="AM52" i="42"/>
  <c r="AM56" i="42"/>
  <c r="AM58" i="42"/>
  <c r="AM63" i="42"/>
  <c r="AO23" i="42"/>
  <c r="AO38" i="42"/>
  <c r="AO48" i="42"/>
  <c r="AO50" i="42"/>
  <c r="AO52" i="42"/>
  <c r="AO53" i="42"/>
  <c r="AO56" i="42"/>
  <c r="AO58" i="42"/>
  <c r="AO63" i="42"/>
  <c r="AO64" i="42"/>
  <c r="E59" i="50"/>
  <c r="E54" i="50"/>
  <c r="E52" i="50"/>
  <c r="E49" i="50"/>
  <c r="E47" i="50"/>
  <c r="E45" i="50"/>
  <c r="E35" i="50"/>
  <c r="E20" i="50"/>
  <c r="I59" i="50"/>
  <c r="I54" i="50"/>
  <c r="I52" i="50"/>
  <c r="I49" i="50"/>
  <c r="I47" i="50"/>
  <c r="I45" i="50"/>
  <c r="I35" i="50"/>
  <c r="I20" i="50"/>
  <c r="I60" i="50"/>
  <c r="K59" i="50"/>
  <c r="K54" i="50"/>
  <c r="K52" i="50"/>
  <c r="K49" i="50"/>
  <c r="K47" i="50"/>
  <c r="K45" i="50"/>
  <c r="K35" i="50"/>
  <c r="K20" i="50"/>
  <c r="O59" i="50"/>
  <c r="O54" i="50"/>
  <c r="O52" i="50"/>
  <c r="O49" i="50"/>
  <c r="O47" i="50"/>
  <c r="O45" i="50"/>
  <c r="O35" i="50"/>
  <c r="O20" i="50"/>
  <c r="Q59" i="50"/>
  <c r="Q54" i="50"/>
  <c r="Q52" i="50"/>
  <c r="Q49" i="50"/>
  <c r="Q47" i="50"/>
  <c r="Q45" i="50"/>
  <c r="Q35" i="50"/>
  <c r="Q20" i="50"/>
  <c r="S59" i="50"/>
  <c r="S54" i="50"/>
  <c r="S52" i="50"/>
  <c r="S49" i="50"/>
  <c r="S47" i="50"/>
  <c r="S45" i="50"/>
  <c r="S35" i="50"/>
  <c r="S20" i="50"/>
  <c r="U59" i="50"/>
  <c r="U54" i="50"/>
  <c r="U52" i="50"/>
  <c r="U49" i="50"/>
  <c r="U47" i="50"/>
  <c r="U45" i="50"/>
  <c r="U35" i="50"/>
  <c r="U20" i="50"/>
  <c r="W59" i="50"/>
  <c r="W54" i="50"/>
  <c r="W52" i="50"/>
  <c r="W49" i="50"/>
  <c r="W47" i="50"/>
  <c r="W45" i="50"/>
  <c r="W35" i="50"/>
  <c r="W20" i="50"/>
  <c r="AA59" i="50"/>
  <c r="AA54" i="50"/>
  <c r="AA52" i="50"/>
  <c r="AA49" i="50"/>
  <c r="AA47" i="50"/>
  <c r="AA45" i="50"/>
  <c r="AA35" i="50"/>
  <c r="AA20" i="50"/>
  <c r="AC59" i="50"/>
  <c r="AC54" i="50"/>
  <c r="AC52" i="50"/>
  <c r="AC49" i="50"/>
  <c r="AC47" i="50"/>
  <c r="AC45" i="50"/>
  <c r="AC35" i="50"/>
  <c r="AC20" i="50"/>
  <c r="AE59" i="50"/>
  <c r="AE54" i="50"/>
  <c r="AE52" i="50"/>
  <c r="AE49" i="50"/>
  <c r="AE47" i="50"/>
  <c r="AE45" i="50"/>
  <c r="AE35" i="50"/>
  <c r="AE20" i="50"/>
  <c r="AG59" i="50"/>
  <c r="AG54" i="50"/>
  <c r="AG52" i="50"/>
  <c r="AG49" i="50"/>
  <c r="AG47" i="50"/>
  <c r="AG45" i="50"/>
  <c r="AG35" i="50"/>
  <c r="AG20" i="50"/>
  <c r="AI59" i="50"/>
  <c r="AI54" i="50"/>
  <c r="AI52" i="50"/>
  <c r="AI49" i="50"/>
  <c r="AI47" i="50"/>
  <c r="AI45" i="50"/>
  <c r="AI35" i="50"/>
  <c r="AI20" i="50"/>
  <c r="AK59" i="50"/>
  <c r="AK54" i="50"/>
  <c r="AK52" i="50"/>
  <c r="AK49" i="50"/>
  <c r="AK47" i="50"/>
  <c r="AK45" i="50"/>
  <c r="AK35" i="50"/>
  <c r="AK20" i="50"/>
  <c r="AS23" i="42"/>
  <c r="AS38" i="42"/>
  <c r="AS48" i="42"/>
  <c r="AS50" i="42"/>
  <c r="AS52" i="42"/>
  <c r="AS56" i="42"/>
  <c r="AS58" i="42"/>
  <c r="AS63" i="42"/>
  <c r="AU23" i="42"/>
  <c r="AU38" i="42"/>
  <c r="AU48" i="42"/>
  <c r="AU50" i="42"/>
  <c r="AU52" i="42"/>
  <c r="AU56" i="42"/>
  <c r="AU58" i="42"/>
  <c r="AU63" i="42"/>
  <c r="E59" i="51"/>
  <c r="E54" i="51"/>
  <c r="E52" i="51"/>
  <c r="E49" i="51"/>
  <c r="E47" i="51"/>
  <c r="E45" i="51"/>
  <c r="E35" i="51"/>
  <c r="E20" i="51"/>
  <c r="I59" i="51"/>
  <c r="I54" i="51"/>
  <c r="I52" i="51"/>
  <c r="I49" i="51"/>
  <c r="I47" i="51"/>
  <c r="I45" i="51"/>
  <c r="I35" i="51"/>
  <c r="I20" i="51"/>
  <c r="K59" i="51"/>
  <c r="K54" i="51"/>
  <c r="K52" i="51"/>
  <c r="K49" i="51"/>
  <c r="K47" i="51"/>
  <c r="K45" i="51"/>
  <c r="K35" i="51"/>
  <c r="K20" i="51"/>
  <c r="O59" i="51"/>
  <c r="O54" i="51"/>
  <c r="O52" i="51"/>
  <c r="O49" i="51"/>
  <c r="O47" i="51"/>
  <c r="O45" i="51"/>
  <c r="O35" i="51"/>
  <c r="O20" i="51"/>
  <c r="Q59" i="51"/>
  <c r="Q54" i="51"/>
  <c r="Q52" i="51"/>
  <c r="Q49" i="51"/>
  <c r="Q47" i="51"/>
  <c r="Q45" i="51"/>
  <c r="Q35" i="51"/>
  <c r="Q20" i="51"/>
  <c r="S59" i="51"/>
  <c r="S54" i="51"/>
  <c r="S52" i="51"/>
  <c r="S49" i="51"/>
  <c r="S47" i="51"/>
  <c r="S45" i="51"/>
  <c r="S35" i="51"/>
  <c r="S20" i="51"/>
  <c r="U59" i="51"/>
  <c r="U54" i="51"/>
  <c r="U52" i="51"/>
  <c r="U49" i="51"/>
  <c r="U47" i="51"/>
  <c r="U45" i="51"/>
  <c r="U35" i="51"/>
  <c r="U20" i="51"/>
  <c r="W59" i="51"/>
  <c r="W54" i="51"/>
  <c r="W52" i="51"/>
  <c r="W49" i="51"/>
  <c r="W47" i="51"/>
  <c r="W45" i="51"/>
  <c r="W35" i="51"/>
  <c r="W20" i="51"/>
  <c r="AA59" i="51"/>
  <c r="AA54" i="51"/>
  <c r="AA52" i="51"/>
  <c r="AA49" i="51"/>
  <c r="AA47" i="51"/>
  <c r="AA45" i="51"/>
  <c r="AA35" i="51"/>
  <c r="AA20" i="51"/>
  <c r="AC59" i="51"/>
  <c r="AC54" i="51"/>
  <c r="AC52" i="51"/>
  <c r="AC49" i="51"/>
  <c r="AC47" i="51"/>
  <c r="AC45" i="51"/>
  <c r="AC35" i="51"/>
  <c r="AC20" i="51"/>
  <c r="AE59" i="51"/>
  <c r="AE54" i="51"/>
  <c r="AE52" i="51"/>
  <c r="AE49" i="51"/>
  <c r="AE47" i="51"/>
  <c r="AE45" i="51"/>
  <c r="AE35" i="51"/>
  <c r="AE20" i="51"/>
  <c r="AE60" i="51"/>
  <c r="AG59" i="51"/>
  <c r="AG54" i="51"/>
  <c r="AG52" i="51"/>
  <c r="AG49" i="51"/>
  <c r="AG47" i="51"/>
  <c r="AG45" i="51"/>
  <c r="AG35" i="51"/>
  <c r="AG20" i="51"/>
  <c r="AI59" i="51"/>
  <c r="AI54" i="51"/>
  <c r="AI52" i="51"/>
  <c r="AI49" i="51"/>
  <c r="AI47" i="51"/>
  <c r="AI45" i="51"/>
  <c r="AI35" i="51"/>
  <c r="AI20" i="51"/>
  <c r="AK59" i="51"/>
  <c r="AK54" i="51"/>
  <c r="AK52" i="51"/>
  <c r="AK49" i="51"/>
  <c r="AK47" i="51"/>
  <c r="AK45" i="51"/>
  <c r="AK35" i="51"/>
  <c r="AK20" i="51"/>
  <c r="AY23" i="42"/>
  <c r="AY38" i="42"/>
  <c r="AY48" i="42"/>
  <c r="AY50" i="42"/>
  <c r="AY52" i="42"/>
  <c r="AY56" i="42"/>
  <c r="AY58" i="42"/>
  <c r="AY63" i="42"/>
  <c r="BA23" i="42"/>
  <c r="BA38" i="42"/>
  <c r="BA48" i="42"/>
  <c r="BA50" i="42"/>
  <c r="BA52" i="42"/>
  <c r="BA56" i="42"/>
  <c r="BA58" i="42"/>
  <c r="BA63" i="42"/>
  <c r="E59" i="52"/>
  <c r="E54" i="52"/>
  <c r="E52" i="52"/>
  <c r="E49" i="52"/>
  <c r="E47" i="52"/>
  <c r="E45" i="52"/>
  <c r="E35" i="52"/>
  <c r="E20" i="52"/>
  <c r="I59" i="52"/>
  <c r="I54" i="52"/>
  <c r="I52" i="52"/>
  <c r="I49" i="52"/>
  <c r="I47" i="52"/>
  <c r="I45" i="52"/>
  <c r="I35" i="52"/>
  <c r="I20" i="52"/>
  <c r="K59" i="52"/>
  <c r="K54" i="52"/>
  <c r="K52" i="52"/>
  <c r="K49" i="52"/>
  <c r="K47" i="52"/>
  <c r="K45" i="52"/>
  <c r="K35" i="52"/>
  <c r="K20" i="52"/>
  <c r="O59" i="52"/>
  <c r="O54" i="52"/>
  <c r="O52" i="52"/>
  <c r="O49" i="52"/>
  <c r="O47" i="52"/>
  <c r="O45" i="52"/>
  <c r="O35" i="52"/>
  <c r="O20" i="52"/>
  <c r="Q59" i="52"/>
  <c r="Q54" i="52"/>
  <c r="Q52" i="52"/>
  <c r="Q49" i="52"/>
  <c r="Q47" i="52"/>
  <c r="Q45" i="52"/>
  <c r="Q35" i="52"/>
  <c r="Q20" i="52"/>
  <c r="Q60" i="52"/>
  <c r="S59" i="52"/>
  <c r="S54" i="52"/>
  <c r="S52" i="52"/>
  <c r="S49" i="52"/>
  <c r="S47" i="52"/>
  <c r="S45" i="52"/>
  <c r="S35" i="52"/>
  <c r="S20" i="52"/>
  <c r="U59" i="52"/>
  <c r="U54" i="52"/>
  <c r="U52" i="52"/>
  <c r="U49" i="52"/>
  <c r="U47" i="52"/>
  <c r="U45" i="52"/>
  <c r="U35" i="52"/>
  <c r="U20" i="52"/>
  <c r="W59" i="52"/>
  <c r="W54" i="52"/>
  <c r="W52" i="52"/>
  <c r="W49" i="52"/>
  <c r="W47" i="52"/>
  <c r="W45" i="52"/>
  <c r="W35" i="52"/>
  <c r="W20" i="52"/>
  <c r="AA59" i="52"/>
  <c r="AA54" i="52"/>
  <c r="AA52" i="52"/>
  <c r="AA49" i="52"/>
  <c r="AA47" i="52"/>
  <c r="AA45" i="52"/>
  <c r="AA35" i="52"/>
  <c r="AA20" i="52"/>
  <c r="AC59" i="52"/>
  <c r="AC54" i="52"/>
  <c r="AC52" i="52"/>
  <c r="AC49" i="52"/>
  <c r="AC47" i="52"/>
  <c r="AC45" i="52"/>
  <c r="AC35" i="52"/>
  <c r="AC20" i="52"/>
  <c r="AE59" i="52"/>
  <c r="AE54" i="52"/>
  <c r="AE52" i="52"/>
  <c r="AE49" i="52"/>
  <c r="AE47" i="52"/>
  <c r="AE45" i="52"/>
  <c r="AE35" i="52"/>
  <c r="AE20" i="52"/>
  <c r="AG59" i="52"/>
  <c r="AG54" i="52"/>
  <c r="AG52" i="52"/>
  <c r="AG49" i="52"/>
  <c r="AG47" i="52"/>
  <c r="AG45" i="52"/>
  <c r="AG35" i="52"/>
  <c r="AG20" i="52"/>
  <c r="AI59" i="52"/>
  <c r="AI54" i="52"/>
  <c r="AI52" i="52"/>
  <c r="AI49" i="52"/>
  <c r="AI47" i="52"/>
  <c r="AI45" i="52"/>
  <c r="AI35" i="52"/>
  <c r="AI20" i="52"/>
  <c r="AK59" i="52"/>
  <c r="AK54" i="52"/>
  <c r="AK52" i="52"/>
  <c r="AK49" i="52"/>
  <c r="AK47" i="52"/>
  <c r="AK45" i="52"/>
  <c r="AK35" i="52"/>
  <c r="AK20" i="52"/>
  <c r="BE23" i="42"/>
  <c r="BE38" i="42"/>
  <c r="BE48" i="42"/>
  <c r="BE50" i="42"/>
  <c r="BE52" i="42"/>
  <c r="BE56" i="42"/>
  <c r="BE58" i="42"/>
  <c r="BE63" i="42"/>
  <c r="BG23" i="42"/>
  <c r="BG38" i="42"/>
  <c r="BG48" i="42"/>
  <c r="BG50" i="42"/>
  <c r="BG52" i="42"/>
  <c r="BG56" i="42"/>
  <c r="BG58" i="42"/>
  <c r="BG63" i="42"/>
  <c r="E59" i="53"/>
  <c r="E54" i="53"/>
  <c r="E52" i="53"/>
  <c r="E49" i="53"/>
  <c r="E47" i="53"/>
  <c r="E45" i="53"/>
  <c r="E35" i="53"/>
  <c r="E20" i="53"/>
  <c r="I59" i="53"/>
  <c r="I54" i="53"/>
  <c r="I52" i="53"/>
  <c r="I49" i="53"/>
  <c r="I47" i="53"/>
  <c r="I45" i="53"/>
  <c r="I35" i="53"/>
  <c r="I20" i="53"/>
  <c r="K59" i="53"/>
  <c r="K54" i="53"/>
  <c r="K52" i="53"/>
  <c r="K49" i="53"/>
  <c r="K47" i="53"/>
  <c r="K45" i="53"/>
  <c r="K35" i="53"/>
  <c r="K20" i="53"/>
  <c r="O59" i="53"/>
  <c r="O54" i="53"/>
  <c r="O52" i="53"/>
  <c r="O49" i="53"/>
  <c r="O47" i="53"/>
  <c r="O45" i="53"/>
  <c r="O35" i="53"/>
  <c r="O20" i="53"/>
  <c r="Q59" i="53"/>
  <c r="Q54" i="53"/>
  <c r="Q52" i="53"/>
  <c r="Q49" i="53"/>
  <c r="Q47" i="53"/>
  <c r="Q45" i="53"/>
  <c r="Q35" i="53"/>
  <c r="Q20" i="53"/>
  <c r="S59" i="53"/>
  <c r="S54" i="53"/>
  <c r="S52" i="53"/>
  <c r="S49" i="53"/>
  <c r="S47" i="53"/>
  <c r="S45" i="53"/>
  <c r="S35" i="53"/>
  <c r="S20" i="53"/>
  <c r="U59" i="53"/>
  <c r="U54" i="53"/>
  <c r="U52" i="53"/>
  <c r="U49" i="53"/>
  <c r="U47" i="53"/>
  <c r="U45" i="53"/>
  <c r="U35" i="53"/>
  <c r="U20" i="53"/>
  <c r="W59" i="53"/>
  <c r="W54" i="53"/>
  <c r="W52" i="53"/>
  <c r="W49" i="53"/>
  <c r="W47" i="53"/>
  <c r="W45" i="53"/>
  <c r="W35" i="53"/>
  <c r="W20" i="53"/>
  <c r="AA59" i="53"/>
  <c r="AA54" i="53"/>
  <c r="AA52" i="53"/>
  <c r="AA49" i="53"/>
  <c r="AA47" i="53"/>
  <c r="AA45" i="53"/>
  <c r="AA35" i="53"/>
  <c r="AA20" i="53"/>
  <c r="AC59" i="53"/>
  <c r="AC54" i="53"/>
  <c r="AC52" i="53"/>
  <c r="AC49" i="53"/>
  <c r="AC47" i="53"/>
  <c r="AC45" i="53"/>
  <c r="AC35" i="53"/>
  <c r="AC20" i="53"/>
  <c r="AE59" i="53"/>
  <c r="AE54" i="53"/>
  <c r="AE52" i="53"/>
  <c r="AE49" i="53"/>
  <c r="AE47" i="53"/>
  <c r="AE45" i="53"/>
  <c r="AE35" i="53"/>
  <c r="AE20" i="53"/>
  <c r="AG59" i="53"/>
  <c r="AG54" i="53"/>
  <c r="AG52" i="53"/>
  <c r="AG49" i="53"/>
  <c r="AG47" i="53"/>
  <c r="AG45" i="53"/>
  <c r="AG35" i="53"/>
  <c r="AG20" i="53"/>
  <c r="AI59" i="53"/>
  <c r="AI54" i="53"/>
  <c r="AI52" i="53"/>
  <c r="AI49" i="53"/>
  <c r="AI47" i="53"/>
  <c r="AI45" i="53"/>
  <c r="AI35" i="53"/>
  <c r="AI20" i="53"/>
  <c r="AK59" i="53"/>
  <c r="AK54" i="53"/>
  <c r="AK52" i="53"/>
  <c r="AK49" i="53"/>
  <c r="AK47" i="53"/>
  <c r="AK45" i="53"/>
  <c r="AK35" i="53"/>
  <c r="AK20" i="53"/>
  <c r="AK60" i="53"/>
  <c r="BK23" i="42"/>
  <c r="BK38" i="42"/>
  <c r="BK48" i="42"/>
  <c r="BK50" i="42"/>
  <c r="BK53" i="42" s="1"/>
  <c r="BK64" i="42" s="1"/>
  <c r="BK52" i="42"/>
  <c r="BK56" i="42"/>
  <c r="BK58" i="42"/>
  <c r="BK63" i="42"/>
  <c r="BM23" i="42"/>
  <c r="BM38" i="42"/>
  <c r="BM48" i="42"/>
  <c r="BM50" i="42"/>
  <c r="BM52" i="42"/>
  <c r="BM56" i="42"/>
  <c r="BM58" i="42"/>
  <c r="BM63" i="42"/>
  <c r="E59" i="54"/>
  <c r="E54" i="54"/>
  <c r="E52" i="54"/>
  <c r="E49" i="54"/>
  <c r="E47" i="54"/>
  <c r="E45" i="54"/>
  <c r="E35" i="54"/>
  <c r="E20" i="54"/>
  <c r="I59" i="54"/>
  <c r="I54" i="54"/>
  <c r="I52" i="54"/>
  <c r="I49" i="54"/>
  <c r="I47" i="54"/>
  <c r="I45" i="54"/>
  <c r="I35" i="54"/>
  <c r="I20" i="54"/>
  <c r="K59" i="54"/>
  <c r="K54" i="54"/>
  <c r="K52" i="54"/>
  <c r="K49" i="54"/>
  <c r="K47" i="54"/>
  <c r="K45" i="54"/>
  <c r="K35" i="54"/>
  <c r="K20" i="54"/>
  <c r="O59" i="54"/>
  <c r="O54" i="54"/>
  <c r="O52" i="54"/>
  <c r="O49" i="54"/>
  <c r="O47" i="54"/>
  <c r="O45" i="54"/>
  <c r="O35" i="54"/>
  <c r="O20" i="54"/>
  <c r="Q59" i="54"/>
  <c r="Q54" i="54"/>
  <c r="Q52" i="54"/>
  <c r="Q49" i="54"/>
  <c r="Q47" i="54"/>
  <c r="Q45" i="54"/>
  <c r="Q35" i="54"/>
  <c r="Q20" i="54"/>
  <c r="S59" i="54"/>
  <c r="S54" i="54"/>
  <c r="S52" i="54"/>
  <c r="S49" i="54"/>
  <c r="S47" i="54"/>
  <c r="S45" i="54"/>
  <c r="S35" i="54"/>
  <c r="S20" i="54"/>
  <c r="U59" i="54"/>
  <c r="U54" i="54"/>
  <c r="U52" i="54"/>
  <c r="U49" i="54"/>
  <c r="U47" i="54"/>
  <c r="U45" i="54"/>
  <c r="U35" i="54"/>
  <c r="U20" i="54"/>
  <c r="W59" i="54"/>
  <c r="W54" i="54"/>
  <c r="W52" i="54"/>
  <c r="W49" i="54"/>
  <c r="W47" i="54"/>
  <c r="W45" i="54"/>
  <c r="W35" i="54"/>
  <c r="W20" i="54"/>
  <c r="W60" i="54"/>
  <c r="AA59" i="54"/>
  <c r="AA54" i="54"/>
  <c r="AA52" i="54"/>
  <c r="AA49" i="54"/>
  <c r="AA47" i="54"/>
  <c r="AA45" i="54"/>
  <c r="AA35" i="54"/>
  <c r="AA20" i="54"/>
  <c r="AC59" i="54"/>
  <c r="AC54" i="54"/>
  <c r="AC52" i="54"/>
  <c r="AC49" i="54"/>
  <c r="AC47" i="54"/>
  <c r="AC45" i="54"/>
  <c r="AC35" i="54"/>
  <c r="AC20" i="54"/>
  <c r="AE59" i="54"/>
  <c r="AE54" i="54"/>
  <c r="AE52" i="54"/>
  <c r="AE49" i="54"/>
  <c r="AE47" i="54"/>
  <c r="AE45" i="54"/>
  <c r="AE35" i="54"/>
  <c r="AE20" i="54"/>
  <c r="AG59" i="54"/>
  <c r="AG54" i="54"/>
  <c r="AG52" i="54"/>
  <c r="AG49" i="54"/>
  <c r="AG47" i="54"/>
  <c r="AG45" i="54"/>
  <c r="AG35" i="54"/>
  <c r="AG20" i="54"/>
  <c r="AI59" i="54"/>
  <c r="AI54" i="54"/>
  <c r="AI52" i="54"/>
  <c r="AI49" i="54"/>
  <c r="AI47" i="54"/>
  <c r="AI45" i="54"/>
  <c r="AI35" i="54"/>
  <c r="AI20" i="54"/>
  <c r="AK59" i="54"/>
  <c r="AK54" i="54"/>
  <c r="AK52" i="54"/>
  <c r="AK49" i="54"/>
  <c r="AK47" i="54"/>
  <c r="AK45" i="54"/>
  <c r="AK35" i="54"/>
  <c r="AK20" i="54"/>
  <c r="BQ23" i="42"/>
  <c r="BQ38" i="42"/>
  <c r="BQ48" i="42"/>
  <c r="BQ50" i="42"/>
  <c r="BQ52" i="42"/>
  <c r="BQ56" i="42"/>
  <c r="BQ58" i="42"/>
  <c r="BQ63" i="42"/>
  <c r="BS23" i="42"/>
  <c r="BS38" i="42"/>
  <c r="BS48" i="42"/>
  <c r="BS50" i="42"/>
  <c r="BS52" i="42"/>
  <c r="BS56" i="42"/>
  <c r="BS58" i="42"/>
  <c r="BS63" i="42"/>
  <c r="E59" i="55"/>
  <c r="E54" i="55"/>
  <c r="E52" i="55"/>
  <c r="E49" i="55"/>
  <c r="E47" i="55"/>
  <c r="E45" i="55"/>
  <c r="E35" i="55"/>
  <c r="E20" i="55"/>
  <c r="I59" i="55"/>
  <c r="I54" i="55"/>
  <c r="I52" i="55"/>
  <c r="I49" i="55"/>
  <c r="I47" i="55"/>
  <c r="I45" i="55"/>
  <c r="I35" i="55"/>
  <c r="I20" i="55"/>
  <c r="K59" i="55"/>
  <c r="K54" i="55"/>
  <c r="K52" i="55"/>
  <c r="K49" i="55"/>
  <c r="K47" i="55"/>
  <c r="K45" i="55"/>
  <c r="K35" i="55"/>
  <c r="K20" i="55"/>
  <c r="O59" i="55"/>
  <c r="O54" i="55"/>
  <c r="O52" i="55"/>
  <c r="O49" i="55"/>
  <c r="O47" i="55"/>
  <c r="O45" i="55"/>
  <c r="O35" i="55"/>
  <c r="O20" i="55"/>
  <c r="Q59" i="55"/>
  <c r="Q54" i="55"/>
  <c r="Q52" i="55"/>
  <c r="Q49" i="55"/>
  <c r="Q47" i="55"/>
  <c r="Q45" i="55"/>
  <c r="Q35" i="55"/>
  <c r="Q20" i="55"/>
  <c r="S59" i="55"/>
  <c r="S54" i="55"/>
  <c r="S52" i="55"/>
  <c r="S49" i="55"/>
  <c r="S47" i="55"/>
  <c r="S45" i="55"/>
  <c r="S35" i="55"/>
  <c r="S20" i="55"/>
  <c r="U59" i="55"/>
  <c r="U54" i="55"/>
  <c r="U52" i="55"/>
  <c r="U49" i="55"/>
  <c r="U47" i="55"/>
  <c r="U45" i="55"/>
  <c r="U35" i="55"/>
  <c r="U20" i="55"/>
  <c r="W59" i="55"/>
  <c r="W54" i="55"/>
  <c r="W52" i="55"/>
  <c r="W49" i="55"/>
  <c r="W47" i="55"/>
  <c r="W45" i="55"/>
  <c r="W35" i="55"/>
  <c r="W20" i="55"/>
  <c r="AA59" i="55"/>
  <c r="AA54" i="55"/>
  <c r="AA52" i="55"/>
  <c r="AA49" i="55"/>
  <c r="AA47" i="55"/>
  <c r="AA45" i="55"/>
  <c r="AA35" i="55"/>
  <c r="AA20" i="55"/>
  <c r="AC59" i="55"/>
  <c r="AC54" i="55"/>
  <c r="AC52" i="55"/>
  <c r="AC49" i="55"/>
  <c r="AC47" i="55"/>
  <c r="AC45" i="55"/>
  <c r="AC35" i="55"/>
  <c r="AC20" i="55"/>
  <c r="AE59" i="55"/>
  <c r="AE54" i="55"/>
  <c r="AE52" i="55"/>
  <c r="AE49" i="55"/>
  <c r="AE47" i="55"/>
  <c r="AE45" i="55"/>
  <c r="AE35" i="55"/>
  <c r="AE20" i="55"/>
  <c r="AG59" i="55"/>
  <c r="AG54" i="55"/>
  <c r="AG52" i="55"/>
  <c r="AG49" i="55"/>
  <c r="AG47" i="55"/>
  <c r="AG45" i="55"/>
  <c r="AG35" i="55"/>
  <c r="AG20" i="55"/>
  <c r="AI59" i="55"/>
  <c r="AI54" i="55"/>
  <c r="AI52" i="55"/>
  <c r="AI49" i="55"/>
  <c r="AI47" i="55"/>
  <c r="AI45" i="55"/>
  <c r="AI35" i="55"/>
  <c r="AI20" i="55"/>
  <c r="AK59" i="55"/>
  <c r="AK54" i="55"/>
  <c r="AK52" i="55"/>
  <c r="AK49" i="55"/>
  <c r="AK47" i="55"/>
  <c r="AK45" i="55"/>
  <c r="AK35" i="55"/>
  <c r="AK20" i="55"/>
  <c r="BW23" i="42"/>
  <c r="BW38" i="42"/>
  <c r="BW48" i="42"/>
  <c r="BW50" i="42"/>
  <c r="BW53" i="42" s="1"/>
  <c r="BW64" i="42" s="1"/>
  <c r="BW52" i="42"/>
  <c r="BW56" i="42"/>
  <c r="BW58" i="42"/>
  <c r="BW63" i="42"/>
  <c r="BY23" i="42"/>
  <c r="BY38" i="42"/>
  <c r="BY48" i="42"/>
  <c r="BY50" i="42"/>
  <c r="BY52" i="42"/>
  <c r="BY56" i="42"/>
  <c r="BY58" i="42"/>
  <c r="BY63" i="42"/>
  <c r="E59" i="56"/>
  <c r="E54" i="56"/>
  <c r="E52" i="56"/>
  <c r="E49" i="56"/>
  <c r="E47" i="56"/>
  <c r="E45" i="56"/>
  <c r="E35" i="56"/>
  <c r="E20" i="56"/>
  <c r="I59" i="56"/>
  <c r="I54" i="56"/>
  <c r="I52" i="56"/>
  <c r="I49" i="56"/>
  <c r="I47" i="56"/>
  <c r="I45" i="56"/>
  <c r="I35" i="56"/>
  <c r="I20" i="56"/>
  <c r="I60" i="56"/>
  <c r="K59" i="56"/>
  <c r="K54" i="56"/>
  <c r="K52" i="56"/>
  <c r="K49" i="56"/>
  <c r="K47" i="56"/>
  <c r="K45" i="56"/>
  <c r="K35" i="56"/>
  <c r="K20" i="56"/>
  <c r="O59" i="56"/>
  <c r="O54" i="56"/>
  <c r="O52" i="56"/>
  <c r="O49" i="56"/>
  <c r="O47" i="56"/>
  <c r="O45" i="56"/>
  <c r="O35" i="56"/>
  <c r="O20" i="56"/>
  <c r="Q59" i="56"/>
  <c r="Q54" i="56"/>
  <c r="Q52" i="56"/>
  <c r="Q49" i="56"/>
  <c r="Q47" i="56"/>
  <c r="Q45" i="56"/>
  <c r="Q35" i="56"/>
  <c r="Q20" i="56"/>
  <c r="S59" i="56"/>
  <c r="S54" i="56"/>
  <c r="S52" i="56"/>
  <c r="S49" i="56"/>
  <c r="S47" i="56"/>
  <c r="S45" i="56"/>
  <c r="S35" i="56"/>
  <c r="S20" i="56"/>
  <c r="U59" i="56"/>
  <c r="U54" i="56"/>
  <c r="U52" i="56"/>
  <c r="U49" i="56"/>
  <c r="U47" i="56"/>
  <c r="U45" i="56"/>
  <c r="U35" i="56"/>
  <c r="U20" i="56"/>
  <c r="W59" i="56"/>
  <c r="W54" i="56"/>
  <c r="W52" i="56"/>
  <c r="W49" i="56"/>
  <c r="W47" i="56"/>
  <c r="W45" i="56"/>
  <c r="W35" i="56"/>
  <c r="W20" i="56"/>
  <c r="AA59" i="56"/>
  <c r="AA54" i="56"/>
  <c r="AA52" i="56"/>
  <c r="AA49" i="56"/>
  <c r="AA47" i="56"/>
  <c r="AA45" i="56"/>
  <c r="AA35" i="56"/>
  <c r="AA20" i="56"/>
  <c r="AC59" i="56"/>
  <c r="AC54" i="56"/>
  <c r="AC52" i="56"/>
  <c r="AC49" i="56"/>
  <c r="AC47" i="56"/>
  <c r="AC45" i="56"/>
  <c r="AC35" i="56"/>
  <c r="AC20" i="56"/>
  <c r="AE59" i="56"/>
  <c r="AE54" i="56"/>
  <c r="AE52" i="56"/>
  <c r="AE49" i="56"/>
  <c r="AE47" i="56"/>
  <c r="AE45" i="56"/>
  <c r="AE35" i="56"/>
  <c r="AE20" i="56"/>
  <c r="AG59" i="56"/>
  <c r="AG54" i="56"/>
  <c r="AG52" i="56"/>
  <c r="AG49" i="56"/>
  <c r="AG47" i="56"/>
  <c r="AG45" i="56"/>
  <c r="AG35" i="56"/>
  <c r="AG20" i="56"/>
  <c r="AI59" i="56"/>
  <c r="AI54" i="56"/>
  <c r="AI52" i="56"/>
  <c r="AI49" i="56"/>
  <c r="AI47" i="56"/>
  <c r="AI45" i="56"/>
  <c r="AI35" i="56"/>
  <c r="AI20" i="56"/>
  <c r="AK59" i="56"/>
  <c r="AK54" i="56"/>
  <c r="AK52" i="56"/>
  <c r="AK49" i="56"/>
  <c r="AK47" i="56"/>
  <c r="AK45" i="56"/>
  <c r="AK35" i="56"/>
  <c r="AK20" i="56"/>
  <c r="CC23" i="42"/>
  <c r="CC38" i="42"/>
  <c r="CC48" i="42"/>
  <c r="CC50" i="42"/>
  <c r="CC52" i="42"/>
  <c r="CC56" i="42"/>
  <c r="CC58" i="42"/>
  <c r="CC63" i="42"/>
  <c r="CE23" i="42"/>
  <c r="CE38" i="42"/>
  <c r="CE48" i="42"/>
  <c r="CE50" i="42"/>
  <c r="CE52" i="42"/>
  <c r="CE56" i="42"/>
  <c r="CE58" i="42"/>
  <c r="CE63" i="42"/>
  <c r="E59" i="57"/>
  <c r="E54" i="57"/>
  <c r="E52" i="57"/>
  <c r="E49" i="57"/>
  <c r="E47" i="57"/>
  <c r="E45" i="57"/>
  <c r="E35" i="57"/>
  <c r="E20" i="57"/>
  <c r="I59" i="57"/>
  <c r="I54" i="57"/>
  <c r="I52" i="57"/>
  <c r="I49" i="57"/>
  <c r="I47" i="57"/>
  <c r="I45" i="57"/>
  <c r="I35" i="57"/>
  <c r="I20" i="57"/>
  <c r="K59" i="57"/>
  <c r="K54" i="57"/>
  <c r="K52" i="57"/>
  <c r="K49" i="57"/>
  <c r="K47" i="57"/>
  <c r="K45" i="57"/>
  <c r="K35" i="57"/>
  <c r="K20" i="57"/>
  <c r="O59" i="57"/>
  <c r="O54" i="57"/>
  <c r="O52" i="57"/>
  <c r="O49" i="57"/>
  <c r="O47" i="57"/>
  <c r="O45" i="57"/>
  <c r="O35" i="57"/>
  <c r="O20" i="57"/>
  <c r="Q59" i="57"/>
  <c r="Q54" i="57"/>
  <c r="Q52" i="57"/>
  <c r="Q49" i="57"/>
  <c r="Q47" i="57"/>
  <c r="Q45" i="57"/>
  <c r="Q35" i="57"/>
  <c r="Q20" i="57"/>
  <c r="S59" i="57"/>
  <c r="S54" i="57"/>
  <c r="S52" i="57"/>
  <c r="S49" i="57"/>
  <c r="S47" i="57"/>
  <c r="S45" i="57"/>
  <c r="S35" i="57"/>
  <c r="S20" i="57"/>
  <c r="U59" i="57"/>
  <c r="U54" i="57"/>
  <c r="U52" i="57"/>
  <c r="U49" i="57"/>
  <c r="U47" i="57"/>
  <c r="U45" i="57"/>
  <c r="U35" i="57"/>
  <c r="U20" i="57"/>
  <c r="U60" i="57"/>
  <c r="W59" i="57"/>
  <c r="W54" i="57"/>
  <c r="W52" i="57"/>
  <c r="W49" i="57"/>
  <c r="W47" i="57"/>
  <c r="W45" i="57"/>
  <c r="W35" i="57"/>
  <c r="W20" i="57"/>
  <c r="AA59" i="57"/>
  <c r="AA54" i="57"/>
  <c r="AA52" i="57"/>
  <c r="AA49" i="57"/>
  <c r="AA47" i="57"/>
  <c r="AA45" i="57"/>
  <c r="AA35" i="57"/>
  <c r="AA20" i="57"/>
  <c r="AC59" i="57"/>
  <c r="AC54" i="57"/>
  <c r="AC52" i="57"/>
  <c r="AC49" i="57"/>
  <c r="AC47" i="57"/>
  <c r="AC45" i="57"/>
  <c r="AC35" i="57"/>
  <c r="AC20" i="57"/>
  <c r="AE59" i="57"/>
  <c r="AE54" i="57"/>
  <c r="AE52" i="57"/>
  <c r="AE49" i="57"/>
  <c r="AE47" i="57"/>
  <c r="AE45" i="57"/>
  <c r="AE35" i="57"/>
  <c r="AE20" i="57"/>
  <c r="AG59" i="57"/>
  <c r="AG54" i="57"/>
  <c r="AG52" i="57"/>
  <c r="AG49" i="57"/>
  <c r="AG47" i="57"/>
  <c r="AG45" i="57"/>
  <c r="AG35" i="57"/>
  <c r="AG20" i="57"/>
  <c r="AI59" i="57"/>
  <c r="AI54" i="57"/>
  <c r="AI52" i="57"/>
  <c r="AI49" i="57"/>
  <c r="AI47" i="57"/>
  <c r="AI45" i="57"/>
  <c r="AI35" i="57"/>
  <c r="AI20" i="57"/>
  <c r="AK59" i="57"/>
  <c r="AK54" i="57"/>
  <c r="AK52" i="57"/>
  <c r="AK49" i="57"/>
  <c r="AK47" i="57"/>
  <c r="AK45" i="57"/>
  <c r="AK35" i="57"/>
  <c r="AK20" i="57"/>
  <c r="CI23" i="42"/>
  <c r="CI38" i="42"/>
  <c r="CI48" i="42"/>
  <c r="CI50" i="42"/>
  <c r="CI53" i="42" s="1"/>
  <c r="CI64" i="42" s="1"/>
  <c r="CI52" i="42"/>
  <c r="CI56" i="42"/>
  <c r="CI58" i="42"/>
  <c r="CI63" i="42"/>
  <c r="CK23" i="42"/>
  <c r="CK38" i="42"/>
  <c r="CK48" i="42"/>
  <c r="CK50" i="42"/>
  <c r="CK52" i="42"/>
  <c r="CK53" i="42"/>
  <c r="CK56" i="42"/>
  <c r="CK58" i="42"/>
  <c r="CK63" i="42"/>
  <c r="CK64" i="42"/>
  <c r="E59" i="58"/>
  <c r="E54" i="58"/>
  <c r="E52" i="58"/>
  <c r="E49" i="58"/>
  <c r="E47" i="58"/>
  <c r="E45" i="58"/>
  <c r="E35" i="58"/>
  <c r="E20" i="58"/>
  <c r="I59" i="58"/>
  <c r="I54" i="58"/>
  <c r="I52" i="58"/>
  <c r="I49" i="58"/>
  <c r="I47" i="58"/>
  <c r="I45" i="58"/>
  <c r="I35" i="58"/>
  <c r="I20" i="58"/>
  <c r="K59" i="58"/>
  <c r="K54" i="58"/>
  <c r="K52" i="58"/>
  <c r="K49" i="58"/>
  <c r="K47" i="58"/>
  <c r="K45" i="58"/>
  <c r="K35" i="58"/>
  <c r="K20" i="58"/>
  <c r="O59" i="58"/>
  <c r="O54" i="58"/>
  <c r="O52" i="58"/>
  <c r="O49" i="58"/>
  <c r="O47" i="58"/>
  <c r="O45" i="58"/>
  <c r="O35" i="58"/>
  <c r="O20" i="58"/>
  <c r="Q59" i="58"/>
  <c r="Q54" i="58"/>
  <c r="Q52" i="58"/>
  <c r="Q49" i="58"/>
  <c r="Q47" i="58"/>
  <c r="Q45" i="58"/>
  <c r="Q35" i="58"/>
  <c r="Q20" i="58"/>
  <c r="S59" i="58"/>
  <c r="S54" i="58"/>
  <c r="S52" i="58"/>
  <c r="S49" i="58"/>
  <c r="S47" i="58"/>
  <c r="S45" i="58"/>
  <c r="S35" i="58"/>
  <c r="S20" i="58"/>
  <c r="U59" i="58"/>
  <c r="U54" i="58"/>
  <c r="U52" i="58"/>
  <c r="U49" i="58"/>
  <c r="U47" i="58"/>
  <c r="U45" i="58"/>
  <c r="U35" i="58"/>
  <c r="U20" i="58"/>
  <c r="W59" i="58"/>
  <c r="W54" i="58"/>
  <c r="W52" i="58"/>
  <c r="W49" i="58"/>
  <c r="W47" i="58"/>
  <c r="W45" i="58"/>
  <c r="W35" i="58"/>
  <c r="W20" i="58"/>
  <c r="AA59" i="58"/>
  <c r="AA54" i="58"/>
  <c r="AA52" i="58"/>
  <c r="AA49" i="58"/>
  <c r="AA47" i="58"/>
  <c r="AA45" i="58"/>
  <c r="AA35" i="58"/>
  <c r="AA20" i="58"/>
  <c r="AC59" i="58"/>
  <c r="AC54" i="58"/>
  <c r="AC52" i="58"/>
  <c r="AC49" i="58"/>
  <c r="AC47" i="58"/>
  <c r="AC45" i="58"/>
  <c r="AC35" i="58"/>
  <c r="AC20" i="58"/>
  <c r="AE59" i="58"/>
  <c r="AE54" i="58"/>
  <c r="AE52" i="58"/>
  <c r="AE49" i="58"/>
  <c r="AE47" i="58"/>
  <c r="AE45" i="58"/>
  <c r="AE35" i="58"/>
  <c r="AE20" i="58"/>
  <c r="AE60" i="58"/>
  <c r="AG59" i="58"/>
  <c r="AG54" i="58"/>
  <c r="AG52" i="58"/>
  <c r="AG49" i="58"/>
  <c r="AG47" i="58"/>
  <c r="AG45" i="58"/>
  <c r="AG35" i="58"/>
  <c r="AG20" i="58"/>
  <c r="AI59" i="58"/>
  <c r="AI54" i="58"/>
  <c r="AI52" i="58"/>
  <c r="AI49" i="58"/>
  <c r="AI47" i="58"/>
  <c r="AI45" i="58"/>
  <c r="AI35" i="58"/>
  <c r="AI20" i="58"/>
  <c r="AK59" i="58"/>
  <c r="AK54" i="58"/>
  <c r="AK52" i="58"/>
  <c r="AK49" i="58"/>
  <c r="AK47" i="58"/>
  <c r="AK45" i="58"/>
  <c r="AK35" i="58"/>
  <c r="AK20" i="58"/>
  <c r="CO23" i="42"/>
  <c r="CO38" i="42"/>
  <c r="CO48" i="42"/>
  <c r="CO50" i="42"/>
  <c r="CO52" i="42"/>
  <c r="CO56" i="42"/>
  <c r="CO58" i="42"/>
  <c r="CO63" i="42"/>
  <c r="CQ23" i="42"/>
  <c r="CQ38" i="42"/>
  <c r="CQ48" i="42"/>
  <c r="CQ50" i="42"/>
  <c r="CQ52" i="42"/>
  <c r="CQ56" i="42"/>
  <c r="CQ58" i="42"/>
  <c r="CQ63" i="42"/>
  <c r="E59" i="59"/>
  <c r="E54" i="59"/>
  <c r="E52" i="59"/>
  <c r="E49" i="59"/>
  <c r="E47" i="59"/>
  <c r="E45" i="59"/>
  <c r="E35" i="59"/>
  <c r="E20" i="59"/>
  <c r="I59" i="59"/>
  <c r="I54" i="59"/>
  <c r="I52" i="59"/>
  <c r="I49" i="59"/>
  <c r="I47" i="59"/>
  <c r="I45" i="59"/>
  <c r="I35" i="59"/>
  <c r="I20" i="59"/>
  <c r="K59" i="59"/>
  <c r="K54" i="59"/>
  <c r="K52" i="59"/>
  <c r="K49" i="59"/>
  <c r="K47" i="59"/>
  <c r="K45" i="59"/>
  <c r="K35" i="59"/>
  <c r="K20" i="59"/>
  <c r="O59" i="59"/>
  <c r="O54" i="59"/>
  <c r="O52" i="59"/>
  <c r="O49" i="59"/>
  <c r="O47" i="59"/>
  <c r="O45" i="59"/>
  <c r="O35" i="59"/>
  <c r="O20" i="59"/>
  <c r="Q59" i="59"/>
  <c r="Q54" i="59"/>
  <c r="Q52" i="59"/>
  <c r="Q49" i="59"/>
  <c r="Q47" i="59"/>
  <c r="Q45" i="59"/>
  <c r="Q35" i="59"/>
  <c r="Q20" i="59"/>
  <c r="S59" i="59"/>
  <c r="S54" i="59"/>
  <c r="S52" i="59"/>
  <c r="S49" i="59"/>
  <c r="S47" i="59"/>
  <c r="S45" i="59"/>
  <c r="S35" i="59"/>
  <c r="S20" i="59"/>
  <c r="U59" i="59"/>
  <c r="U54" i="59"/>
  <c r="U52" i="59"/>
  <c r="U49" i="59"/>
  <c r="U47" i="59"/>
  <c r="U45" i="59"/>
  <c r="U35" i="59"/>
  <c r="U20" i="59"/>
  <c r="W59" i="59"/>
  <c r="W54" i="59"/>
  <c r="W52" i="59"/>
  <c r="W49" i="59"/>
  <c r="W47" i="59"/>
  <c r="W45" i="59"/>
  <c r="W35" i="59"/>
  <c r="W20" i="59"/>
  <c r="AA59" i="59"/>
  <c r="AA54" i="59"/>
  <c r="AA52" i="59"/>
  <c r="AA49" i="59"/>
  <c r="AA47" i="59"/>
  <c r="AA45" i="59"/>
  <c r="AA35" i="59"/>
  <c r="AA20" i="59"/>
  <c r="AC59" i="59"/>
  <c r="AC54" i="59"/>
  <c r="AC52" i="59"/>
  <c r="AC49" i="59"/>
  <c r="AC47" i="59"/>
  <c r="AC45" i="59"/>
  <c r="AC35" i="59"/>
  <c r="AC20" i="59"/>
  <c r="AE59" i="59"/>
  <c r="AE54" i="59"/>
  <c r="AE52" i="59"/>
  <c r="AE49" i="59"/>
  <c r="AE47" i="59"/>
  <c r="AE45" i="59"/>
  <c r="AE35" i="59"/>
  <c r="AE20" i="59"/>
  <c r="AG59" i="59"/>
  <c r="AG54" i="59"/>
  <c r="AG52" i="59"/>
  <c r="AG49" i="59"/>
  <c r="AG47" i="59"/>
  <c r="AG45" i="59"/>
  <c r="AG35" i="59"/>
  <c r="AG20" i="59"/>
  <c r="AI59" i="59"/>
  <c r="AI54" i="59"/>
  <c r="AI52" i="59"/>
  <c r="AI49" i="59"/>
  <c r="AI47" i="59"/>
  <c r="AI45" i="59"/>
  <c r="AI35" i="59"/>
  <c r="AI20" i="59"/>
  <c r="AK59" i="59"/>
  <c r="AK54" i="59"/>
  <c r="AK52" i="59"/>
  <c r="AK49" i="59"/>
  <c r="AK47" i="59"/>
  <c r="AK45" i="59"/>
  <c r="AK35" i="59"/>
  <c r="AK20" i="59"/>
  <c r="CU23" i="42"/>
  <c r="CU38" i="42"/>
  <c r="CU48" i="42"/>
  <c r="CU50" i="42"/>
  <c r="CU52" i="42"/>
  <c r="CU56" i="42"/>
  <c r="CU58" i="42"/>
  <c r="CU63" i="42"/>
  <c r="CW23" i="42"/>
  <c r="CW38" i="42"/>
  <c r="CW48" i="42"/>
  <c r="CW50" i="42"/>
  <c r="CW52" i="42"/>
  <c r="CW56" i="42"/>
  <c r="CW58" i="42"/>
  <c r="CW63" i="42"/>
  <c r="E59" i="60"/>
  <c r="E54" i="60"/>
  <c r="E52" i="60"/>
  <c r="E49" i="60"/>
  <c r="E47" i="60"/>
  <c r="E45" i="60"/>
  <c r="E35" i="60"/>
  <c r="E20" i="60"/>
  <c r="E60" i="60"/>
  <c r="I59" i="60"/>
  <c r="I54" i="60"/>
  <c r="I52" i="60"/>
  <c r="I49" i="60"/>
  <c r="I47" i="60"/>
  <c r="I45" i="60"/>
  <c r="I35" i="60"/>
  <c r="I20" i="60"/>
  <c r="K59" i="60"/>
  <c r="K54" i="60"/>
  <c r="K52" i="60"/>
  <c r="K49" i="60"/>
  <c r="K47" i="60"/>
  <c r="K45" i="60"/>
  <c r="K35" i="60"/>
  <c r="K20" i="60"/>
  <c r="O59" i="60"/>
  <c r="O54" i="60"/>
  <c r="O52" i="60"/>
  <c r="O49" i="60"/>
  <c r="O47" i="60"/>
  <c r="O45" i="60"/>
  <c r="O35" i="60"/>
  <c r="O20" i="60"/>
  <c r="Q59" i="60"/>
  <c r="Q54" i="60"/>
  <c r="Q52" i="60"/>
  <c r="Q49" i="60"/>
  <c r="Q47" i="60"/>
  <c r="Q45" i="60"/>
  <c r="Q35" i="60"/>
  <c r="Q20" i="60"/>
  <c r="S59" i="60"/>
  <c r="S54" i="60"/>
  <c r="S52" i="60"/>
  <c r="S49" i="60"/>
  <c r="S47" i="60"/>
  <c r="S45" i="60"/>
  <c r="S35" i="60"/>
  <c r="S20" i="60"/>
  <c r="U59" i="60"/>
  <c r="U54" i="60"/>
  <c r="U52" i="60"/>
  <c r="U49" i="60"/>
  <c r="U47" i="60"/>
  <c r="U45" i="60"/>
  <c r="U35" i="60"/>
  <c r="U20" i="60"/>
  <c r="W59" i="60"/>
  <c r="W54" i="60"/>
  <c r="W52" i="60"/>
  <c r="W49" i="60"/>
  <c r="W47" i="60"/>
  <c r="W45" i="60"/>
  <c r="W35" i="60"/>
  <c r="W20" i="60"/>
  <c r="AA59" i="60"/>
  <c r="AA54" i="60"/>
  <c r="AA52" i="60"/>
  <c r="AA49" i="60"/>
  <c r="AA47" i="60"/>
  <c r="AA45" i="60"/>
  <c r="AA35" i="60"/>
  <c r="AA20" i="60"/>
  <c r="AC59" i="60"/>
  <c r="AC54" i="60"/>
  <c r="AC52" i="60"/>
  <c r="AC49" i="60"/>
  <c r="AC47" i="60"/>
  <c r="AC45" i="60"/>
  <c r="AC35" i="60"/>
  <c r="AC20" i="60"/>
  <c r="AE59" i="60"/>
  <c r="AE54" i="60"/>
  <c r="AE52" i="60"/>
  <c r="AE49" i="60"/>
  <c r="AE47" i="60"/>
  <c r="AE45" i="60"/>
  <c r="AE35" i="60"/>
  <c r="AE20" i="60"/>
  <c r="AG59" i="60"/>
  <c r="AG54" i="60"/>
  <c r="AG52" i="60"/>
  <c r="AG49" i="60"/>
  <c r="AG47" i="60"/>
  <c r="AG45" i="60"/>
  <c r="AG35" i="60"/>
  <c r="AG20" i="60"/>
  <c r="AI59" i="60"/>
  <c r="AI54" i="60"/>
  <c r="AI52" i="60"/>
  <c r="AI49" i="60"/>
  <c r="AI47" i="60"/>
  <c r="AI45" i="60"/>
  <c r="AI35" i="60"/>
  <c r="AI20" i="60"/>
  <c r="AI60" i="60"/>
  <c r="AK59" i="60"/>
  <c r="AK54" i="60"/>
  <c r="AK52" i="60"/>
  <c r="AK49" i="60"/>
  <c r="AK47" i="60"/>
  <c r="AK45" i="60"/>
  <c r="AK35" i="60"/>
  <c r="AK20" i="60"/>
  <c r="DA23" i="42"/>
  <c r="DA38" i="42"/>
  <c r="DA48" i="42"/>
  <c r="DA50" i="42"/>
  <c r="DA52" i="42"/>
  <c r="DA56" i="42"/>
  <c r="DA58" i="42"/>
  <c r="DA63" i="42"/>
  <c r="DC23" i="42"/>
  <c r="DC38" i="42"/>
  <c r="DC48" i="42"/>
  <c r="DC50" i="42"/>
  <c r="DC52" i="42"/>
  <c r="DC56" i="42"/>
  <c r="DC58" i="42"/>
  <c r="DC63" i="42"/>
  <c r="E59" i="61"/>
  <c r="E54" i="61"/>
  <c r="E52" i="61"/>
  <c r="E49" i="61"/>
  <c r="E47" i="61"/>
  <c r="E45" i="61"/>
  <c r="E35" i="61"/>
  <c r="E20" i="61"/>
  <c r="I59" i="61"/>
  <c r="I54" i="61"/>
  <c r="I52" i="61"/>
  <c r="I49" i="61"/>
  <c r="I47" i="61"/>
  <c r="I45" i="61"/>
  <c r="I35" i="61"/>
  <c r="I20" i="61"/>
  <c r="K59" i="61"/>
  <c r="K54" i="61"/>
  <c r="K52" i="61"/>
  <c r="K49" i="61"/>
  <c r="K47" i="61"/>
  <c r="K45" i="61"/>
  <c r="K35" i="61"/>
  <c r="K20" i="61"/>
  <c r="O59" i="61"/>
  <c r="O54" i="61"/>
  <c r="O52" i="61"/>
  <c r="O49" i="61"/>
  <c r="O47" i="61"/>
  <c r="O45" i="61"/>
  <c r="O35" i="61"/>
  <c r="O20" i="61"/>
  <c r="Q59" i="61"/>
  <c r="Q54" i="61"/>
  <c r="Q52" i="61"/>
  <c r="Q49" i="61"/>
  <c r="Q47" i="61"/>
  <c r="Q45" i="61"/>
  <c r="Q35" i="61"/>
  <c r="Q20" i="61"/>
  <c r="S59" i="61"/>
  <c r="S54" i="61"/>
  <c r="S52" i="61"/>
  <c r="S49" i="61"/>
  <c r="S47" i="61"/>
  <c r="S45" i="61"/>
  <c r="S35" i="61"/>
  <c r="S20" i="61"/>
  <c r="U59" i="61"/>
  <c r="U54" i="61"/>
  <c r="U52" i="61"/>
  <c r="U49" i="61"/>
  <c r="U47" i="61"/>
  <c r="U45" i="61"/>
  <c r="U35" i="61"/>
  <c r="U20" i="61"/>
  <c r="W59" i="61"/>
  <c r="W54" i="61"/>
  <c r="W52" i="61"/>
  <c r="W49" i="61"/>
  <c r="W47" i="61"/>
  <c r="W45" i="61"/>
  <c r="W35" i="61"/>
  <c r="W20" i="61"/>
  <c r="AA59" i="61"/>
  <c r="AA54" i="61"/>
  <c r="AA52" i="61"/>
  <c r="AA49" i="61"/>
  <c r="AA47" i="61"/>
  <c r="AA45" i="61"/>
  <c r="AA35" i="61"/>
  <c r="AA20" i="61"/>
  <c r="AC59" i="61"/>
  <c r="AC54" i="61"/>
  <c r="AC52" i="61"/>
  <c r="AC49" i="61"/>
  <c r="AC47" i="61"/>
  <c r="AC45" i="61"/>
  <c r="AC35" i="61"/>
  <c r="AC20" i="61"/>
  <c r="AE59" i="61"/>
  <c r="AE54" i="61"/>
  <c r="AE52" i="61"/>
  <c r="AE49" i="61"/>
  <c r="AE47" i="61"/>
  <c r="AE45" i="61"/>
  <c r="AE35" i="61"/>
  <c r="AE20" i="61"/>
  <c r="AG59" i="61"/>
  <c r="AG54" i="61"/>
  <c r="AG52" i="61"/>
  <c r="AG49" i="61"/>
  <c r="AG47" i="61"/>
  <c r="AG45" i="61"/>
  <c r="AG35" i="61"/>
  <c r="AG20" i="61"/>
  <c r="AI59" i="61"/>
  <c r="AI54" i="61"/>
  <c r="AI52" i="61"/>
  <c r="AI49" i="61"/>
  <c r="AI47" i="61"/>
  <c r="AI45" i="61"/>
  <c r="AI35" i="61"/>
  <c r="AI20" i="61"/>
  <c r="AK59" i="61"/>
  <c r="AK54" i="61"/>
  <c r="AK52" i="61"/>
  <c r="AK49" i="61"/>
  <c r="AK47" i="61"/>
  <c r="AK45" i="61"/>
  <c r="AK35" i="61"/>
  <c r="AK20" i="61"/>
  <c r="DG23" i="42"/>
  <c r="DG38" i="42"/>
  <c r="DE47" i="42"/>
  <c r="DG47" i="42" s="1"/>
  <c r="DG48" i="42" s="1"/>
  <c r="DG50" i="42"/>
  <c r="DG52" i="42"/>
  <c r="DG56" i="42"/>
  <c r="DG58" i="42"/>
  <c r="DG63" i="42"/>
  <c r="DI23" i="42"/>
  <c r="DI38" i="42"/>
  <c r="DI48" i="42"/>
  <c r="DI50" i="42"/>
  <c r="DI52" i="42"/>
  <c r="DI56" i="42"/>
  <c r="DI58" i="42"/>
  <c r="DI63" i="42"/>
  <c r="E59" i="62"/>
  <c r="E54" i="62"/>
  <c r="E52" i="62"/>
  <c r="E49" i="62"/>
  <c r="E47" i="62"/>
  <c r="E45" i="62"/>
  <c r="E35" i="62"/>
  <c r="E20" i="62"/>
  <c r="I59" i="62"/>
  <c r="I54" i="62"/>
  <c r="I52" i="62"/>
  <c r="I49" i="62"/>
  <c r="I47" i="62"/>
  <c r="I45" i="62"/>
  <c r="I35" i="62"/>
  <c r="I20" i="62"/>
  <c r="I60" i="62"/>
  <c r="K59" i="62"/>
  <c r="K54" i="62"/>
  <c r="K52" i="62"/>
  <c r="K49" i="62"/>
  <c r="K47" i="62"/>
  <c r="K45" i="62"/>
  <c r="K35" i="62"/>
  <c r="K20" i="62"/>
  <c r="O59" i="62"/>
  <c r="O54" i="62"/>
  <c r="O52" i="62"/>
  <c r="O49" i="62"/>
  <c r="O47" i="62"/>
  <c r="O45" i="62"/>
  <c r="O35" i="62"/>
  <c r="O20" i="62"/>
  <c r="Q59" i="62"/>
  <c r="Q54" i="62"/>
  <c r="Q52" i="62"/>
  <c r="Q49" i="62"/>
  <c r="Q47" i="62"/>
  <c r="Q45" i="62"/>
  <c r="Q35" i="62"/>
  <c r="Q20" i="62"/>
  <c r="S59" i="62"/>
  <c r="S54" i="62"/>
  <c r="S52" i="62"/>
  <c r="S49" i="62"/>
  <c r="S47" i="62"/>
  <c r="S45" i="62"/>
  <c r="S35" i="62"/>
  <c r="S20" i="62"/>
  <c r="U59" i="62"/>
  <c r="U54" i="62"/>
  <c r="U52" i="62"/>
  <c r="U49" i="62"/>
  <c r="U47" i="62"/>
  <c r="U45" i="62"/>
  <c r="U35" i="62"/>
  <c r="U20" i="62"/>
  <c r="W59" i="62"/>
  <c r="W54" i="62"/>
  <c r="W52" i="62"/>
  <c r="W49" i="62"/>
  <c r="W47" i="62"/>
  <c r="W45" i="62"/>
  <c r="W35" i="62"/>
  <c r="W20" i="62"/>
  <c r="AA59" i="62"/>
  <c r="AA54" i="62"/>
  <c r="AA52" i="62"/>
  <c r="AA49" i="62"/>
  <c r="AA47" i="62"/>
  <c r="AA45" i="62"/>
  <c r="AA35" i="62"/>
  <c r="AA20" i="62"/>
  <c r="AC59" i="62"/>
  <c r="AC54" i="62"/>
  <c r="AC52" i="62"/>
  <c r="AC49" i="62"/>
  <c r="AC47" i="62"/>
  <c r="AC45" i="62"/>
  <c r="AC35" i="62"/>
  <c r="AC20" i="62"/>
  <c r="AE59" i="62"/>
  <c r="AE54" i="62"/>
  <c r="AE52" i="62"/>
  <c r="AE49" i="62"/>
  <c r="AE47" i="62"/>
  <c r="AE45" i="62"/>
  <c r="AE35" i="62"/>
  <c r="AE20" i="62"/>
  <c r="AG59" i="62"/>
  <c r="AG54" i="62"/>
  <c r="AG52" i="62"/>
  <c r="AG49" i="62"/>
  <c r="AG47" i="62"/>
  <c r="AG45" i="62"/>
  <c r="AG35" i="62"/>
  <c r="AG20" i="62"/>
  <c r="AI59" i="62"/>
  <c r="AI54" i="62"/>
  <c r="AI52" i="62"/>
  <c r="AI49" i="62"/>
  <c r="AI47" i="62"/>
  <c r="AI45" i="62"/>
  <c r="AI35" i="62"/>
  <c r="AI20" i="62"/>
  <c r="AK59" i="62"/>
  <c r="AK54" i="62"/>
  <c r="AK52" i="62"/>
  <c r="AK49" i="62"/>
  <c r="AK47" i="62"/>
  <c r="AK45" i="62"/>
  <c r="AK35" i="62"/>
  <c r="AK20" i="62"/>
  <c r="DM23" i="42"/>
  <c r="DM38" i="42"/>
  <c r="DM48" i="42"/>
  <c r="DM50" i="42"/>
  <c r="DM52" i="42"/>
  <c r="DM56" i="42"/>
  <c r="DM58" i="42"/>
  <c r="DM63" i="42"/>
  <c r="DO23" i="42"/>
  <c r="DO38" i="42"/>
  <c r="DO48" i="42"/>
  <c r="DO50" i="42"/>
  <c r="DO52" i="42"/>
  <c r="DO56" i="42"/>
  <c r="DO58" i="42"/>
  <c r="DO63" i="42"/>
  <c r="E59" i="63"/>
  <c r="E54" i="63"/>
  <c r="E52" i="63"/>
  <c r="E49" i="63"/>
  <c r="E47" i="63"/>
  <c r="E45" i="63"/>
  <c r="E35" i="63"/>
  <c r="E20" i="63"/>
  <c r="I59" i="63"/>
  <c r="I54" i="63"/>
  <c r="I52" i="63"/>
  <c r="I49" i="63"/>
  <c r="I47" i="63"/>
  <c r="I45" i="63"/>
  <c r="I35" i="63"/>
  <c r="I20" i="63"/>
  <c r="K59" i="63"/>
  <c r="K54" i="63"/>
  <c r="K52" i="63"/>
  <c r="K49" i="63"/>
  <c r="K47" i="63"/>
  <c r="K45" i="63"/>
  <c r="K35" i="63"/>
  <c r="K20" i="63"/>
  <c r="O59" i="63"/>
  <c r="O54" i="63"/>
  <c r="O52" i="63"/>
  <c r="O49" i="63"/>
  <c r="O47" i="63"/>
  <c r="O45" i="63"/>
  <c r="O35" i="63"/>
  <c r="O20" i="63"/>
  <c r="Q59" i="63"/>
  <c r="Q54" i="63"/>
  <c r="Q52" i="63"/>
  <c r="Q49" i="63"/>
  <c r="Q47" i="63"/>
  <c r="Q45" i="63"/>
  <c r="Q35" i="63"/>
  <c r="Q20" i="63"/>
  <c r="S59" i="63"/>
  <c r="S54" i="63"/>
  <c r="S52" i="63"/>
  <c r="S49" i="63"/>
  <c r="S47" i="63"/>
  <c r="S45" i="63"/>
  <c r="S35" i="63"/>
  <c r="S20" i="63"/>
  <c r="S60" i="63"/>
  <c r="U59" i="63"/>
  <c r="U54" i="63"/>
  <c r="U52" i="63"/>
  <c r="U49" i="63"/>
  <c r="U47" i="63"/>
  <c r="U45" i="63"/>
  <c r="U35" i="63"/>
  <c r="U20" i="63"/>
  <c r="W59" i="63"/>
  <c r="W54" i="63"/>
  <c r="W52" i="63"/>
  <c r="W49" i="63"/>
  <c r="W47" i="63"/>
  <c r="W45" i="63"/>
  <c r="W35" i="63"/>
  <c r="W20" i="63"/>
  <c r="AA59" i="63"/>
  <c r="AA54" i="63"/>
  <c r="AA52" i="63"/>
  <c r="AA49" i="63"/>
  <c r="AA47" i="63"/>
  <c r="AA45" i="63"/>
  <c r="AA35" i="63"/>
  <c r="AA20" i="63"/>
  <c r="AC59" i="63"/>
  <c r="AC54" i="63"/>
  <c r="AC52" i="63"/>
  <c r="AC49" i="63"/>
  <c r="AC47" i="63"/>
  <c r="AC45" i="63"/>
  <c r="AC35" i="63"/>
  <c r="AC20" i="63"/>
  <c r="AE59" i="63"/>
  <c r="AE54" i="63"/>
  <c r="AE52" i="63"/>
  <c r="AE49" i="63"/>
  <c r="AE47" i="63"/>
  <c r="AE45" i="63"/>
  <c r="AE35" i="63"/>
  <c r="AE20" i="63"/>
  <c r="AG59" i="63"/>
  <c r="AG54" i="63"/>
  <c r="AG52" i="63"/>
  <c r="AG49" i="63"/>
  <c r="AG47" i="63"/>
  <c r="AG45" i="63"/>
  <c r="AG35" i="63"/>
  <c r="AG20" i="63"/>
  <c r="AI59" i="63"/>
  <c r="AI54" i="63"/>
  <c r="AI52" i="63"/>
  <c r="AI49" i="63"/>
  <c r="AI47" i="63"/>
  <c r="AI45" i="63"/>
  <c r="AI35" i="63"/>
  <c r="AI20" i="63"/>
  <c r="AK59" i="63"/>
  <c r="AK54" i="63"/>
  <c r="AK52" i="63"/>
  <c r="AK49" i="63"/>
  <c r="AK47" i="63"/>
  <c r="AK45" i="63"/>
  <c r="AK35" i="63"/>
  <c r="AK20" i="63"/>
  <c r="DS23" i="42"/>
  <c r="DS38" i="42"/>
  <c r="DS48" i="42"/>
  <c r="DS50" i="42"/>
  <c r="DS52" i="42"/>
  <c r="DS56" i="42"/>
  <c r="DS58" i="42"/>
  <c r="DS63" i="42"/>
  <c r="DU23" i="42"/>
  <c r="DU38" i="42"/>
  <c r="DU48" i="42"/>
  <c r="DU50" i="42"/>
  <c r="DU52" i="42"/>
  <c r="DU56" i="42"/>
  <c r="DU58" i="42"/>
  <c r="DU63" i="42"/>
  <c r="O59" i="64"/>
  <c r="O54" i="64"/>
  <c r="O52" i="64"/>
  <c r="O49" i="64"/>
  <c r="O47" i="64"/>
  <c r="O45" i="64"/>
  <c r="O35" i="64"/>
  <c r="O20" i="64"/>
  <c r="Q59" i="64"/>
  <c r="Q54" i="64"/>
  <c r="Q52" i="64"/>
  <c r="Q49" i="64"/>
  <c r="Q47" i="64"/>
  <c r="Q45" i="64"/>
  <c r="Q35" i="64"/>
  <c r="Q20" i="64"/>
  <c r="S59" i="64"/>
  <c r="S54" i="64"/>
  <c r="S52" i="64"/>
  <c r="S49" i="64"/>
  <c r="S47" i="64"/>
  <c r="S45" i="64"/>
  <c r="S35" i="64"/>
  <c r="S20" i="64"/>
  <c r="U59" i="64"/>
  <c r="U54" i="64"/>
  <c r="U52" i="64"/>
  <c r="U49" i="64"/>
  <c r="U47" i="64"/>
  <c r="U45" i="64"/>
  <c r="U35" i="64"/>
  <c r="U20" i="64"/>
  <c r="W59" i="64"/>
  <c r="W54" i="64"/>
  <c r="W52" i="64"/>
  <c r="W49" i="64"/>
  <c r="W47" i="64"/>
  <c r="W45" i="64"/>
  <c r="W35" i="64"/>
  <c r="W20" i="64"/>
  <c r="AA59" i="64"/>
  <c r="AA54" i="64"/>
  <c r="AA52" i="64"/>
  <c r="AA49" i="64"/>
  <c r="AA47" i="64"/>
  <c r="AA45" i="64"/>
  <c r="AA35" i="64"/>
  <c r="AA20" i="64"/>
  <c r="AC59" i="64"/>
  <c r="AC54" i="64"/>
  <c r="AC52" i="64"/>
  <c r="AC49" i="64"/>
  <c r="AC47" i="64"/>
  <c r="AC45" i="64"/>
  <c r="AC35" i="64"/>
  <c r="AC20" i="64"/>
  <c r="AC60" i="64"/>
  <c r="AE59" i="64"/>
  <c r="AE54" i="64"/>
  <c r="AE52" i="64"/>
  <c r="AE49" i="64"/>
  <c r="AE47" i="64"/>
  <c r="AE45" i="64"/>
  <c r="AE35" i="64"/>
  <c r="AE20" i="64"/>
  <c r="AG59" i="64"/>
  <c r="AG54" i="64"/>
  <c r="AG52" i="64"/>
  <c r="AG49" i="64"/>
  <c r="AG47" i="64"/>
  <c r="AG45" i="64"/>
  <c r="AG35" i="64"/>
  <c r="AG20" i="64"/>
  <c r="AI59" i="64"/>
  <c r="AI54" i="64"/>
  <c r="AI52" i="64"/>
  <c r="AI49" i="64"/>
  <c r="AI47" i="64"/>
  <c r="AI45" i="64"/>
  <c r="AI35" i="64"/>
  <c r="AI20" i="64"/>
  <c r="AK59" i="64"/>
  <c r="AK54" i="64"/>
  <c r="AK52" i="64"/>
  <c r="AK49" i="64"/>
  <c r="AK47" i="64"/>
  <c r="AK45" i="64"/>
  <c r="AK35" i="64"/>
  <c r="AK20" i="64"/>
  <c r="DY23" i="42"/>
  <c r="DY38" i="42"/>
  <c r="DY48" i="42"/>
  <c r="DY50" i="42"/>
  <c r="DY52" i="42"/>
  <c r="DY56" i="42"/>
  <c r="DY58" i="42"/>
  <c r="DY63" i="42"/>
  <c r="EA23" i="42"/>
  <c r="EA38" i="42"/>
  <c r="EA48" i="42"/>
  <c r="EA50" i="42"/>
  <c r="EA52" i="42"/>
  <c r="EA56" i="42"/>
  <c r="EA58" i="42"/>
  <c r="EA63" i="42"/>
  <c r="E59" i="65"/>
  <c r="E54" i="65"/>
  <c r="E52" i="65"/>
  <c r="E49" i="65"/>
  <c r="E47" i="65"/>
  <c r="E45" i="65"/>
  <c r="E35" i="65"/>
  <c r="E20" i="65"/>
  <c r="I59" i="65"/>
  <c r="I54" i="65"/>
  <c r="I52" i="65"/>
  <c r="I49" i="65"/>
  <c r="I47" i="65"/>
  <c r="I45" i="65"/>
  <c r="I35" i="65"/>
  <c r="I20" i="65"/>
  <c r="K59" i="65"/>
  <c r="K54" i="65"/>
  <c r="K52" i="65"/>
  <c r="K49" i="65"/>
  <c r="K47" i="65"/>
  <c r="K45" i="65"/>
  <c r="K35" i="65"/>
  <c r="K20" i="65"/>
  <c r="O59" i="65"/>
  <c r="O54" i="65"/>
  <c r="O52" i="65"/>
  <c r="O49" i="65"/>
  <c r="O47" i="65"/>
  <c r="O45" i="65"/>
  <c r="O35" i="65"/>
  <c r="O20" i="65"/>
  <c r="Q59" i="65"/>
  <c r="Q54" i="65"/>
  <c r="Q52" i="65"/>
  <c r="Q49" i="65"/>
  <c r="Q47" i="65"/>
  <c r="Q45" i="65"/>
  <c r="Q35" i="65"/>
  <c r="Q20" i="65"/>
  <c r="S59" i="65"/>
  <c r="S54" i="65"/>
  <c r="S52" i="65"/>
  <c r="S49" i="65"/>
  <c r="S47" i="65"/>
  <c r="S45" i="65"/>
  <c r="S35" i="65"/>
  <c r="S20" i="65"/>
  <c r="U59" i="65"/>
  <c r="U54" i="65"/>
  <c r="U52" i="65"/>
  <c r="U49" i="65"/>
  <c r="U47" i="65"/>
  <c r="U45" i="65"/>
  <c r="U35" i="65"/>
  <c r="U20" i="65"/>
  <c r="W59" i="65"/>
  <c r="W54" i="65"/>
  <c r="W52" i="65"/>
  <c r="W49" i="65"/>
  <c r="W47" i="65"/>
  <c r="W45" i="65"/>
  <c r="W35" i="65"/>
  <c r="W20" i="65"/>
  <c r="AA59" i="65"/>
  <c r="AA54" i="65"/>
  <c r="AA52" i="65"/>
  <c r="AA49" i="65"/>
  <c r="AA47" i="65"/>
  <c r="AA45" i="65"/>
  <c r="AA35" i="65"/>
  <c r="AA20" i="65"/>
  <c r="AA60" i="65"/>
  <c r="AC59" i="65"/>
  <c r="AC54" i="65"/>
  <c r="AC52" i="65"/>
  <c r="AC49" i="65"/>
  <c r="AC47" i="65"/>
  <c r="AC45" i="65"/>
  <c r="AC35" i="65"/>
  <c r="AC20" i="65"/>
  <c r="AE59" i="65"/>
  <c r="AE54" i="65"/>
  <c r="AE52" i="65"/>
  <c r="AE49" i="65"/>
  <c r="AE47" i="65"/>
  <c r="AE45" i="65"/>
  <c r="AE35" i="65"/>
  <c r="AE20" i="65"/>
  <c r="AG59" i="65"/>
  <c r="AG54" i="65"/>
  <c r="AG52" i="65"/>
  <c r="AG49" i="65"/>
  <c r="AG47" i="65"/>
  <c r="AG45" i="65"/>
  <c r="AG35" i="65"/>
  <c r="AG20" i="65"/>
  <c r="AI59" i="65"/>
  <c r="AI54" i="65"/>
  <c r="AI52" i="65"/>
  <c r="AI49" i="65"/>
  <c r="AI47" i="65"/>
  <c r="AI45" i="65"/>
  <c r="AI35" i="65"/>
  <c r="AI20" i="65"/>
  <c r="AK59" i="65"/>
  <c r="AK54" i="65"/>
  <c r="AK52" i="65"/>
  <c r="AK49" i="65"/>
  <c r="AK47" i="65"/>
  <c r="AK45" i="65"/>
  <c r="AK35" i="65"/>
  <c r="AK20" i="65"/>
  <c r="EE23" i="42"/>
  <c r="EE38" i="42"/>
  <c r="EE48" i="42"/>
  <c r="EE50" i="42"/>
  <c r="EE52" i="42"/>
  <c r="EE56" i="42"/>
  <c r="EE58" i="42"/>
  <c r="EE63" i="42"/>
  <c r="EG23" i="42"/>
  <c r="EG38" i="42"/>
  <c r="EG48" i="42"/>
  <c r="EG50" i="42"/>
  <c r="EG52" i="42"/>
  <c r="EG56" i="42"/>
  <c r="EG58" i="42"/>
  <c r="EG63" i="42"/>
  <c r="E59" i="66"/>
  <c r="E54" i="66"/>
  <c r="E52" i="66"/>
  <c r="E49" i="66"/>
  <c r="E47" i="66"/>
  <c r="E45" i="66"/>
  <c r="E35" i="66"/>
  <c r="E20" i="66"/>
  <c r="I59" i="66"/>
  <c r="I54" i="66"/>
  <c r="I52" i="66"/>
  <c r="I49" i="66"/>
  <c r="I47" i="66"/>
  <c r="I45" i="66"/>
  <c r="I35" i="66"/>
  <c r="I20" i="66"/>
  <c r="K59" i="66"/>
  <c r="K54" i="66"/>
  <c r="K52" i="66"/>
  <c r="K49" i="66"/>
  <c r="K47" i="66"/>
  <c r="K45" i="66"/>
  <c r="K35" i="66"/>
  <c r="K20" i="66"/>
  <c r="O59" i="66"/>
  <c r="O54" i="66"/>
  <c r="O52" i="66"/>
  <c r="O49" i="66"/>
  <c r="O47" i="66"/>
  <c r="O45" i="66"/>
  <c r="O35" i="66"/>
  <c r="O20" i="66"/>
  <c r="Q59" i="66"/>
  <c r="Q54" i="66"/>
  <c r="Q52" i="66"/>
  <c r="Q49" i="66"/>
  <c r="Q47" i="66"/>
  <c r="Q45" i="66"/>
  <c r="Q35" i="66"/>
  <c r="Q20" i="66"/>
  <c r="S59" i="66"/>
  <c r="S54" i="66"/>
  <c r="S52" i="66"/>
  <c r="S49" i="66"/>
  <c r="S47" i="66"/>
  <c r="S45" i="66"/>
  <c r="S35" i="66"/>
  <c r="S20" i="66"/>
  <c r="U59" i="66"/>
  <c r="U54" i="66"/>
  <c r="U52" i="66"/>
  <c r="U49" i="66"/>
  <c r="U47" i="66"/>
  <c r="U45" i="66"/>
  <c r="U35" i="66"/>
  <c r="U20" i="66"/>
  <c r="U60" i="66"/>
  <c r="W59" i="66"/>
  <c r="W54" i="66"/>
  <c r="W52" i="66"/>
  <c r="W49" i="66"/>
  <c r="W47" i="66"/>
  <c r="W45" i="66"/>
  <c r="W35" i="66"/>
  <c r="W20" i="66"/>
  <c r="AA59" i="66"/>
  <c r="AA54" i="66"/>
  <c r="AA52" i="66"/>
  <c r="AA49" i="66"/>
  <c r="AA47" i="66"/>
  <c r="AA45" i="66"/>
  <c r="AA35" i="66"/>
  <c r="AA20" i="66"/>
  <c r="AC59" i="66"/>
  <c r="AC54" i="66"/>
  <c r="AC52" i="66"/>
  <c r="AC49" i="66"/>
  <c r="AC47" i="66"/>
  <c r="AC45" i="66"/>
  <c r="AC35" i="66"/>
  <c r="AC20" i="66"/>
  <c r="AE59" i="66"/>
  <c r="AE54" i="66"/>
  <c r="AE52" i="66"/>
  <c r="AE49" i="66"/>
  <c r="AE47" i="66"/>
  <c r="AE45" i="66"/>
  <c r="AE35" i="66"/>
  <c r="AE20" i="66"/>
  <c r="AG59" i="66"/>
  <c r="AG54" i="66"/>
  <c r="AG52" i="66"/>
  <c r="AG49" i="66"/>
  <c r="AG47" i="66"/>
  <c r="AG45" i="66"/>
  <c r="AG35" i="66"/>
  <c r="AG20" i="66"/>
  <c r="AI59" i="66"/>
  <c r="AI54" i="66"/>
  <c r="AI52" i="66"/>
  <c r="AI49" i="66"/>
  <c r="AI47" i="66"/>
  <c r="AI45" i="66"/>
  <c r="AI35" i="66"/>
  <c r="AI20" i="66"/>
  <c r="AK59" i="66"/>
  <c r="AK54" i="66"/>
  <c r="AK52" i="66"/>
  <c r="AK49" i="66"/>
  <c r="AK47" i="66"/>
  <c r="AK45" i="66"/>
  <c r="AK35" i="66"/>
  <c r="AK20" i="66"/>
  <c r="EK23" i="42"/>
  <c r="EK38" i="42"/>
  <c r="EK48" i="42"/>
  <c r="EK50" i="42"/>
  <c r="EK52" i="42"/>
  <c r="EK56" i="42"/>
  <c r="EK58" i="42"/>
  <c r="EK63" i="42"/>
  <c r="EM23" i="42"/>
  <c r="EM38" i="42"/>
  <c r="EM48" i="42"/>
  <c r="EM50" i="42"/>
  <c r="EM52" i="42"/>
  <c r="EM56" i="42"/>
  <c r="EM58" i="42"/>
  <c r="EM63" i="42"/>
  <c r="E59" i="67"/>
  <c r="E54" i="67"/>
  <c r="E52" i="67"/>
  <c r="E49" i="67"/>
  <c r="E47" i="67"/>
  <c r="E45" i="67"/>
  <c r="E35" i="67"/>
  <c r="E20" i="67"/>
  <c r="I59" i="67"/>
  <c r="I54" i="67"/>
  <c r="I52" i="67"/>
  <c r="I49" i="67"/>
  <c r="I47" i="67"/>
  <c r="I45" i="67"/>
  <c r="I35" i="67"/>
  <c r="I20" i="67"/>
  <c r="K59" i="67"/>
  <c r="K54" i="67"/>
  <c r="K52" i="67"/>
  <c r="K49" i="67"/>
  <c r="K47" i="67"/>
  <c r="K45" i="67"/>
  <c r="K35" i="67"/>
  <c r="K20" i="67"/>
  <c r="O59" i="67"/>
  <c r="O54" i="67"/>
  <c r="O52" i="67"/>
  <c r="O49" i="67"/>
  <c r="O47" i="67"/>
  <c r="O45" i="67"/>
  <c r="O35" i="67"/>
  <c r="O20" i="67"/>
  <c r="Q59" i="67"/>
  <c r="Q54" i="67"/>
  <c r="Q52" i="67"/>
  <c r="Q49" i="67"/>
  <c r="Q47" i="67"/>
  <c r="Q45" i="67"/>
  <c r="Q35" i="67"/>
  <c r="Q20" i="67"/>
  <c r="S59" i="67"/>
  <c r="S54" i="67"/>
  <c r="S52" i="67"/>
  <c r="S49" i="67"/>
  <c r="S47" i="67"/>
  <c r="S45" i="67"/>
  <c r="S35" i="67"/>
  <c r="S20" i="67"/>
  <c r="U59" i="67"/>
  <c r="U54" i="67"/>
  <c r="U52" i="67"/>
  <c r="U49" i="67"/>
  <c r="U47" i="67"/>
  <c r="U45" i="67"/>
  <c r="U35" i="67"/>
  <c r="U20" i="67"/>
  <c r="W59" i="67"/>
  <c r="W54" i="67"/>
  <c r="W52" i="67"/>
  <c r="W49" i="67"/>
  <c r="W47" i="67"/>
  <c r="W45" i="67"/>
  <c r="W35" i="67"/>
  <c r="W20" i="67"/>
  <c r="AA59" i="67"/>
  <c r="AA54" i="67"/>
  <c r="AA52" i="67"/>
  <c r="AA49" i="67"/>
  <c r="AA47" i="67"/>
  <c r="AA45" i="67"/>
  <c r="AA35" i="67"/>
  <c r="AA20" i="67"/>
  <c r="AC59" i="67"/>
  <c r="AC54" i="67"/>
  <c r="AC52" i="67"/>
  <c r="AC49" i="67"/>
  <c r="AC47" i="67"/>
  <c r="AC45" i="67"/>
  <c r="AC35" i="67"/>
  <c r="AC20" i="67"/>
  <c r="AE59" i="67"/>
  <c r="AE54" i="67"/>
  <c r="AE52" i="67"/>
  <c r="AE49" i="67"/>
  <c r="AE47" i="67"/>
  <c r="AE45" i="67"/>
  <c r="AE35" i="67"/>
  <c r="AE20" i="67"/>
  <c r="AG59" i="67"/>
  <c r="AG54" i="67"/>
  <c r="AG52" i="67"/>
  <c r="AG49" i="67"/>
  <c r="AG47" i="67"/>
  <c r="AG45" i="67"/>
  <c r="AG35" i="67"/>
  <c r="AG20" i="67"/>
  <c r="AI59" i="67"/>
  <c r="AI54" i="67"/>
  <c r="AI52" i="67"/>
  <c r="AI49" i="67"/>
  <c r="AI47" i="67"/>
  <c r="AI45" i="67"/>
  <c r="AI35" i="67"/>
  <c r="AI20" i="67"/>
  <c r="AK59" i="67"/>
  <c r="AK54" i="67"/>
  <c r="AK52" i="67"/>
  <c r="AK49" i="67"/>
  <c r="AK47" i="67"/>
  <c r="AK45" i="67"/>
  <c r="AK35" i="67"/>
  <c r="AK20" i="67"/>
  <c r="EW23" i="42"/>
  <c r="EW38" i="42"/>
  <c r="EW48" i="42"/>
  <c r="EW50" i="42"/>
  <c r="EW52" i="42"/>
  <c r="EW56" i="42"/>
  <c r="EW58" i="42"/>
  <c r="EW63" i="42"/>
  <c r="EY23" i="42"/>
  <c r="EY38" i="42"/>
  <c r="EY48" i="42"/>
  <c r="EY50" i="42"/>
  <c r="EY52" i="42"/>
  <c r="EY56" i="42"/>
  <c r="EY58" i="42"/>
  <c r="EY63" i="42"/>
  <c r="E59" i="68"/>
  <c r="E54" i="68"/>
  <c r="E52" i="68"/>
  <c r="E49" i="68"/>
  <c r="E47" i="68"/>
  <c r="E45" i="68"/>
  <c r="E35" i="68"/>
  <c r="E20" i="68"/>
  <c r="I59" i="68"/>
  <c r="I54" i="68"/>
  <c r="I52" i="68"/>
  <c r="I49" i="68"/>
  <c r="I47" i="68"/>
  <c r="I45" i="68"/>
  <c r="I35" i="68"/>
  <c r="I20" i="68"/>
  <c r="I60" i="68"/>
  <c r="K59" i="68"/>
  <c r="K54" i="68"/>
  <c r="K52" i="68"/>
  <c r="K49" i="68"/>
  <c r="K47" i="68"/>
  <c r="K45" i="68"/>
  <c r="K35" i="68"/>
  <c r="K20" i="68"/>
  <c r="O59" i="68"/>
  <c r="O54" i="68"/>
  <c r="O52" i="68"/>
  <c r="O49" i="68"/>
  <c r="O47" i="68"/>
  <c r="O45" i="68"/>
  <c r="O35" i="68"/>
  <c r="O20" i="68"/>
  <c r="Q59" i="68"/>
  <c r="Q54" i="68"/>
  <c r="Q52" i="68"/>
  <c r="Q49" i="68"/>
  <c r="Q47" i="68"/>
  <c r="Q45" i="68"/>
  <c r="Q35" i="68"/>
  <c r="Q20" i="68"/>
  <c r="S59" i="68"/>
  <c r="S54" i="68"/>
  <c r="S52" i="68"/>
  <c r="S49" i="68"/>
  <c r="S47" i="68"/>
  <c r="S45" i="68"/>
  <c r="S35" i="68"/>
  <c r="S20" i="68"/>
  <c r="U59" i="68"/>
  <c r="U54" i="68"/>
  <c r="U52" i="68"/>
  <c r="U49" i="68"/>
  <c r="U47" i="68"/>
  <c r="U45" i="68"/>
  <c r="U35" i="68"/>
  <c r="U20" i="68"/>
  <c r="W59" i="68"/>
  <c r="W54" i="68"/>
  <c r="W52" i="68"/>
  <c r="W49" i="68"/>
  <c r="W47" i="68"/>
  <c r="W45" i="68"/>
  <c r="W35" i="68"/>
  <c r="W20" i="68"/>
  <c r="AA59" i="68"/>
  <c r="AA54" i="68"/>
  <c r="AA52" i="68"/>
  <c r="AA49" i="68"/>
  <c r="AA47" i="68"/>
  <c r="AA45" i="68"/>
  <c r="AA35" i="68"/>
  <c r="AA20" i="68"/>
  <c r="AC59" i="68"/>
  <c r="AC54" i="68"/>
  <c r="AC52" i="68"/>
  <c r="AC49" i="68"/>
  <c r="AC47" i="68"/>
  <c r="AC45" i="68"/>
  <c r="AC35" i="68"/>
  <c r="AC20" i="68"/>
  <c r="AE59" i="68"/>
  <c r="AE54" i="68"/>
  <c r="AE52" i="68"/>
  <c r="AE49" i="68"/>
  <c r="AE47" i="68"/>
  <c r="AE45" i="68"/>
  <c r="AE35" i="68"/>
  <c r="AE20" i="68"/>
  <c r="AG59" i="68"/>
  <c r="AG54" i="68"/>
  <c r="AG52" i="68"/>
  <c r="AG49" i="68"/>
  <c r="AG47" i="68"/>
  <c r="AG45" i="68"/>
  <c r="AG35" i="68"/>
  <c r="AG20" i="68"/>
  <c r="AI59" i="68"/>
  <c r="AI54" i="68"/>
  <c r="AI52" i="68"/>
  <c r="AI49" i="68"/>
  <c r="AI47" i="68"/>
  <c r="AI45" i="68"/>
  <c r="AI35" i="68"/>
  <c r="AI20" i="68"/>
  <c r="AK59" i="68"/>
  <c r="AK54" i="68"/>
  <c r="AK52" i="68"/>
  <c r="AK49" i="68"/>
  <c r="AK47" i="68"/>
  <c r="AK45" i="68"/>
  <c r="AK35" i="68"/>
  <c r="AK20" i="68"/>
  <c r="EQ23" i="42"/>
  <c r="EQ38" i="42"/>
  <c r="EQ48" i="42"/>
  <c r="EQ50" i="42"/>
  <c r="EQ52" i="42"/>
  <c r="EQ56" i="42"/>
  <c r="EQ58" i="42"/>
  <c r="EQ63" i="42"/>
  <c r="ES23" i="42"/>
  <c r="ES38" i="42"/>
  <c r="ES48" i="42"/>
  <c r="ES50" i="42"/>
  <c r="ES52" i="42"/>
  <c r="ES56" i="42"/>
  <c r="ES58" i="42"/>
  <c r="ES63" i="42"/>
  <c r="E59" i="69"/>
  <c r="E54" i="69"/>
  <c r="E52" i="69"/>
  <c r="E49" i="69"/>
  <c r="E47" i="69"/>
  <c r="E45" i="69"/>
  <c r="E35" i="69"/>
  <c r="E20" i="69"/>
  <c r="I59" i="69"/>
  <c r="I54" i="69"/>
  <c r="I52" i="69"/>
  <c r="I49" i="69"/>
  <c r="I47" i="69"/>
  <c r="I45" i="69"/>
  <c r="I35" i="69"/>
  <c r="I20" i="69"/>
  <c r="K59" i="69"/>
  <c r="K54" i="69"/>
  <c r="K52" i="69"/>
  <c r="K49" i="69"/>
  <c r="K47" i="69"/>
  <c r="K45" i="69"/>
  <c r="K35" i="69"/>
  <c r="K20" i="69"/>
  <c r="O59" i="69"/>
  <c r="O54" i="69"/>
  <c r="O52" i="69"/>
  <c r="O49" i="69"/>
  <c r="O47" i="69"/>
  <c r="O45" i="69"/>
  <c r="O35" i="69"/>
  <c r="O20" i="69"/>
  <c r="Q59" i="69"/>
  <c r="Q54" i="69"/>
  <c r="Q52" i="69"/>
  <c r="Q49" i="69"/>
  <c r="Q47" i="69"/>
  <c r="Q45" i="69"/>
  <c r="Q35" i="69"/>
  <c r="Q20" i="69"/>
  <c r="S59" i="69"/>
  <c r="S54" i="69"/>
  <c r="S52" i="69"/>
  <c r="S49" i="69"/>
  <c r="S47" i="69"/>
  <c r="S45" i="69"/>
  <c r="S35" i="69"/>
  <c r="S20" i="69"/>
  <c r="U59" i="69"/>
  <c r="U54" i="69"/>
  <c r="U52" i="69"/>
  <c r="U49" i="69"/>
  <c r="U47" i="69"/>
  <c r="U45" i="69"/>
  <c r="U35" i="69"/>
  <c r="U20" i="69"/>
  <c r="W59" i="69"/>
  <c r="W54" i="69"/>
  <c r="W52" i="69"/>
  <c r="W49" i="69"/>
  <c r="W47" i="69"/>
  <c r="W45" i="69"/>
  <c r="W35" i="69"/>
  <c r="W20" i="69"/>
  <c r="AA59" i="69"/>
  <c r="AA54" i="69"/>
  <c r="AA52" i="69"/>
  <c r="AA49" i="69"/>
  <c r="AA47" i="69"/>
  <c r="AA45" i="69"/>
  <c r="AA35" i="69"/>
  <c r="AA20" i="69"/>
  <c r="AA60" i="69"/>
  <c r="AC59" i="69"/>
  <c r="AC54" i="69"/>
  <c r="AC52" i="69"/>
  <c r="AC49" i="69"/>
  <c r="AC47" i="69"/>
  <c r="AC45" i="69"/>
  <c r="AC35" i="69"/>
  <c r="AC20" i="69"/>
  <c r="AE59" i="69"/>
  <c r="AE54" i="69"/>
  <c r="AE52" i="69"/>
  <c r="AE49" i="69"/>
  <c r="AE47" i="69"/>
  <c r="AE45" i="69"/>
  <c r="AE35" i="69"/>
  <c r="AE20" i="69"/>
  <c r="AG59" i="69"/>
  <c r="AG54" i="69"/>
  <c r="AG52" i="69"/>
  <c r="AG49" i="69"/>
  <c r="AG47" i="69"/>
  <c r="AG45" i="69"/>
  <c r="AG35" i="69"/>
  <c r="AG20" i="69"/>
  <c r="AI59" i="69"/>
  <c r="AI54" i="69"/>
  <c r="AI52" i="69"/>
  <c r="AI49" i="69"/>
  <c r="AI47" i="69"/>
  <c r="AI45" i="69"/>
  <c r="AI35" i="69"/>
  <c r="AI20" i="69"/>
  <c r="AK59" i="69"/>
  <c r="AK54" i="69"/>
  <c r="AK52" i="69"/>
  <c r="AK49" i="69"/>
  <c r="AK47" i="69"/>
  <c r="AK45" i="69"/>
  <c r="AK35" i="69"/>
  <c r="AK20" i="69"/>
  <c r="FC23" i="42"/>
  <c r="FC38" i="42"/>
  <c r="FC48" i="42"/>
  <c r="FC50" i="42"/>
  <c r="FC52" i="42"/>
  <c r="FC53" i="42"/>
  <c r="FC56" i="42"/>
  <c r="FC58" i="42"/>
  <c r="FC63" i="42"/>
  <c r="FC64" i="42"/>
  <c r="FE23" i="42"/>
  <c r="FE38" i="42"/>
  <c r="FE48" i="42"/>
  <c r="FE50" i="42"/>
  <c r="FE52" i="42"/>
  <c r="FE56" i="42"/>
  <c r="FE58" i="42"/>
  <c r="FE63" i="42"/>
  <c r="E59" i="70"/>
  <c r="E54" i="70"/>
  <c r="E52" i="70"/>
  <c r="E49" i="70"/>
  <c r="E47" i="70"/>
  <c r="E45" i="70"/>
  <c r="E35" i="70"/>
  <c r="E20" i="70"/>
  <c r="I59" i="70"/>
  <c r="I54" i="70"/>
  <c r="I52" i="70"/>
  <c r="I49" i="70"/>
  <c r="I47" i="70"/>
  <c r="I45" i="70"/>
  <c r="I35" i="70"/>
  <c r="I20" i="70"/>
  <c r="K59" i="70"/>
  <c r="K54" i="70"/>
  <c r="K52" i="70"/>
  <c r="K49" i="70"/>
  <c r="K47" i="70"/>
  <c r="K45" i="70"/>
  <c r="K35" i="70"/>
  <c r="K20" i="70"/>
  <c r="O59" i="70"/>
  <c r="O54" i="70"/>
  <c r="O52" i="70"/>
  <c r="O49" i="70"/>
  <c r="O47" i="70"/>
  <c r="O45" i="70"/>
  <c r="O35" i="70"/>
  <c r="O20" i="70"/>
  <c r="Q59" i="70"/>
  <c r="Q54" i="70"/>
  <c r="Q52" i="70"/>
  <c r="Q49" i="70"/>
  <c r="Q47" i="70"/>
  <c r="Q45" i="70"/>
  <c r="Q35" i="70"/>
  <c r="Q20" i="70"/>
  <c r="S59" i="70"/>
  <c r="S54" i="70"/>
  <c r="S52" i="70"/>
  <c r="S49" i="70"/>
  <c r="S47" i="70"/>
  <c r="S45" i="70"/>
  <c r="S35" i="70"/>
  <c r="S20" i="70"/>
  <c r="U59" i="70"/>
  <c r="U54" i="70"/>
  <c r="U52" i="70"/>
  <c r="U49" i="70"/>
  <c r="U47" i="70"/>
  <c r="U45" i="70"/>
  <c r="U35" i="70"/>
  <c r="U20" i="70"/>
  <c r="W59" i="70"/>
  <c r="W54" i="70"/>
  <c r="W52" i="70"/>
  <c r="W49" i="70"/>
  <c r="W47" i="70"/>
  <c r="W45" i="70"/>
  <c r="W35" i="70"/>
  <c r="W20" i="70"/>
  <c r="AA59" i="70"/>
  <c r="AA54" i="70"/>
  <c r="AA52" i="70"/>
  <c r="AA49" i="70"/>
  <c r="AA47" i="70"/>
  <c r="AA45" i="70"/>
  <c r="AA35" i="70"/>
  <c r="AA20" i="70"/>
  <c r="AC59" i="70"/>
  <c r="AC54" i="70"/>
  <c r="AC52" i="70"/>
  <c r="AC49" i="70"/>
  <c r="AC47" i="70"/>
  <c r="AC45" i="70"/>
  <c r="AC35" i="70"/>
  <c r="AC20" i="70"/>
  <c r="AE59" i="70"/>
  <c r="AE54" i="70"/>
  <c r="AE52" i="70"/>
  <c r="AE49" i="70"/>
  <c r="AE47" i="70"/>
  <c r="AE45" i="70"/>
  <c r="AE35" i="70"/>
  <c r="AE20" i="70"/>
  <c r="AG59" i="70"/>
  <c r="AG54" i="70"/>
  <c r="AG52" i="70"/>
  <c r="AG49" i="70"/>
  <c r="AG47" i="70"/>
  <c r="AG45" i="70"/>
  <c r="AG35" i="70"/>
  <c r="AG20" i="70"/>
  <c r="AI59" i="70"/>
  <c r="AI54" i="70"/>
  <c r="AI52" i="70"/>
  <c r="AI49" i="70"/>
  <c r="AI47" i="70"/>
  <c r="AI45" i="70"/>
  <c r="AI35" i="70"/>
  <c r="AI20" i="70"/>
  <c r="AK59" i="70"/>
  <c r="AK54" i="70"/>
  <c r="AK52" i="70"/>
  <c r="AK49" i="70"/>
  <c r="AK47" i="70"/>
  <c r="AK45" i="70"/>
  <c r="AK35" i="70"/>
  <c r="AK20" i="70"/>
  <c r="FI23" i="42"/>
  <c r="FI38" i="42"/>
  <c r="FI48" i="42"/>
  <c r="FI53" i="42" s="1"/>
  <c r="FI50" i="42"/>
  <c r="FI52" i="42"/>
  <c r="FI56" i="42"/>
  <c r="FI58" i="42"/>
  <c r="FI63" i="42"/>
  <c r="FK23" i="42"/>
  <c r="FK38" i="42"/>
  <c r="FK48" i="42"/>
  <c r="FK50" i="42"/>
  <c r="FK52" i="42"/>
  <c r="FK56" i="42"/>
  <c r="FK58" i="42"/>
  <c r="FK63" i="42"/>
  <c r="E59" i="71"/>
  <c r="E54" i="71"/>
  <c r="E52" i="71"/>
  <c r="E49" i="71"/>
  <c r="E47" i="71"/>
  <c r="E45" i="71"/>
  <c r="E35" i="71"/>
  <c r="E20" i="71"/>
  <c r="E60" i="71"/>
  <c r="I59" i="71"/>
  <c r="I54" i="71"/>
  <c r="I52" i="71"/>
  <c r="I49" i="71"/>
  <c r="I47" i="71"/>
  <c r="I45" i="71"/>
  <c r="I35" i="71"/>
  <c r="I20" i="71"/>
  <c r="K59" i="71"/>
  <c r="K54" i="71"/>
  <c r="K52" i="71"/>
  <c r="K49" i="71"/>
  <c r="K47" i="71"/>
  <c r="K45" i="71"/>
  <c r="K35" i="71"/>
  <c r="K20" i="71"/>
  <c r="O59" i="71"/>
  <c r="O54" i="71"/>
  <c r="O52" i="71"/>
  <c r="O49" i="71"/>
  <c r="O47" i="71"/>
  <c r="O45" i="71"/>
  <c r="O35" i="71"/>
  <c r="O20" i="71"/>
  <c r="Q59" i="71"/>
  <c r="Q54" i="71"/>
  <c r="Q52" i="71"/>
  <c r="Q49" i="71"/>
  <c r="Q47" i="71"/>
  <c r="Q45" i="71"/>
  <c r="Q35" i="71"/>
  <c r="Q20" i="71"/>
  <c r="S59" i="71"/>
  <c r="S54" i="71"/>
  <c r="S52" i="71"/>
  <c r="S49" i="71"/>
  <c r="S47" i="71"/>
  <c r="S45" i="71"/>
  <c r="S35" i="71"/>
  <c r="S20" i="71"/>
  <c r="U59" i="71"/>
  <c r="U54" i="71"/>
  <c r="U52" i="71"/>
  <c r="U49" i="71"/>
  <c r="U47" i="71"/>
  <c r="U45" i="71"/>
  <c r="U35" i="71"/>
  <c r="U20" i="71"/>
  <c r="W59" i="71"/>
  <c r="W54" i="71"/>
  <c r="W52" i="71"/>
  <c r="W49" i="71"/>
  <c r="W47" i="71"/>
  <c r="W45" i="71"/>
  <c r="W35" i="71"/>
  <c r="W20" i="71"/>
  <c r="AA59" i="71"/>
  <c r="AA54" i="71"/>
  <c r="AA52" i="71"/>
  <c r="AA49" i="71"/>
  <c r="AA47" i="71"/>
  <c r="AA45" i="71"/>
  <c r="AA35" i="71"/>
  <c r="AA20" i="71"/>
  <c r="AC59" i="71"/>
  <c r="AC54" i="71"/>
  <c r="AC52" i="71"/>
  <c r="AC49" i="71"/>
  <c r="AC47" i="71"/>
  <c r="AC45" i="71"/>
  <c r="AC35" i="71"/>
  <c r="AC20" i="71"/>
  <c r="AE59" i="71"/>
  <c r="AE54" i="71"/>
  <c r="AE52" i="71"/>
  <c r="AE49" i="71"/>
  <c r="AE47" i="71"/>
  <c r="AE45" i="71"/>
  <c r="AE35" i="71"/>
  <c r="AE20" i="71"/>
  <c r="AG59" i="71"/>
  <c r="AG54" i="71"/>
  <c r="AG52" i="71"/>
  <c r="AG49" i="71"/>
  <c r="AG47" i="71"/>
  <c r="AG45" i="71"/>
  <c r="AG35" i="71"/>
  <c r="AG20" i="71"/>
  <c r="AI59" i="71"/>
  <c r="AI54" i="71"/>
  <c r="AI52" i="71"/>
  <c r="AI49" i="71"/>
  <c r="AI47" i="71"/>
  <c r="AI45" i="71"/>
  <c r="AI35" i="71"/>
  <c r="AI20" i="71"/>
  <c r="AK59" i="71"/>
  <c r="AK54" i="71"/>
  <c r="AK52" i="71"/>
  <c r="AK49" i="71"/>
  <c r="AK47" i="71"/>
  <c r="AK45" i="71"/>
  <c r="AK35" i="71"/>
  <c r="AK20" i="71"/>
  <c r="FO23" i="42"/>
  <c r="FO38" i="42"/>
  <c r="FO48" i="42"/>
  <c r="FO50" i="42"/>
  <c r="FO52" i="42"/>
  <c r="FO53" i="42"/>
  <c r="FO56" i="42"/>
  <c r="FO58" i="42"/>
  <c r="FO63" i="42"/>
  <c r="FO64" i="42"/>
  <c r="FQ23" i="42"/>
  <c r="FQ38" i="42"/>
  <c r="FQ48" i="42"/>
  <c r="FQ50" i="42"/>
  <c r="FQ53" i="42" s="1"/>
  <c r="FQ64" i="42" s="1"/>
  <c r="FQ52" i="42"/>
  <c r="FQ56" i="42"/>
  <c r="FQ58" i="42"/>
  <c r="FQ63" i="42"/>
  <c r="E59" i="72"/>
  <c r="E54" i="72"/>
  <c r="E52" i="72"/>
  <c r="E49" i="72"/>
  <c r="E47" i="72"/>
  <c r="E45" i="72"/>
  <c r="E35" i="72"/>
  <c r="E20" i="72"/>
  <c r="I59" i="72"/>
  <c r="I54" i="72"/>
  <c r="I52" i="72"/>
  <c r="I49" i="72"/>
  <c r="I47" i="72"/>
  <c r="I45" i="72"/>
  <c r="I35" i="72"/>
  <c r="I20" i="72"/>
  <c r="K59" i="72"/>
  <c r="K54" i="72"/>
  <c r="K52" i="72"/>
  <c r="K49" i="72"/>
  <c r="K47" i="72"/>
  <c r="K45" i="72"/>
  <c r="K35" i="72"/>
  <c r="K20" i="72"/>
  <c r="O59" i="72"/>
  <c r="O54" i="72"/>
  <c r="O52" i="72"/>
  <c r="O49" i="72"/>
  <c r="O47" i="72"/>
  <c r="O45" i="72"/>
  <c r="O35" i="72"/>
  <c r="O20" i="72"/>
  <c r="Q59" i="72"/>
  <c r="Q54" i="72"/>
  <c r="Q52" i="72"/>
  <c r="Q49" i="72"/>
  <c r="Q47" i="72"/>
  <c r="Q45" i="72"/>
  <c r="Q35" i="72"/>
  <c r="Q20" i="72"/>
  <c r="S59" i="72"/>
  <c r="S54" i="72"/>
  <c r="S52" i="72"/>
  <c r="S49" i="72"/>
  <c r="S47" i="72"/>
  <c r="S45" i="72"/>
  <c r="S35" i="72"/>
  <c r="S20" i="72"/>
  <c r="U59" i="72"/>
  <c r="U54" i="72"/>
  <c r="U52" i="72"/>
  <c r="U49" i="72"/>
  <c r="U47" i="72"/>
  <c r="U45" i="72"/>
  <c r="U35" i="72"/>
  <c r="U20" i="72"/>
  <c r="W59" i="72"/>
  <c r="W54" i="72"/>
  <c r="W52" i="72"/>
  <c r="W49" i="72"/>
  <c r="W47" i="72"/>
  <c r="W45" i="72"/>
  <c r="W35" i="72"/>
  <c r="W20" i="72"/>
  <c r="W60" i="72"/>
  <c r="AA59" i="72"/>
  <c r="AA54" i="72"/>
  <c r="AA52" i="72"/>
  <c r="AA49" i="72"/>
  <c r="AA47" i="72"/>
  <c r="AA45" i="72"/>
  <c r="AA35" i="72"/>
  <c r="AA20" i="72"/>
  <c r="AC59" i="72"/>
  <c r="AC54" i="72"/>
  <c r="AC52" i="72"/>
  <c r="AC49" i="72"/>
  <c r="AC47" i="72"/>
  <c r="AC45" i="72"/>
  <c r="AC35" i="72"/>
  <c r="AC20" i="72"/>
  <c r="AE59" i="72"/>
  <c r="AE54" i="72"/>
  <c r="AE52" i="72"/>
  <c r="AE49" i="72"/>
  <c r="AE47" i="72"/>
  <c r="AE45" i="72"/>
  <c r="AE35" i="72"/>
  <c r="AE20" i="72"/>
  <c r="AG59" i="72"/>
  <c r="AG54" i="72"/>
  <c r="AG52" i="72"/>
  <c r="AG49" i="72"/>
  <c r="AG47" i="72"/>
  <c r="AG45" i="72"/>
  <c r="AG35" i="72"/>
  <c r="AG20" i="72"/>
  <c r="AI59" i="72"/>
  <c r="AI54" i="72"/>
  <c r="AI52" i="72"/>
  <c r="AI49" i="72"/>
  <c r="AI47" i="72"/>
  <c r="AI45" i="72"/>
  <c r="AI35" i="72"/>
  <c r="AI20" i="72"/>
  <c r="AK59" i="72"/>
  <c r="AK54" i="72"/>
  <c r="AK52" i="72"/>
  <c r="AK49" i="72"/>
  <c r="AK47" i="72"/>
  <c r="AK45" i="72"/>
  <c r="AK35" i="72"/>
  <c r="AK20" i="72"/>
  <c r="FU23" i="42"/>
  <c r="FU38" i="42"/>
  <c r="FU48" i="42"/>
  <c r="FU50" i="42"/>
  <c r="FU52" i="42"/>
  <c r="FU56" i="42"/>
  <c r="FU58" i="42"/>
  <c r="FU63" i="42"/>
  <c r="FW23" i="42"/>
  <c r="FW38" i="42"/>
  <c r="FW48" i="42"/>
  <c r="FW50" i="42"/>
  <c r="FW52" i="42"/>
  <c r="FW56" i="42"/>
  <c r="FW58" i="42"/>
  <c r="FW63" i="42"/>
  <c r="E59" i="73"/>
  <c r="E54" i="73"/>
  <c r="E52" i="73"/>
  <c r="E49" i="73"/>
  <c r="E47" i="73"/>
  <c r="E45" i="73"/>
  <c r="E35" i="73"/>
  <c r="E20" i="73"/>
  <c r="I59" i="73"/>
  <c r="I54" i="73"/>
  <c r="I52" i="73"/>
  <c r="I49" i="73"/>
  <c r="I47" i="73"/>
  <c r="I45" i="73"/>
  <c r="I35" i="73"/>
  <c r="I20" i="73"/>
  <c r="K59" i="73"/>
  <c r="K54" i="73"/>
  <c r="K52" i="73"/>
  <c r="K49" i="73"/>
  <c r="K47" i="73"/>
  <c r="K45" i="73"/>
  <c r="K35" i="73"/>
  <c r="K20" i="73"/>
  <c r="O59" i="73"/>
  <c r="O54" i="73"/>
  <c r="O52" i="73"/>
  <c r="O49" i="73"/>
  <c r="O47" i="73"/>
  <c r="O45" i="73"/>
  <c r="O35" i="73"/>
  <c r="O20" i="73"/>
  <c r="Q59" i="73"/>
  <c r="Q54" i="73"/>
  <c r="Q52" i="73"/>
  <c r="Q49" i="73"/>
  <c r="Q47" i="73"/>
  <c r="Q45" i="73"/>
  <c r="Q35" i="73"/>
  <c r="Q20" i="73"/>
  <c r="S59" i="73"/>
  <c r="S54" i="73"/>
  <c r="S52" i="73"/>
  <c r="S49" i="73"/>
  <c r="S47" i="73"/>
  <c r="S45" i="73"/>
  <c r="S35" i="73"/>
  <c r="S20" i="73"/>
  <c r="U59" i="73"/>
  <c r="U54" i="73"/>
  <c r="U52" i="73"/>
  <c r="U49" i="73"/>
  <c r="U47" i="73"/>
  <c r="U45" i="73"/>
  <c r="U35" i="73"/>
  <c r="U20" i="73"/>
  <c r="W59" i="73"/>
  <c r="W54" i="73"/>
  <c r="W52" i="73"/>
  <c r="W49" i="73"/>
  <c r="W47" i="73"/>
  <c r="W45" i="73"/>
  <c r="W35" i="73"/>
  <c r="W20" i="73"/>
  <c r="AA59" i="73"/>
  <c r="AA54" i="73"/>
  <c r="AA52" i="73"/>
  <c r="AA49" i="73"/>
  <c r="AA47" i="73"/>
  <c r="AA45" i="73"/>
  <c r="AA35" i="73"/>
  <c r="AA20" i="73"/>
  <c r="AC59" i="73"/>
  <c r="AC54" i="73"/>
  <c r="AC52" i="73"/>
  <c r="AC49" i="73"/>
  <c r="AC47" i="73"/>
  <c r="AC45" i="73"/>
  <c r="AC35" i="73"/>
  <c r="AC20" i="73"/>
  <c r="AE59" i="73"/>
  <c r="AE54" i="73"/>
  <c r="AE52" i="73"/>
  <c r="AE49" i="73"/>
  <c r="AE47" i="73"/>
  <c r="AE45" i="73"/>
  <c r="AE35" i="73"/>
  <c r="AE20" i="73"/>
  <c r="AG59" i="73"/>
  <c r="AG54" i="73"/>
  <c r="AG52" i="73"/>
  <c r="AG49" i="73"/>
  <c r="AG47" i="73"/>
  <c r="AG45" i="73"/>
  <c r="AG35" i="73"/>
  <c r="AG20" i="73"/>
  <c r="AI59" i="73"/>
  <c r="AI54" i="73"/>
  <c r="AI52" i="73"/>
  <c r="AI49" i="73"/>
  <c r="AI47" i="73"/>
  <c r="AI45" i="73"/>
  <c r="AI35" i="73"/>
  <c r="AI20" i="73"/>
  <c r="AK59" i="73"/>
  <c r="AK54" i="73"/>
  <c r="AK52" i="73"/>
  <c r="AK49" i="73"/>
  <c r="AK47" i="73"/>
  <c r="AK45" i="73"/>
  <c r="AK35" i="73"/>
  <c r="AK20" i="73"/>
  <c r="GA23" i="42"/>
  <c r="GA38" i="42"/>
  <c r="GA48" i="42"/>
  <c r="GA50" i="42"/>
  <c r="GA52" i="42"/>
  <c r="GA56" i="42"/>
  <c r="GA58" i="42"/>
  <c r="GA63" i="42"/>
  <c r="GC23" i="42"/>
  <c r="GC38" i="42"/>
  <c r="GC48" i="42"/>
  <c r="GC50" i="42"/>
  <c r="GC52" i="42"/>
  <c r="GC56" i="42"/>
  <c r="GC58" i="42"/>
  <c r="GC63" i="42"/>
  <c r="E59" i="74"/>
  <c r="E54" i="74"/>
  <c r="E52" i="74"/>
  <c r="E49" i="74"/>
  <c r="E47" i="74"/>
  <c r="E45" i="74"/>
  <c r="E35" i="74"/>
  <c r="E20" i="74"/>
  <c r="E60" i="74"/>
  <c r="I59" i="74"/>
  <c r="I54" i="74"/>
  <c r="I52" i="74"/>
  <c r="I49" i="74"/>
  <c r="I47" i="74"/>
  <c r="I45" i="74"/>
  <c r="I35" i="74"/>
  <c r="I20" i="74"/>
  <c r="K59" i="74"/>
  <c r="K54" i="74"/>
  <c r="K52" i="74"/>
  <c r="K49" i="74"/>
  <c r="K47" i="74"/>
  <c r="K45" i="74"/>
  <c r="K35" i="74"/>
  <c r="K20" i="74"/>
  <c r="O59" i="74"/>
  <c r="O54" i="74"/>
  <c r="O52" i="74"/>
  <c r="O49" i="74"/>
  <c r="O47" i="74"/>
  <c r="O45" i="74"/>
  <c r="O35" i="74"/>
  <c r="O20" i="74"/>
  <c r="Q59" i="74"/>
  <c r="Q54" i="74"/>
  <c r="Q52" i="74"/>
  <c r="Q49" i="74"/>
  <c r="Q47" i="74"/>
  <c r="Q45" i="74"/>
  <c r="Q35" i="74"/>
  <c r="Q20" i="74"/>
  <c r="S59" i="74"/>
  <c r="S54" i="74"/>
  <c r="S52" i="74"/>
  <c r="S49" i="74"/>
  <c r="S47" i="74"/>
  <c r="S45" i="74"/>
  <c r="S35" i="74"/>
  <c r="S20" i="74"/>
  <c r="U59" i="74"/>
  <c r="U54" i="74"/>
  <c r="U52" i="74"/>
  <c r="U49" i="74"/>
  <c r="U47" i="74"/>
  <c r="U45" i="74"/>
  <c r="U35" i="74"/>
  <c r="U20" i="74"/>
  <c r="W59" i="74"/>
  <c r="W54" i="74"/>
  <c r="W52" i="74"/>
  <c r="W49" i="74"/>
  <c r="W47" i="74"/>
  <c r="W45" i="74"/>
  <c r="W35" i="74"/>
  <c r="W20" i="74"/>
  <c r="AA59" i="74"/>
  <c r="AA54" i="74"/>
  <c r="AA52" i="74"/>
  <c r="AA49" i="74"/>
  <c r="AA47" i="74"/>
  <c r="AA45" i="74"/>
  <c r="AA35" i="74"/>
  <c r="AA20" i="74"/>
  <c r="AC59" i="74"/>
  <c r="AC54" i="74"/>
  <c r="AC52" i="74"/>
  <c r="AC49" i="74"/>
  <c r="AC47" i="74"/>
  <c r="AC45" i="74"/>
  <c r="AC35" i="74"/>
  <c r="AC20" i="74"/>
  <c r="AE59" i="74"/>
  <c r="AE54" i="74"/>
  <c r="AE52" i="74"/>
  <c r="AE49" i="74"/>
  <c r="AE47" i="74"/>
  <c r="AE45" i="74"/>
  <c r="AE35" i="74"/>
  <c r="AE20" i="74"/>
  <c r="AG59" i="74"/>
  <c r="AG54" i="74"/>
  <c r="AG52" i="74"/>
  <c r="AG49" i="74"/>
  <c r="AG47" i="74"/>
  <c r="AG45" i="74"/>
  <c r="AG35" i="74"/>
  <c r="AG20" i="74"/>
  <c r="AI59" i="74"/>
  <c r="AI54" i="74"/>
  <c r="AI52" i="74"/>
  <c r="AI49" i="74"/>
  <c r="AI47" i="74"/>
  <c r="AI45" i="74"/>
  <c r="AI35" i="74"/>
  <c r="AI20" i="74"/>
  <c r="AK59" i="74"/>
  <c r="AK54" i="74"/>
  <c r="AK52" i="74"/>
  <c r="AK49" i="74"/>
  <c r="AK47" i="74"/>
  <c r="AK45" i="74"/>
  <c r="AK35" i="74"/>
  <c r="AK20" i="74"/>
  <c r="GG23" i="42"/>
  <c r="GG38" i="42"/>
  <c r="GG48" i="42"/>
  <c r="GG50" i="42"/>
  <c r="GG52" i="42"/>
  <c r="GG56" i="42"/>
  <c r="GG58" i="42"/>
  <c r="GG63" i="42"/>
  <c r="GI23" i="42"/>
  <c r="GI38" i="42"/>
  <c r="GI48" i="42"/>
  <c r="GI50" i="42"/>
  <c r="GI52" i="42"/>
  <c r="GI56" i="42"/>
  <c r="GI58" i="42"/>
  <c r="GI63" i="42"/>
  <c r="E59" i="75"/>
  <c r="E54" i="75"/>
  <c r="E52" i="75"/>
  <c r="E49" i="75"/>
  <c r="E47" i="75"/>
  <c r="E45" i="75"/>
  <c r="E35" i="75"/>
  <c r="E20" i="75"/>
  <c r="I59" i="75"/>
  <c r="I54" i="75"/>
  <c r="I52" i="75"/>
  <c r="I49" i="75"/>
  <c r="I47" i="75"/>
  <c r="I45" i="75"/>
  <c r="I35" i="75"/>
  <c r="I20" i="75"/>
  <c r="K59" i="75"/>
  <c r="K54" i="75"/>
  <c r="K52" i="75"/>
  <c r="K49" i="75"/>
  <c r="K47" i="75"/>
  <c r="K45" i="75"/>
  <c r="K35" i="75"/>
  <c r="K20" i="75"/>
  <c r="O59" i="75"/>
  <c r="O54" i="75"/>
  <c r="O52" i="75"/>
  <c r="O49" i="75"/>
  <c r="O47" i="75"/>
  <c r="O45" i="75"/>
  <c r="O35" i="75"/>
  <c r="O20" i="75"/>
  <c r="Q59" i="75"/>
  <c r="Q54" i="75"/>
  <c r="Q52" i="75"/>
  <c r="Q49" i="75"/>
  <c r="Q47" i="75"/>
  <c r="Q45" i="75"/>
  <c r="Q35" i="75"/>
  <c r="Q20" i="75"/>
  <c r="S59" i="75"/>
  <c r="S54" i="75"/>
  <c r="S52" i="75"/>
  <c r="S49" i="75"/>
  <c r="S47" i="75"/>
  <c r="S45" i="75"/>
  <c r="S35" i="75"/>
  <c r="S20" i="75"/>
  <c r="U59" i="75"/>
  <c r="U54" i="75"/>
  <c r="U52" i="75"/>
  <c r="U49" i="75"/>
  <c r="U47" i="75"/>
  <c r="U45" i="75"/>
  <c r="U35" i="75"/>
  <c r="U20" i="75"/>
  <c r="W59" i="75"/>
  <c r="W54" i="75"/>
  <c r="W52" i="75"/>
  <c r="W49" i="75"/>
  <c r="W47" i="75"/>
  <c r="W45" i="75"/>
  <c r="W35" i="75"/>
  <c r="W20" i="75"/>
  <c r="AA59" i="75"/>
  <c r="AA54" i="75"/>
  <c r="AA52" i="75"/>
  <c r="AA49" i="75"/>
  <c r="AA47" i="75"/>
  <c r="AA45" i="75"/>
  <c r="AA35" i="75"/>
  <c r="AA20" i="75"/>
  <c r="AC59" i="75"/>
  <c r="AC54" i="75"/>
  <c r="AC52" i="75"/>
  <c r="AC49" i="75"/>
  <c r="AC47" i="75"/>
  <c r="AC45" i="75"/>
  <c r="AC35" i="75"/>
  <c r="AC20" i="75"/>
  <c r="AC60" i="75"/>
  <c r="AE59" i="75"/>
  <c r="AE54" i="75"/>
  <c r="AE52" i="75"/>
  <c r="AE49" i="75"/>
  <c r="AE47" i="75"/>
  <c r="AE45" i="75"/>
  <c r="AE35" i="75"/>
  <c r="AE20" i="75"/>
  <c r="AG59" i="75"/>
  <c r="AG54" i="75"/>
  <c r="AG52" i="75"/>
  <c r="AG49" i="75"/>
  <c r="AG47" i="75"/>
  <c r="AG45" i="75"/>
  <c r="AG35" i="75"/>
  <c r="AG20" i="75"/>
  <c r="AI59" i="75"/>
  <c r="AI54" i="75"/>
  <c r="AI52" i="75"/>
  <c r="AI49" i="75"/>
  <c r="AI47" i="75"/>
  <c r="AI45" i="75"/>
  <c r="AI35" i="75"/>
  <c r="AI20" i="75"/>
  <c r="AK59" i="75"/>
  <c r="AK54" i="75"/>
  <c r="AK52" i="75"/>
  <c r="AK49" i="75"/>
  <c r="AK47" i="75"/>
  <c r="AK45" i="75"/>
  <c r="AK35" i="75"/>
  <c r="AK20" i="75"/>
  <c r="GM23" i="42"/>
  <c r="GM38" i="42"/>
  <c r="GM48" i="42"/>
  <c r="GM50" i="42"/>
  <c r="GM52" i="42"/>
  <c r="GM56" i="42"/>
  <c r="GM58" i="42"/>
  <c r="GM63" i="42"/>
  <c r="GO23" i="42"/>
  <c r="GO38" i="42"/>
  <c r="GO48" i="42"/>
  <c r="GO50" i="42"/>
  <c r="GO52" i="42"/>
  <c r="GO56" i="42"/>
  <c r="GO58" i="42"/>
  <c r="GO63" i="42"/>
  <c r="E59" i="76"/>
  <c r="E54" i="76"/>
  <c r="E52" i="76"/>
  <c r="E49" i="76"/>
  <c r="E47" i="76"/>
  <c r="E45" i="76"/>
  <c r="E35" i="76"/>
  <c r="E20" i="76"/>
  <c r="I59" i="76"/>
  <c r="I54" i="76"/>
  <c r="I52" i="76"/>
  <c r="I49" i="76"/>
  <c r="I47" i="76"/>
  <c r="I45" i="76"/>
  <c r="I35" i="76"/>
  <c r="I20" i="76"/>
  <c r="K59" i="76"/>
  <c r="K54" i="76"/>
  <c r="K52" i="76"/>
  <c r="K49" i="76"/>
  <c r="K47" i="76"/>
  <c r="K45" i="76"/>
  <c r="K35" i="76"/>
  <c r="K20" i="76"/>
  <c r="O59" i="76"/>
  <c r="O54" i="76"/>
  <c r="O52" i="76"/>
  <c r="O49" i="76"/>
  <c r="O47" i="76"/>
  <c r="O45" i="76"/>
  <c r="O35" i="76"/>
  <c r="O20" i="76"/>
  <c r="O60" i="76"/>
  <c r="Q59" i="76"/>
  <c r="Q54" i="76"/>
  <c r="Q52" i="76"/>
  <c r="Q49" i="76"/>
  <c r="Q47" i="76"/>
  <c r="Q45" i="76"/>
  <c r="Q35" i="76"/>
  <c r="Q20" i="76"/>
  <c r="S59" i="76"/>
  <c r="S54" i="76"/>
  <c r="S52" i="76"/>
  <c r="S49" i="76"/>
  <c r="S47" i="76"/>
  <c r="S45" i="76"/>
  <c r="S35" i="76"/>
  <c r="S20" i="76"/>
  <c r="U59" i="76"/>
  <c r="U54" i="76"/>
  <c r="U52" i="76"/>
  <c r="U49" i="76"/>
  <c r="U47" i="76"/>
  <c r="U45" i="76"/>
  <c r="U35" i="76"/>
  <c r="U20" i="76"/>
  <c r="W59" i="76"/>
  <c r="W54" i="76"/>
  <c r="W52" i="76"/>
  <c r="W49" i="76"/>
  <c r="W47" i="76"/>
  <c r="W45" i="76"/>
  <c r="W35" i="76"/>
  <c r="W20" i="76"/>
  <c r="AA59" i="76"/>
  <c r="AA54" i="76"/>
  <c r="AA52" i="76"/>
  <c r="AA49" i="76"/>
  <c r="AA47" i="76"/>
  <c r="AA45" i="76"/>
  <c r="AA35" i="76"/>
  <c r="AA20" i="76"/>
  <c r="AC59" i="76"/>
  <c r="AC54" i="76"/>
  <c r="AC52" i="76"/>
  <c r="AC49" i="76"/>
  <c r="AC47" i="76"/>
  <c r="AC45" i="76"/>
  <c r="AC35" i="76"/>
  <c r="AC20" i="76"/>
  <c r="AE59" i="76"/>
  <c r="AE54" i="76"/>
  <c r="AE52" i="76"/>
  <c r="AE49" i="76"/>
  <c r="AE47" i="76"/>
  <c r="AE45" i="76"/>
  <c r="AE35" i="76"/>
  <c r="AE20" i="76"/>
  <c r="AG59" i="76"/>
  <c r="AG54" i="76"/>
  <c r="AG52" i="76"/>
  <c r="AG49" i="76"/>
  <c r="AG47" i="76"/>
  <c r="AG45" i="76"/>
  <c r="AG35" i="76"/>
  <c r="AG20" i="76"/>
  <c r="AI59" i="76"/>
  <c r="AI54" i="76"/>
  <c r="AI52" i="76"/>
  <c r="AI49" i="76"/>
  <c r="AI47" i="76"/>
  <c r="AI45" i="76"/>
  <c r="AI35" i="76"/>
  <c r="AI20" i="76"/>
  <c r="AK59" i="76"/>
  <c r="AK54" i="76"/>
  <c r="AK52" i="76"/>
  <c r="AK49" i="76"/>
  <c r="AK47" i="76"/>
  <c r="AK45" i="76"/>
  <c r="AK35" i="76"/>
  <c r="AK20" i="76"/>
  <c r="GS23" i="42"/>
  <c r="GS38" i="42"/>
  <c r="GS48" i="42"/>
  <c r="GS50" i="42"/>
  <c r="GS52" i="42"/>
  <c r="GS56" i="42"/>
  <c r="GS58" i="42"/>
  <c r="GS63" i="42"/>
  <c r="GU23" i="42"/>
  <c r="GU38" i="42"/>
  <c r="GU48" i="42"/>
  <c r="GU50" i="42"/>
  <c r="GU52" i="42"/>
  <c r="GU56" i="42"/>
  <c r="GU58" i="42"/>
  <c r="GU63" i="42"/>
  <c r="E59" i="77"/>
  <c r="E54" i="77"/>
  <c r="E52" i="77"/>
  <c r="E49" i="77"/>
  <c r="E47" i="77"/>
  <c r="E45" i="77"/>
  <c r="E35" i="77"/>
  <c r="E20" i="77"/>
  <c r="I59" i="77"/>
  <c r="I54" i="77"/>
  <c r="I52" i="77"/>
  <c r="I49" i="77"/>
  <c r="I47" i="77"/>
  <c r="I45" i="77"/>
  <c r="I35" i="77"/>
  <c r="I20" i="77"/>
  <c r="K59" i="77"/>
  <c r="K54" i="77"/>
  <c r="K52" i="77"/>
  <c r="K49" i="77"/>
  <c r="K47" i="77"/>
  <c r="K45" i="77"/>
  <c r="K35" i="77"/>
  <c r="K20" i="77"/>
  <c r="O59" i="77"/>
  <c r="O54" i="77"/>
  <c r="O52" i="77"/>
  <c r="O49" i="77"/>
  <c r="O47" i="77"/>
  <c r="O45" i="77"/>
  <c r="O35" i="77"/>
  <c r="O20" i="77"/>
  <c r="Q59" i="77"/>
  <c r="Q54" i="77"/>
  <c r="Q52" i="77"/>
  <c r="Q49" i="77"/>
  <c r="Q47" i="77"/>
  <c r="Q45" i="77"/>
  <c r="Q35" i="77"/>
  <c r="Q20" i="77"/>
  <c r="S59" i="77"/>
  <c r="S54" i="77"/>
  <c r="S52" i="77"/>
  <c r="S49" i="77"/>
  <c r="S47" i="77"/>
  <c r="S45" i="77"/>
  <c r="S35" i="77"/>
  <c r="S20" i="77"/>
  <c r="U59" i="77"/>
  <c r="U54" i="77"/>
  <c r="U52" i="77"/>
  <c r="U49" i="77"/>
  <c r="U47" i="77"/>
  <c r="U45" i="77"/>
  <c r="U35" i="77"/>
  <c r="U20" i="77"/>
  <c r="W59" i="77"/>
  <c r="W54" i="77"/>
  <c r="W52" i="77"/>
  <c r="W49" i="77"/>
  <c r="W47" i="77"/>
  <c r="W45" i="77"/>
  <c r="W35" i="77"/>
  <c r="W20" i="77"/>
  <c r="AA59" i="77"/>
  <c r="AA54" i="77"/>
  <c r="AA52" i="77"/>
  <c r="AA49" i="77"/>
  <c r="AA47" i="77"/>
  <c r="AA45" i="77"/>
  <c r="AA35" i="77"/>
  <c r="AA20" i="77"/>
  <c r="AC59" i="77"/>
  <c r="AC54" i="77"/>
  <c r="AC52" i="77"/>
  <c r="AC49" i="77"/>
  <c r="AC47" i="77"/>
  <c r="AC45" i="77"/>
  <c r="AC35" i="77"/>
  <c r="AC20" i="77"/>
  <c r="AE59" i="77"/>
  <c r="AE54" i="77"/>
  <c r="AE52" i="77"/>
  <c r="AE49" i="77"/>
  <c r="AE47" i="77"/>
  <c r="AE45" i="77"/>
  <c r="AE35" i="77"/>
  <c r="AE20" i="77"/>
  <c r="AE60" i="77"/>
  <c r="AG59" i="77"/>
  <c r="AG54" i="77"/>
  <c r="AG52" i="77"/>
  <c r="AG49" i="77"/>
  <c r="AG47" i="77"/>
  <c r="AG45" i="77"/>
  <c r="AG35" i="77"/>
  <c r="AG20" i="77"/>
  <c r="AI59" i="77"/>
  <c r="AI54" i="77"/>
  <c r="AI52" i="77"/>
  <c r="AI49" i="77"/>
  <c r="AI47" i="77"/>
  <c r="AI45" i="77"/>
  <c r="AI35" i="77"/>
  <c r="AI20" i="77"/>
  <c r="AK59" i="77"/>
  <c r="AK54" i="77"/>
  <c r="AK52" i="77"/>
  <c r="AK49" i="77"/>
  <c r="AK47" i="77"/>
  <c r="AK45" i="77"/>
  <c r="AK35" i="77"/>
  <c r="AK20" i="77"/>
  <c r="HE23" i="42"/>
  <c r="HE38" i="42"/>
  <c r="HE48" i="42"/>
  <c r="HE50" i="42"/>
  <c r="HE52" i="42"/>
  <c r="HE56" i="42"/>
  <c r="HE58" i="42"/>
  <c r="HE63" i="42"/>
  <c r="HG23" i="42"/>
  <c r="HG38" i="42"/>
  <c r="HG48" i="42"/>
  <c r="HG50" i="42"/>
  <c r="HG52" i="42"/>
  <c r="HG53" i="42"/>
  <c r="HG56" i="42"/>
  <c r="HG58" i="42"/>
  <c r="HG63" i="42"/>
  <c r="HG64" i="42"/>
  <c r="I46" i="38" s="1"/>
  <c r="E59" i="79"/>
  <c r="E54" i="79"/>
  <c r="E52" i="79"/>
  <c r="E49" i="79"/>
  <c r="E47" i="79"/>
  <c r="E45" i="79"/>
  <c r="E35" i="79"/>
  <c r="E20" i="79"/>
  <c r="I59" i="79"/>
  <c r="I54" i="79"/>
  <c r="I52" i="79"/>
  <c r="I49" i="79"/>
  <c r="I47" i="79"/>
  <c r="I45" i="79"/>
  <c r="I35" i="79"/>
  <c r="I20" i="79"/>
  <c r="I60" i="79"/>
  <c r="Q46" i="38" s="1"/>
  <c r="K59" i="79"/>
  <c r="K54" i="79"/>
  <c r="K52" i="79"/>
  <c r="K49" i="79"/>
  <c r="K47" i="79"/>
  <c r="K45" i="79"/>
  <c r="K35" i="79"/>
  <c r="K20" i="79"/>
  <c r="O59" i="79"/>
  <c r="O54" i="79"/>
  <c r="O52" i="79"/>
  <c r="O49" i="79"/>
  <c r="O47" i="79"/>
  <c r="O45" i="79"/>
  <c r="O35" i="79"/>
  <c r="O20" i="79"/>
  <c r="Q59" i="79"/>
  <c r="Q54" i="79"/>
  <c r="Q52" i="79"/>
  <c r="Q49" i="79"/>
  <c r="Q47" i="79"/>
  <c r="Q45" i="79"/>
  <c r="Q35" i="79"/>
  <c r="Q20" i="79"/>
  <c r="S59" i="79"/>
  <c r="S54" i="79"/>
  <c r="S52" i="79"/>
  <c r="S49" i="79"/>
  <c r="S47" i="79"/>
  <c r="S45" i="79"/>
  <c r="S35" i="79"/>
  <c r="S20" i="79"/>
  <c r="U59" i="79"/>
  <c r="U54" i="79"/>
  <c r="U52" i="79"/>
  <c r="U49" i="79"/>
  <c r="U47" i="79"/>
  <c r="U45" i="79"/>
  <c r="U35" i="79"/>
  <c r="U20" i="79"/>
  <c r="W59" i="79"/>
  <c r="W54" i="79"/>
  <c r="W52" i="79"/>
  <c r="W49" i="79"/>
  <c r="W47" i="79"/>
  <c r="W45" i="79"/>
  <c r="W35" i="79"/>
  <c r="W20" i="79"/>
  <c r="AA59" i="79"/>
  <c r="AA54" i="79"/>
  <c r="AA52" i="79"/>
  <c r="AA49" i="79"/>
  <c r="AA47" i="79"/>
  <c r="AA45" i="79"/>
  <c r="AA35" i="79"/>
  <c r="AA20" i="79"/>
  <c r="AC59" i="79"/>
  <c r="AC54" i="79"/>
  <c r="AC52" i="79"/>
  <c r="AC49" i="79"/>
  <c r="AC47" i="79"/>
  <c r="AC45" i="79"/>
  <c r="AC35" i="79"/>
  <c r="AC20" i="79"/>
  <c r="AE59" i="79"/>
  <c r="AE54" i="79"/>
  <c r="AE52" i="79"/>
  <c r="AE49" i="79"/>
  <c r="AE47" i="79"/>
  <c r="AE45" i="79"/>
  <c r="AE35" i="79"/>
  <c r="AE20" i="79"/>
  <c r="AG59" i="79"/>
  <c r="AG54" i="79"/>
  <c r="AG52" i="79"/>
  <c r="AG49" i="79"/>
  <c r="AG47" i="79"/>
  <c r="AG45" i="79"/>
  <c r="AG35" i="79"/>
  <c r="AG20" i="79"/>
  <c r="AI59" i="79"/>
  <c r="AI54" i="79"/>
  <c r="AI52" i="79"/>
  <c r="AI49" i="79"/>
  <c r="AI47" i="79"/>
  <c r="AI45" i="79"/>
  <c r="AI35" i="79"/>
  <c r="AI20" i="79"/>
  <c r="AK59" i="79"/>
  <c r="AK54" i="79"/>
  <c r="AK52" i="79"/>
  <c r="AK49" i="79"/>
  <c r="AK47" i="79"/>
  <c r="AK45" i="79"/>
  <c r="AK35" i="79"/>
  <c r="AK20" i="79"/>
  <c r="AL59" i="44"/>
  <c r="AL54" i="44"/>
  <c r="AL52" i="44"/>
  <c r="AL49" i="44"/>
  <c r="AL47" i="44"/>
  <c r="AL45" i="44"/>
  <c r="AL35" i="44"/>
  <c r="AL20" i="44"/>
  <c r="AJ59" i="44"/>
  <c r="AJ54" i="44"/>
  <c r="AJ52" i="44"/>
  <c r="AJ49" i="44"/>
  <c r="AJ47" i="44"/>
  <c r="AJ45" i="44"/>
  <c r="AJ35" i="44"/>
  <c r="AJ20" i="44"/>
  <c r="AH59" i="44"/>
  <c r="AH54" i="44"/>
  <c r="AH52" i="44"/>
  <c r="AH49" i="44"/>
  <c r="AH47" i="44"/>
  <c r="AH45" i="44"/>
  <c r="AH35" i="44"/>
  <c r="AH20" i="44"/>
  <c r="AF59" i="44"/>
  <c r="AF54" i="44"/>
  <c r="AF52" i="44"/>
  <c r="AF49" i="44"/>
  <c r="AF47" i="44"/>
  <c r="AF45" i="44"/>
  <c r="AF35" i="44"/>
  <c r="AF20" i="44"/>
  <c r="AD59" i="44"/>
  <c r="AD54" i="44"/>
  <c r="AD52" i="44"/>
  <c r="AD49" i="44"/>
  <c r="AD47" i="44"/>
  <c r="AD45" i="44"/>
  <c r="AD35" i="44"/>
  <c r="AD20" i="44"/>
  <c r="AD60" i="44"/>
  <c r="AB59" i="44"/>
  <c r="AB54" i="44"/>
  <c r="AB52" i="44"/>
  <c r="AB49" i="44"/>
  <c r="AB47" i="44"/>
  <c r="AB45" i="44"/>
  <c r="AB35" i="44"/>
  <c r="AB20" i="44"/>
  <c r="P59" i="44"/>
  <c r="P54" i="44"/>
  <c r="P52" i="44"/>
  <c r="P49" i="44"/>
  <c r="P47" i="44"/>
  <c r="P45" i="44"/>
  <c r="P35" i="44"/>
  <c r="P20" i="44"/>
  <c r="R59" i="44"/>
  <c r="R54" i="44"/>
  <c r="R52" i="44"/>
  <c r="R49" i="44"/>
  <c r="R47" i="44"/>
  <c r="R45" i="44"/>
  <c r="R35" i="44"/>
  <c r="R20" i="44"/>
  <c r="T59" i="44"/>
  <c r="T54" i="44"/>
  <c r="T52" i="44"/>
  <c r="T49" i="44"/>
  <c r="T47" i="44"/>
  <c r="T45" i="44"/>
  <c r="T35" i="44"/>
  <c r="T20" i="44"/>
  <c r="V59" i="44"/>
  <c r="V54" i="44"/>
  <c r="V52" i="44"/>
  <c r="V49" i="44"/>
  <c r="V47" i="44"/>
  <c r="V45" i="44"/>
  <c r="V35" i="44"/>
  <c r="V20" i="44"/>
  <c r="X59" i="44"/>
  <c r="X54" i="44"/>
  <c r="X52" i="44"/>
  <c r="X49" i="44"/>
  <c r="X47" i="44"/>
  <c r="X45" i="44"/>
  <c r="X35" i="44"/>
  <c r="X20" i="44"/>
  <c r="D23" i="42"/>
  <c r="D38" i="42"/>
  <c r="D48" i="42"/>
  <c r="D50" i="42"/>
  <c r="D52" i="42"/>
  <c r="D56" i="42"/>
  <c r="D58" i="42"/>
  <c r="D63" i="42"/>
  <c r="F23" i="42"/>
  <c r="F38" i="42"/>
  <c r="F48" i="42"/>
  <c r="F50" i="42"/>
  <c r="F52" i="42"/>
  <c r="F56" i="42"/>
  <c r="F58" i="42"/>
  <c r="F63" i="42"/>
  <c r="F59" i="44"/>
  <c r="F54" i="44"/>
  <c r="F52" i="44"/>
  <c r="F49" i="44"/>
  <c r="F47" i="44"/>
  <c r="F45" i="44"/>
  <c r="F35" i="44"/>
  <c r="F20" i="44"/>
  <c r="J59" i="44"/>
  <c r="J54" i="44"/>
  <c r="J52" i="44"/>
  <c r="J49" i="44"/>
  <c r="J47" i="44"/>
  <c r="J45" i="44"/>
  <c r="J35" i="44"/>
  <c r="J20" i="44"/>
  <c r="L59" i="44"/>
  <c r="L54" i="44"/>
  <c r="L52" i="44"/>
  <c r="L49" i="44"/>
  <c r="L47" i="44"/>
  <c r="L45" i="44"/>
  <c r="L35" i="44"/>
  <c r="L20" i="44"/>
  <c r="J23" i="42"/>
  <c r="J38" i="42"/>
  <c r="J48" i="42"/>
  <c r="J50" i="42"/>
  <c r="J52" i="42"/>
  <c r="J56" i="42"/>
  <c r="J58" i="42"/>
  <c r="J63" i="42"/>
  <c r="L23" i="42"/>
  <c r="L38" i="42"/>
  <c r="L48" i="42"/>
  <c r="L50" i="42"/>
  <c r="L52" i="42"/>
  <c r="L56" i="42"/>
  <c r="L58" i="42"/>
  <c r="L63" i="42"/>
  <c r="P23" i="42"/>
  <c r="P38" i="42"/>
  <c r="P48" i="42"/>
  <c r="P50" i="42"/>
  <c r="P52" i="42"/>
  <c r="P56" i="42"/>
  <c r="P58" i="42"/>
  <c r="P63" i="42"/>
  <c r="R23" i="42"/>
  <c r="R38" i="42"/>
  <c r="R48" i="42"/>
  <c r="R50" i="42"/>
  <c r="R52" i="42"/>
  <c r="R53" i="42"/>
  <c r="R56" i="42"/>
  <c r="R58" i="42"/>
  <c r="R63" i="42"/>
  <c r="R64" i="42"/>
  <c r="V23" i="42"/>
  <c r="V38" i="42"/>
  <c r="V48" i="42"/>
  <c r="V50" i="42"/>
  <c r="V52" i="42"/>
  <c r="V56" i="42"/>
  <c r="V58" i="42"/>
  <c r="V63" i="42"/>
  <c r="X23" i="42"/>
  <c r="X38" i="42"/>
  <c r="X48" i="42"/>
  <c r="X50" i="42"/>
  <c r="X52" i="42"/>
  <c r="X56" i="42"/>
  <c r="X58" i="42"/>
  <c r="X63" i="42"/>
  <c r="AB23" i="42"/>
  <c r="AB38" i="42"/>
  <c r="AB48" i="42"/>
  <c r="AB50" i="42"/>
  <c r="AB52" i="42"/>
  <c r="AB56" i="42"/>
  <c r="AB58" i="42"/>
  <c r="AB63" i="42"/>
  <c r="AD23" i="42"/>
  <c r="AD38" i="42"/>
  <c r="AD48" i="42"/>
  <c r="AD50" i="42"/>
  <c r="AD52" i="42"/>
  <c r="AD56" i="42"/>
  <c r="AD58" i="42"/>
  <c r="AD63" i="42"/>
  <c r="AH23" i="42"/>
  <c r="AH38" i="42"/>
  <c r="AH48" i="42"/>
  <c r="AH50" i="42"/>
  <c r="AH52" i="42"/>
  <c r="AH56" i="42"/>
  <c r="AH58" i="42"/>
  <c r="AH63" i="42"/>
  <c r="AJ23" i="42"/>
  <c r="AJ38" i="42"/>
  <c r="AJ48" i="42"/>
  <c r="AJ50" i="42"/>
  <c r="AJ52" i="42"/>
  <c r="AJ56" i="42"/>
  <c r="AJ58" i="42"/>
  <c r="AJ63" i="42"/>
  <c r="AN23" i="42"/>
  <c r="AN38" i="42"/>
  <c r="AN48" i="42"/>
  <c r="AN50" i="42"/>
  <c r="AN52" i="42"/>
  <c r="AN56" i="42"/>
  <c r="AN58" i="42"/>
  <c r="AN63" i="42"/>
  <c r="AP23" i="42"/>
  <c r="AP38" i="42"/>
  <c r="AP48" i="42"/>
  <c r="AP50" i="42"/>
  <c r="AP52" i="42"/>
  <c r="AP53" i="42"/>
  <c r="AP56" i="42"/>
  <c r="AP58" i="42"/>
  <c r="AP63" i="42"/>
  <c r="AP64" i="42"/>
  <c r="AT23" i="42"/>
  <c r="AT38" i="42"/>
  <c r="AT48" i="42"/>
  <c r="AT50" i="42"/>
  <c r="AT52" i="42"/>
  <c r="AT56" i="42"/>
  <c r="AT58" i="42"/>
  <c r="AT63" i="42"/>
  <c r="AV23" i="42"/>
  <c r="AV38" i="42"/>
  <c r="AV48" i="42"/>
  <c r="AV50" i="42"/>
  <c r="AV52" i="42"/>
  <c r="AV56" i="42"/>
  <c r="AV58" i="42"/>
  <c r="AV63" i="42"/>
  <c r="AZ23" i="42"/>
  <c r="AZ38" i="42"/>
  <c r="AZ48" i="42"/>
  <c r="AZ50" i="42"/>
  <c r="AZ52" i="42"/>
  <c r="AZ56" i="42"/>
  <c r="AZ58" i="42"/>
  <c r="AZ63" i="42"/>
  <c r="BB23" i="42"/>
  <c r="BB38" i="42"/>
  <c r="BB48" i="42"/>
  <c r="BB50" i="42"/>
  <c r="BB52" i="42"/>
  <c r="BB56" i="42"/>
  <c r="BB58" i="42"/>
  <c r="BB63" i="42"/>
  <c r="BF23" i="42"/>
  <c r="BF38" i="42"/>
  <c r="BF48" i="42"/>
  <c r="BF50" i="42"/>
  <c r="BF52" i="42"/>
  <c r="BF56" i="42"/>
  <c r="BF58" i="42"/>
  <c r="BF63" i="42"/>
  <c r="BH23" i="42"/>
  <c r="BH38" i="42"/>
  <c r="BH48" i="42"/>
  <c r="BH50" i="42"/>
  <c r="BH52" i="42"/>
  <c r="BH56" i="42"/>
  <c r="BH58" i="42"/>
  <c r="BH63" i="42"/>
  <c r="BL23" i="42"/>
  <c r="BL38" i="42"/>
  <c r="BL48" i="42"/>
  <c r="BL50" i="42"/>
  <c r="BL52" i="42"/>
  <c r="BL56" i="42"/>
  <c r="BL58" i="42"/>
  <c r="BL63" i="42"/>
  <c r="BN23" i="42"/>
  <c r="BN38" i="42"/>
  <c r="BN48" i="42"/>
  <c r="BN50" i="42"/>
  <c r="BN52" i="42"/>
  <c r="BN56" i="42"/>
  <c r="BN58" i="42"/>
  <c r="BN63" i="42"/>
  <c r="BR23" i="42"/>
  <c r="BR53" i="42" s="1"/>
  <c r="BR38" i="42"/>
  <c r="BR48" i="42"/>
  <c r="BR50" i="42"/>
  <c r="BR52" i="42"/>
  <c r="BR56" i="42"/>
  <c r="BR58" i="42"/>
  <c r="BR63" i="42"/>
  <c r="BT23" i="42"/>
  <c r="BT38" i="42"/>
  <c r="BT48" i="42"/>
  <c r="BT50" i="42"/>
  <c r="BT52" i="42"/>
  <c r="BT56" i="42"/>
  <c r="BT58" i="42"/>
  <c r="BT63" i="42"/>
  <c r="BX23" i="42"/>
  <c r="BX38" i="42"/>
  <c r="BX48" i="42"/>
  <c r="BX50" i="42"/>
  <c r="BX52" i="42"/>
  <c r="BX56" i="42"/>
  <c r="BX58" i="42"/>
  <c r="BX63" i="42"/>
  <c r="BZ23" i="42"/>
  <c r="BZ38" i="42"/>
  <c r="BZ48" i="42"/>
  <c r="BZ50" i="42"/>
  <c r="BZ52" i="42"/>
  <c r="BZ56" i="42"/>
  <c r="BZ58" i="42"/>
  <c r="BZ63" i="42"/>
  <c r="CD23" i="42"/>
  <c r="CD38" i="42"/>
  <c r="CD48" i="42"/>
  <c r="CD50" i="42"/>
  <c r="CD52" i="42"/>
  <c r="CD56" i="42"/>
  <c r="CD58" i="42"/>
  <c r="CD63" i="42"/>
  <c r="CF23" i="42"/>
  <c r="CF38" i="42"/>
  <c r="CF48" i="42"/>
  <c r="CF50" i="42"/>
  <c r="CF52" i="42"/>
  <c r="CF56" i="42"/>
  <c r="CF58" i="42"/>
  <c r="CF63" i="42"/>
  <c r="CJ23" i="42"/>
  <c r="CJ38" i="42"/>
  <c r="CJ48" i="42"/>
  <c r="CJ50" i="42"/>
  <c r="CJ52" i="42"/>
  <c r="CJ56" i="42"/>
  <c r="CJ58" i="42"/>
  <c r="CJ63" i="42"/>
  <c r="CL23" i="42"/>
  <c r="CL53" i="42" s="1"/>
  <c r="CL64" i="42" s="1"/>
  <c r="CL38" i="42"/>
  <c r="CL48" i="42"/>
  <c r="CL50" i="42"/>
  <c r="CL52" i="42"/>
  <c r="CL56" i="42"/>
  <c r="CL58" i="42"/>
  <c r="CL63" i="42"/>
  <c r="CP23" i="42"/>
  <c r="CP38" i="42"/>
  <c r="CP48" i="42"/>
  <c r="CP50" i="42"/>
  <c r="CP52" i="42"/>
  <c r="CP53" i="42"/>
  <c r="CP56" i="42"/>
  <c r="CP58" i="42"/>
  <c r="CP63" i="42"/>
  <c r="CP64" i="42"/>
  <c r="CR23" i="42"/>
  <c r="CR38" i="42"/>
  <c r="CR48" i="42"/>
  <c r="CR50" i="42"/>
  <c r="CR52" i="42"/>
  <c r="CR56" i="42"/>
  <c r="CR58" i="42"/>
  <c r="CR63" i="42"/>
  <c r="CV23" i="42"/>
  <c r="CV38" i="42"/>
  <c r="CV48" i="42"/>
  <c r="CV50" i="42"/>
  <c r="CV52" i="42"/>
  <c r="CV56" i="42"/>
  <c r="CV58" i="42"/>
  <c r="CV63" i="42"/>
  <c r="CX23" i="42"/>
  <c r="CX38" i="42"/>
  <c r="CX48" i="42"/>
  <c r="CX50" i="42"/>
  <c r="CX52" i="42"/>
  <c r="CX56" i="42"/>
  <c r="CX58" i="42"/>
  <c r="CX63" i="42"/>
  <c r="DB23" i="42"/>
  <c r="DB38" i="42"/>
  <c r="DB48" i="42"/>
  <c r="DB50" i="42"/>
  <c r="DB52" i="42"/>
  <c r="DB56" i="42"/>
  <c r="DB58" i="42"/>
  <c r="DB63" i="42"/>
  <c r="DD23" i="42"/>
  <c r="DD38" i="42"/>
  <c r="DD48" i="42"/>
  <c r="DD50" i="42"/>
  <c r="DD52" i="42"/>
  <c r="DD56" i="42"/>
  <c r="DD58" i="42"/>
  <c r="DD63" i="42"/>
  <c r="DH23" i="42"/>
  <c r="DH38" i="42"/>
  <c r="DF47" i="42"/>
  <c r="DH47" i="42"/>
  <c r="DH48" i="42" s="1"/>
  <c r="DH50" i="42"/>
  <c r="DH52" i="42"/>
  <c r="DH56" i="42"/>
  <c r="DH58" i="42"/>
  <c r="DH63" i="42"/>
  <c r="DJ23" i="42"/>
  <c r="DJ38" i="42"/>
  <c r="DJ48" i="42"/>
  <c r="DJ50" i="42"/>
  <c r="DJ52" i="42"/>
  <c r="DJ56" i="42"/>
  <c r="DJ58" i="42"/>
  <c r="DJ63" i="42"/>
  <c r="DN23" i="42"/>
  <c r="DN38" i="42"/>
  <c r="DN48" i="42"/>
  <c r="DN50" i="42"/>
  <c r="DN52" i="42"/>
  <c r="DN56" i="42"/>
  <c r="DN58" i="42"/>
  <c r="DN63" i="42"/>
  <c r="DP23" i="42"/>
  <c r="DP38" i="42"/>
  <c r="DP48" i="42"/>
  <c r="DP50" i="42"/>
  <c r="DP52" i="42"/>
  <c r="DP56" i="42"/>
  <c r="DP58" i="42"/>
  <c r="DP63" i="42"/>
  <c r="DT23" i="42"/>
  <c r="DT38" i="42"/>
  <c r="DT48" i="42"/>
  <c r="DT50" i="42"/>
  <c r="DT52" i="42"/>
  <c r="DT56" i="42"/>
  <c r="DT58" i="42"/>
  <c r="DT63" i="42"/>
  <c r="DV23" i="42"/>
  <c r="DV38" i="42"/>
  <c r="DV48" i="42"/>
  <c r="DV50" i="42"/>
  <c r="DV52" i="42"/>
  <c r="DV53" i="42"/>
  <c r="DV56" i="42"/>
  <c r="DV58" i="42"/>
  <c r="DV63" i="42"/>
  <c r="DV64" i="42"/>
  <c r="DZ23" i="42"/>
  <c r="DZ38" i="42"/>
  <c r="DZ48" i="42"/>
  <c r="DZ50" i="42"/>
  <c r="DZ52" i="42"/>
  <c r="DZ56" i="42"/>
  <c r="DZ58" i="42"/>
  <c r="DZ63" i="42"/>
  <c r="EB23" i="42"/>
  <c r="EB38" i="42"/>
  <c r="EB48" i="42"/>
  <c r="EB50" i="42"/>
  <c r="EB52" i="42"/>
  <c r="EB56" i="42"/>
  <c r="EB58" i="42"/>
  <c r="EB63" i="42"/>
  <c r="EF23" i="42"/>
  <c r="EF38" i="42"/>
  <c r="EF48" i="42"/>
  <c r="EF50" i="42"/>
  <c r="EF52" i="42"/>
  <c r="EF56" i="42"/>
  <c r="EF58" i="42"/>
  <c r="EF63" i="42"/>
  <c r="EH23" i="42"/>
  <c r="EH38" i="42"/>
  <c r="EH48" i="42"/>
  <c r="EH50" i="42"/>
  <c r="EH52" i="42"/>
  <c r="EH56" i="42"/>
  <c r="EH58" i="42"/>
  <c r="EH63" i="42"/>
  <c r="EL23" i="42"/>
  <c r="EL38" i="42"/>
  <c r="EL48" i="42"/>
  <c r="EL50" i="42"/>
  <c r="EL52" i="42"/>
  <c r="EL56" i="42"/>
  <c r="EL58" i="42"/>
  <c r="EL63" i="42"/>
  <c r="EN23" i="42"/>
  <c r="EN38" i="42"/>
  <c r="EN48" i="42"/>
  <c r="EN50" i="42"/>
  <c r="EN52" i="42"/>
  <c r="EN56" i="42"/>
  <c r="EN58" i="42"/>
  <c r="EN63" i="42"/>
  <c r="EX23" i="42"/>
  <c r="EX38" i="42"/>
  <c r="EX48" i="42"/>
  <c r="EX50" i="42"/>
  <c r="EX52" i="42"/>
  <c r="EX56" i="42"/>
  <c r="EX58" i="42"/>
  <c r="EX63" i="42"/>
  <c r="EZ23" i="42"/>
  <c r="EZ38" i="42"/>
  <c r="EZ48" i="42"/>
  <c r="EZ50" i="42"/>
  <c r="EZ52" i="42"/>
  <c r="EZ56" i="42"/>
  <c r="EZ58" i="42"/>
  <c r="EZ63" i="42"/>
  <c r="ER23" i="42"/>
  <c r="ER38" i="42"/>
  <c r="ER48" i="42"/>
  <c r="ER50" i="42"/>
  <c r="ER52" i="42"/>
  <c r="ER56" i="42"/>
  <c r="ER58" i="42"/>
  <c r="ER63" i="42"/>
  <c r="ET23" i="42"/>
  <c r="ET38" i="42"/>
  <c r="ET48" i="42"/>
  <c r="ET53" i="42" s="1"/>
  <c r="ET50" i="42"/>
  <c r="ET52" i="42"/>
  <c r="ET56" i="42"/>
  <c r="ET58" i="42"/>
  <c r="ET63" i="42"/>
  <c r="FD23" i="42"/>
  <c r="FD38" i="42"/>
  <c r="FD48" i="42"/>
  <c r="FD53" i="42" s="1"/>
  <c r="FD50" i="42"/>
  <c r="FD52" i="42"/>
  <c r="FD56" i="42"/>
  <c r="FD58" i="42"/>
  <c r="FD63" i="42"/>
  <c r="FF23" i="42"/>
  <c r="FF38" i="42"/>
  <c r="FF48" i="42"/>
  <c r="FF50" i="42"/>
  <c r="FF52" i="42"/>
  <c r="FF56" i="42"/>
  <c r="FF58" i="42"/>
  <c r="FF63" i="42"/>
  <c r="FJ23" i="42"/>
  <c r="FJ38" i="42"/>
  <c r="FJ48" i="42"/>
  <c r="FJ50" i="42"/>
  <c r="FJ52" i="42"/>
  <c r="FJ56" i="42"/>
  <c r="FJ58" i="42"/>
  <c r="FJ63" i="42"/>
  <c r="FL23" i="42"/>
  <c r="FL38" i="42"/>
  <c r="FL48" i="42"/>
  <c r="FL50" i="42"/>
  <c r="FL52" i="42"/>
  <c r="FL56" i="42"/>
  <c r="FL57" i="42"/>
  <c r="FL58" i="42" s="1"/>
  <c r="FL63" i="42"/>
  <c r="FP23" i="42"/>
  <c r="FP38" i="42"/>
  <c r="FP48" i="42"/>
  <c r="FP50" i="42"/>
  <c r="FP52" i="42"/>
  <c r="FP56" i="42"/>
  <c r="FP58" i="42"/>
  <c r="FP63" i="42"/>
  <c r="FR23" i="42"/>
  <c r="FR38" i="42"/>
  <c r="FR48" i="42"/>
  <c r="FR50" i="42"/>
  <c r="FR52" i="42"/>
  <c r="FR56" i="42"/>
  <c r="FR58" i="42"/>
  <c r="FR63" i="42"/>
  <c r="FV23" i="42"/>
  <c r="FV38" i="42"/>
  <c r="FV48" i="42"/>
  <c r="FV50" i="42"/>
  <c r="FV52" i="42"/>
  <c r="FV56" i="42"/>
  <c r="FV58" i="42"/>
  <c r="FV63" i="42"/>
  <c r="FX23" i="42"/>
  <c r="FX38" i="42"/>
  <c r="FX48" i="42"/>
  <c r="FX50" i="42"/>
  <c r="FX52" i="42"/>
  <c r="FX56" i="42"/>
  <c r="FX57" i="42"/>
  <c r="FX58" i="42" s="1"/>
  <c r="FX63" i="42"/>
  <c r="GB23" i="42"/>
  <c r="GB38" i="42"/>
  <c r="GB48" i="42"/>
  <c r="GB50" i="42"/>
  <c r="GB52" i="42"/>
  <c r="GB56" i="42"/>
  <c r="GB58" i="42"/>
  <c r="GB63" i="42"/>
  <c r="GD23" i="42"/>
  <c r="GD38" i="42"/>
  <c r="GD48" i="42"/>
  <c r="GD50" i="42"/>
  <c r="GD52" i="42"/>
  <c r="GD56" i="42"/>
  <c r="GD58" i="42"/>
  <c r="GD63" i="42"/>
  <c r="GH23" i="42"/>
  <c r="GH38" i="42"/>
  <c r="GH48" i="42"/>
  <c r="GH50" i="42"/>
  <c r="GH52" i="42"/>
  <c r="GH56" i="42"/>
  <c r="GH58" i="42"/>
  <c r="GH63" i="42"/>
  <c r="GJ23" i="42"/>
  <c r="GJ38" i="42"/>
  <c r="GJ48" i="42"/>
  <c r="GJ50" i="42"/>
  <c r="GJ52" i="42"/>
  <c r="GJ53" i="42"/>
  <c r="GJ56" i="42"/>
  <c r="GJ58" i="42"/>
  <c r="GJ63" i="42"/>
  <c r="GJ64" i="42"/>
  <c r="GN23" i="42"/>
  <c r="GN38" i="42"/>
  <c r="GN48" i="42"/>
  <c r="GN50" i="42"/>
  <c r="GN52" i="42"/>
  <c r="GN56" i="42"/>
  <c r="GN58" i="42"/>
  <c r="GN63" i="42"/>
  <c r="GP23" i="42"/>
  <c r="GP38" i="42"/>
  <c r="GP48" i="42"/>
  <c r="GP50" i="42"/>
  <c r="GP52" i="42"/>
  <c r="GP56" i="42"/>
  <c r="GP57" i="42"/>
  <c r="GP58" i="42" s="1"/>
  <c r="GP63" i="42"/>
  <c r="GT23" i="42"/>
  <c r="GT38" i="42"/>
  <c r="GT48" i="42"/>
  <c r="GT50" i="42"/>
  <c r="GT52" i="42"/>
  <c r="GT56" i="42"/>
  <c r="GT58" i="42"/>
  <c r="GT63" i="42"/>
  <c r="GV23" i="42"/>
  <c r="GV38" i="42"/>
  <c r="GV48" i="42"/>
  <c r="GV50" i="42"/>
  <c r="GV52" i="42"/>
  <c r="GV56" i="42"/>
  <c r="GV58" i="42"/>
  <c r="GV63" i="42"/>
  <c r="HF23" i="42"/>
  <c r="HF38" i="42"/>
  <c r="HF48" i="42"/>
  <c r="HF50" i="42"/>
  <c r="HF52" i="42"/>
  <c r="HF56" i="42"/>
  <c r="HF58" i="42"/>
  <c r="HF63" i="42"/>
  <c r="HH23" i="42"/>
  <c r="HH38" i="42"/>
  <c r="HH48" i="42"/>
  <c r="HH50" i="42"/>
  <c r="HH52" i="42"/>
  <c r="HH56" i="42"/>
  <c r="HH58" i="42"/>
  <c r="HH63" i="42"/>
  <c r="HI11" i="42"/>
  <c r="HI12" i="42"/>
  <c r="HI13" i="42"/>
  <c r="HI14" i="42"/>
  <c r="HI15" i="42"/>
  <c r="HI16" i="42"/>
  <c r="HI17" i="42"/>
  <c r="HI18" i="42"/>
  <c r="HI19" i="42"/>
  <c r="HI20" i="42"/>
  <c r="HI21" i="42"/>
  <c r="HI22" i="42"/>
  <c r="HI24" i="42"/>
  <c r="HI25" i="42"/>
  <c r="HI26" i="42"/>
  <c r="HI27" i="42"/>
  <c r="HI28" i="42"/>
  <c r="HI29" i="42"/>
  <c r="HI30" i="42"/>
  <c r="HI31" i="42"/>
  <c r="HI32" i="42"/>
  <c r="HI33" i="42"/>
  <c r="HI34" i="42"/>
  <c r="HI35" i="42"/>
  <c r="HI36" i="42"/>
  <c r="HI37" i="42"/>
  <c r="HI39" i="42"/>
  <c r="HI40" i="42"/>
  <c r="HI41" i="42"/>
  <c r="HI42" i="42"/>
  <c r="HI43" i="42"/>
  <c r="HI44" i="42"/>
  <c r="HI45" i="42"/>
  <c r="HI46" i="42"/>
  <c r="HI47" i="42"/>
  <c r="HI49" i="42"/>
  <c r="HI50" i="42"/>
  <c r="HI51" i="42"/>
  <c r="HI52" i="42" s="1"/>
  <c r="HI54" i="42"/>
  <c r="HI56" i="42" s="1"/>
  <c r="HI55" i="42"/>
  <c r="HI57" i="42"/>
  <c r="HI58" i="42" s="1"/>
  <c r="HI59" i="42"/>
  <c r="HI60" i="42"/>
  <c r="HI61" i="42"/>
  <c r="HI62" i="42"/>
  <c r="GW11" i="42"/>
  <c r="GW12" i="42"/>
  <c r="GW13" i="42"/>
  <c r="GW14" i="42"/>
  <c r="GW15" i="42"/>
  <c r="GW16" i="42"/>
  <c r="GW17" i="42"/>
  <c r="GW18" i="42"/>
  <c r="GW19" i="42"/>
  <c r="GW20" i="42"/>
  <c r="GW21" i="42"/>
  <c r="GW22" i="42"/>
  <c r="GW24" i="42"/>
  <c r="GW25" i="42"/>
  <c r="GW26" i="42"/>
  <c r="GW27" i="42"/>
  <c r="GW28" i="42"/>
  <c r="GW29" i="42"/>
  <c r="GW30" i="42"/>
  <c r="GW31" i="42"/>
  <c r="GW32" i="42"/>
  <c r="GW33" i="42"/>
  <c r="GW34" i="42"/>
  <c r="GW35" i="42"/>
  <c r="GW36" i="42"/>
  <c r="GW37" i="42"/>
  <c r="GW39" i="42"/>
  <c r="GW40" i="42"/>
  <c r="GW41" i="42"/>
  <c r="GW42" i="42"/>
  <c r="GW43" i="42"/>
  <c r="GW44" i="42"/>
  <c r="GW45" i="42"/>
  <c r="GW46" i="42"/>
  <c r="GW47" i="42"/>
  <c r="GW49" i="42"/>
  <c r="GW50" i="42" s="1"/>
  <c r="GW51" i="42"/>
  <c r="GW52" i="42" s="1"/>
  <c r="GW54" i="42"/>
  <c r="GW55" i="42"/>
  <c r="GW57" i="42"/>
  <c r="GW58" i="42" s="1"/>
  <c r="GW59" i="42"/>
  <c r="GW60" i="42"/>
  <c r="GW63" i="42" s="1"/>
  <c r="GW61" i="42"/>
  <c r="GW62" i="42"/>
  <c r="GQ11" i="42"/>
  <c r="GQ12" i="42"/>
  <c r="GQ13" i="42"/>
  <c r="GQ14" i="42"/>
  <c r="GQ15" i="42"/>
  <c r="GQ16" i="42"/>
  <c r="GQ17" i="42"/>
  <c r="GQ18" i="42"/>
  <c r="GQ19" i="42"/>
  <c r="GQ20" i="42"/>
  <c r="GQ21" i="42"/>
  <c r="GQ22" i="42"/>
  <c r="GQ24" i="42"/>
  <c r="GQ25" i="42"/>
  <c r="GQ26" i="42"/>
  <c r="GQ27" i="42"/>
  <c r="GQ28" i="42"/>
  <c r="GQ29" i="42"/>
  <c r="GQ30" i="42"/>
  <c r="GQ31" i="42"/>
  <c r="GQ32" i="42"/>
  <c r="GQ33" i="42"/>
  <c r="GQ34" i="42"/>
  <c r="GQ35" i="42"/>
  <c r="GQ36" i="42"/>
  <c r="GQ37" i="42"/>
  <c r="GQ39" i="42"/>
  <c r="GQ48" i="42" s="1"/>
  <c r="GQ40" i="42"/>
  <c r="GQ41" i="42"/>
  <c r="GQ42" i="42"/>
  <c r="GQ43" i="42"/>
  <c r="GQ44" i="42"/>
  <c r="GQ45" i="42"/>
  <c r="GQ46" i="42"/>
  <c r="GQ47" i="42"/>
  <c r="GQ49" i="42"/>
  <c r="GQ50" i="42" s="1"/>
  <c r="GQ51" i="42"/>
  <c r="GQ52" i="42" s="1"/>
  <c r="GQ54" i="42"/>
  <c r="GQ55" i="42"/>
  <c r="GQ56" i="42"/>
  <c r="GQ57" i="42"/>
  <c r="GQ58" i="42" s="1"/>
  <c r="GQ59" i="42"/>
  <c r="GQ60" i="42"/>
  <c r="GQ61" i="42"/>
  <c r="GQ62" i="42"/>
  <c r="GK11" i="42"/>
  <c r="GK12" i="42"/>
  <c r="GK13" i="42"/>
  <c r="GK14" i="42"/>
  <c r="GK15" i="42"/>
  <c r="GK16" i="42"/>
  <c r="GK17" i="42"/>
  <c r="GK18" i="42"/>
  <c r="GK19" i="42"/>
  <c r="GK20" i="42"/>
  <c r="GK21" i="42"/>
  <c r="GK22" i="42"/>
  <c r="GK24" i="42"/>
  <c r="GK25" i="42"/>
  <c r="GK26" i="42"/>
  <c r="GK27" i="42"/>
  <c r="GK28" i="42"/>
  <c r="GK29" i="42"/>
  <c r="GK30" i="42"/>
  <c r="GK31" i="42"/>
  <c r="GK32" i="42"/>
  <c r="GK33" i="42"/>
  <c r="GK34" i="42"/>
  <c r="GK35" i="42"/>
  <c r="GK36" i="42"/>
  <c r="GK37" i="42"/>
  <c r="GK38" i="42"/>
  <c r="GK39" i="42"/>
  <c r="GK40" i="42"/>
  <c r="GK41" i="42"/>
  <c r="GK42" i="42"/>
  <c r="GK43" i="42"/>
  <c r="GK44" i="42"/>
  <c r="GK45" i="42"/>
  <c r="GK46" i="42"/>
  <c r="GK47" i="42"/>
  <c r="GK49" i="42"/>
  <c r="GK50" i="42" s="1"/>
  <c r="GK51" i="42"/>
  <c r="GK52" i="42" s="1"/>
  <c r="GK55" i="42"/>
  <c r="GK56" i="42" s="1"/>
  <c r="GK57" i="42"/>
  <c r="GK58" i="42" s="1"/>
  <c r="GK59" i="42"/>
  <c r="GK60" i="42"/>
  <c r="GK61" i="42"/>
  <c r="GK62" i="42"/>
  <c r="GE11" i="42"/>
  <c r="GE12" i="42"/>
  <c r="GE13" i="42"/>
  <c r="GE14" i="42"/>
  <c r="GE15" i="42"/>
  <c r="GE16" i="42"/>
  <c r="GE17" i="42"/>
  <c r="GE18" i="42"/>
  <c r="GE19" i="42"/>
  <c r="GE20" i="42"/>
  <c r="GE21" i="42"/>
  <c r="GE22" i="42"/>
  <c r="GE23" i="42"/>
  <c r="GE24" i="42"/>
  <c r="GE25" i="42"/>
  <c r="GE26" i="42"/>
  <c r="GE27" i="42"/>
  <c r="GE28" i="42"/>
  <c r="GE29" i="42"/>
  <c r="GE30" i="42"/>
  <c r="GE31" i="42"/>
  <c r="GE32" i="42"/>
  <c r="GE33" i="42"/>
  <c r="GE34" i="42"/>
  <c r="GE35" i="42"/>
  <c r="GE36" i="42"/>
  <c r="GE37" i="42"/>
  <c r="GE39" i="42"/>
  <c r="GE40" i="42"/>
  <c r="GE41" i="42"/>
  <c r="GE42" i="42"/>
  <c r="GE43" i="42"/>
  <c r="GE44" i="42"/>
  <c r="GE45" i="42"/>
  <c r="GE46" i="42"/>
  <c r="GE47" i="42"/>
  <c r="GE48" i="42"/>
  <c r="GE49" i="42"/>
  <c r="GE50" i="42" s="1"/>
  <c r="GE51" i="42"/>
  <c r="GE52" i="42" s="1"/>
  <c r="GE54" i="42"/>
  <c r="GE56" i="42" s="1"/>
  <c r="GE55" i="42"/>
  <c r="GE57" i="42"/>
  <c r="GE58" i="42" s="1"/>
  <c r="GE59" i="42"/>
  <c r="GE60" i="42"/>
  <c r="GE61" i="42"/>
  <c r="GE62" i="42"/>
  <c r="GE63" i="42"/>
  <c r="FY11" i="42"/>
  <c r="FY12" i="42"/>
  <c r="FY13" i="42"/>
  <c r="FY14" i="42"/>
  <c r="FY15" i="42"/>
  <c r="FY16" i="42"/>
  <c r="FY17" i="42"/>
  <c r="FY18" i="42"/>
  <c r="FY19" i="42"/>
  <c r="FY20" i="42"/>
  <c r="FY21" i="42"/>
  <c r="FY22" i="42"/>
  <c r="FY24" i="42"/>
  <c r="FY25" i="42"/>
  <c r="FY26" i="42"/>
  <c r="FY27" i="42"/>
  <c r="FY28" i="42"/>
  <c r="FY29" i="42"/>
  <c r="FY30" i="42"/>
  <c r="FY31" i="42"/>
  <c r="FY32" i="42"/>
  <c r="FY33" i="42"/>
  <c r="FY34" i="42"/>
  <c r="FY35" i="42"/>
  <c r="FY36" i="42"/>
  <c r="FY37" i="42"/>
  <c r="FY39" i="42"/>
  <c r="FY40" i="42"/>
  <c r="FY41" i="42"/>
  <c r="FY42" i="42"/>
  <c r="FY43" i="42"/>
  <c r="FY44" i="42"/>
  <c r="FY45" i="42"/>
  <c r="FY46" i="42"/>
  <c r="FY47" i="42"/>
  <c r="FY48" i="42"/>
  <c r="FY49" i="42"/>
  <c r="FY50" i="42" s="1"/>
  <c r="FY51" i="42"/>
  <c r="FY52" i="42" s="1"/>
  <c r="FY54" i="42"/>
  <c r="FY55" i="42"/>
  <c r="FY56" i="42" s="1"/>
  <c r="FY57" i="42"/>
  <c r="FY58" i="42" s="1"/>
  <c r="FY59" i="42"/>
  <c r="FY60" i="42"/>
  <c r="FY61" i="42"/>
  <c r="FY63" i="42" s="1"/>
  <c r="FY62" i="42"/>
  <c r="FS11" i="42"/>
  <c r="FS12" i="42"/>
  <c r="FS13" i="42"/>
  <c r="FS14" i="42"/>
  <c r="FS15" i="42"/>
  <c r="FS16" i="42"/>
  <c r="FS17" i="42"/>
  <c r="FS18" i="42"/>
  <c r="FS19" i="42"/>
  <c r="FS20" i="42"/>
  <c r="FS21" i="42"/>
  <c r="FS22" i="42"/>
  <c r="FS24" i="42"/>
  <c r="FS25" i="42"/>
  <c r="FS26" i="42"/>
  <c r="FS27" i="42"/>
  <c r="FS28" i="42"/>
  <c r="FS29" i="42"/>
  <c r="FS30" i="42"/>
  <c r="FS31" i="42"/>
  <c r="FS32" i="42"/>
  <c r="FS33" i="42"/>
  <c r="FS34" i="42"/>
  <c r="FS35" i="42"/>
  <c r="FS36" i="42"/>
  <c r="FS37" i="42"/>
  <c r="FS38" i="42" s="1"/>
  <c r="FS39" i="42"/>
  <c r="FS40" i="42"/>
  <c r="FS41" i="42"/>
  <c r="FS42" i="42"/>
  <c r="FS43" i="42"/>
  <c r="FS44" i="42"/>
  <c r="FS45" i="42"/>
  <c r="FS46" i="42"/>
  <c r="FS47" i="42"/>
  <c r="FS49" i="42"/>
  <c r="FS50" i="42" s="1"/>
  <c r="FS51" i="42"/>
  <c r="FS52" i="42" s="1"/>
  <c r="FS54" i="42"/>
  <c r="FS55" i="42"/>
  <c r="FS56" i="42"/>
  <c r="FS57" i="42"/>
  <c r="FS58" i="42" s="1"/>
  <c r="FS59" i="42"/>
  <c r="FS60" i="42"/>
  <c r="FS61" i="42"/>
  <c r="FS62" i="42"/>
  <c r="FM11" i="42"/>
  <c r="FM12" i="42"/>
  <c r="FM13" i="42"/>
  <c r="FM14" i="42"/>
  <c r="FM15" i="42"/>
  <c r="FM16" i="42"/>
  <c r="FM17" i="42"/>
  <c r="FM18" i="42"/>
  <c r="FM19" i="42"/>
  <c r="FM20" i="42"/>
  <c r="FM21" i="42"/>
  <c r="FM22" i="42"/>
  <c r="FM24" i="42"/>
  <c r="FM25" i="42"/>
  <c r="FM26" i="42"/>
  <c r="FM27" i="42"/>
  <c r="FM28" i="42"/>
  <c r="FM29" i="42"/>
  <c r="FM30" i="42"/>
  <c r="FM31" i="42"/>
  <c r="FM32" i="42"/>
  <c r="FM33" i="42"/>
  <c r="FM34" i="42"/>
  <c r="FM35" i="42"/>
  <c r="FM36" i="42"/>
  <c r="FM37" i="42"/>
  <c r="FM39" i="42"/>
  <c r="FM40" i="42"/>
  <c r="FM41" i="42"/>
  <c r="FM42" i="42"/>
  <c r="FM43" i="42"/>
  <c r="FM44" i="42"/>
  <c r="FM45" i="42"/>
  <c r="FM46" i="42"/>
  <c r="FM47" i="42"/>
  <c r="FM49" i="42"/>
  <c r="FM50" i="42"/>
  <c r="FM51" i="42"/>
  <c r="FM52" i="42" s="1"/>
  <c r="FM54" i="42"/>
  <c r="FM56" i="42" s="1"/>
  <c r="FM55" i="42"/>
  <c r="FM57" i="42"/>
  <c r="FM58" i="42" s="1"/>
  <c r="FM59" i="42"/>
  <c r="FM60" i="42"/>
  <c r="FM61" i="42"/>
  <c r="FM62" i="42"/>
  <c r="FG11" i="42"/>
  <c r="FG12" i="42"/>
  <c r="FG13" i="42"/>
  <c r="FG14" i="42"/>
  <c r="FG15" i="42"/>
  <c r="FG16" i="42"/>
  <c r="FG17" i="42"/>
  <c r="FG18" i="42"/>
  <c r="FG19" i="42"/>
  <c r="FG20" i="42"/>
  <c r="FG21" i="42"/>
  <c r="FG22" i="42"/>
  <c r="FG24" i="42"/>
  <c r="FG25" i="42"/>
  <c r="FG26" i="42"/>
  <c r="FG27" i="42"/>
  <c r="FG28" i="42"/>
  <c r="FG29" i="42"/>
  <c r="FG30" i="42"/>
  <c r="FG31" i="42"/>
  <c r="FG32" i="42"/>
  <c r="FG33" i="42"/>
  <c r="FG34" i="42"/>
  <c r="FG35" i="42"/>
  <c r="FG36" i="42"/>
  <c r="FG37" i="42"/>
  <c r="FG39" i="42"/>
  <c r="FG40" i="42"/>
  <c r="FG41" i="42"/>
  <c r="FG42" i="42"/>
  <c r="FG43" i="42"/>
  <c r="FG44" i="42"/>
  <c r="FG45" i="42"/>
  <c r="FG46" i="42"/>
  <c r="FG47" i="42"/>
  <c r="FG48" i="42" s="1"/>
  <c r="FG49" i="42"/>
  <c r="FG50" i="42" s="1"/>
  <c r="FG51" i="42"/>
  <c r="FG52" i="42" s="1"/>
  <c r="FG54" i="42"/>
  <c r="FG56" i="42" s="1"/>
  <c r="FG55" i="42"/>
  <c r="FG57" i="42"/>
  <c r="FG58" i="42"/>
  <c r="FG59" i="42"/>
  <c r="FG60" i="42"/>
  <c r="FG61" i="42"/>
  <c r="FG62" i="42"/>
  <c r="EU11" i="42"/>
  <c r="EU12" i="42"/>
  <c r="EU13" i="42"/>
  <c r="EU14" i="42"/>
  <c r="EU15" i="42"/>
  <c r="EU16" i="42"/>
  <c r="EU17" i="42"/>
  <c r="EU18" i="42"/>
  <c r="EU19" i="42"/>
  <c r="EU20" i="42"/>
  <c r="EU21" i="42"/>
  <c r="EU22" i="42"/>
  <c r="EU24" i="42"/>
  <c r="EU25" i="42"/>
  <c r="EU26" i="42"/>
  <c r="EU27" i="42"/>
  <c r="EU28" i="42"/>
  <c r="EU29" i="42"/>
  <c r="EU30" i="42"/>
  <c r="EU31" i="42"/>
  <c r="EU32" i="42"/>
  <c r="EU33" i="42"/>
  <c r="EU34" i="42"/>
  <c r="EU35" i="42"/>
  <c r="EU36" i="42"/>
  <c r="EU37" i="42"/>
  <c r="EU38" i="42"/>
  <c r="EU39" i="42"/>
  <c r="EU40" i="42"/>
  <c r="EU41" i="42"/>
  <c r="EU42" i="42"/>
  <c r="EU43" i="42"/>
  <c r="EU44" i="42"/>
  <c r="EU45" i="42"/>
  <c r="EU46" i="42"/>
  <c r="EU47" i="42"/>
  <c r="EU49" i="42"/>
  <c r="EU50" i="42"/>
  <c r="EU51" i="42"/>
  <c r="EU52" i="42" s="1"/>
  <c r="EU54" i="42"/>
  <c r="EU56" i="42" s="1"/>
  <c r="EU55" i="42"/>
  <c r="EU57" i="42"/>
  <c r="EU58" i="42"/>
  <c r="EU59" i="42"/>
  <c r="EU60" i="42"/>
  <c r="EU61" i="42"/>
  <c r="EU62" i="42"/>
  <c r="EU63" i="42" s="1"/>
  <c r="FA11" i="42"/>
  <c r="FA12" i="42"/>
  <c r="FA13" i="42"/>
  <c r="FA14" i="42"/>
  <c r="FA15" i="42"/>
  <c r="FA16" i="42"/>
  <c r="FA17" i="42"/>
  <c r="FA18" i="42"/>
  <c r="FA19" i="42"/>
  <c r="FA20" i="42"/>
  <c r="FA21" i="42"/>
  <c r="FA22" i="42"/>
  <c r="FA24" i="42"/>
  <c r="FA25" i="42"/>
  <c r="FA26" i="42"/>
  <c r="FA27" i="42"/>
  <c r="FA28" i="42"/>
  <c r="FA29" i="42"/>
  <c r="FA30" i="42"/>
  <c r="FA31" i="42"/>
  <c r="FA32" i="42"/>
  <c r="FA33" i="42"/>
  <c r="FA34" i="42"/>
  <c r="FA35" i="42"/>
  <c r="FA36" i="42"/>
  <c r="FA37" i="42"/>
  <c r="FA39" i="42"/>
  <c r="FA40" i="42"/>
  <c r="FA41" i="42"/>
  <c r="FA42" i="42"/>
  <c r="FA43" i="42"/>
  <c r="FA44" i="42"/>
  <c r="FA45" i="42"/>
  <c r="FA46" i="42"/>
  <c r="FA47" i="42"/>
  <c r="FA49" i="42"/>
  <c r="FA50" i="42" s="1"/>
  <c r="FA51" i="42"/>
  <c r="FA52" i="42" s="1"/>
  <c r="FA54" i="42"/>
  <c r="FA55" i="42"/>
  <c r="FA56" i="42" s="1"/>
  <c r="FA57" i="42"/>
  <c r="FA58" i="42" s="1"/>
  <c r="FA59" i="42"/>
  <c r="FA60" i="42"/>
  <c r="FA61" i="42"/>
  <c r="FA62" i="42"/>
  <c r="FA63" i="42"/>
  <c r="EO11" i="42"/>
  <c r="EO12" i="42"/>
  <c r="EO13" i="42"/>
  <c r="EO14" i="42"/>
  <c r="EO15" i="42"/>
  <c r="EO16" i="42"/>
  <c r="EO17" i="42"/>
  <c r="EO18" i="42"/>
  <c r="EO19" i="42"/>
  <c r="EO20" i="42"/>
  <c r="EO21" i="42"/>
  <c r="EO22" i="42"/>
  <c r="EO24" i="42"/>
  <c r="EO25" i="42"/>
  <c r="EO26" i="42"/>
  <c r="EO27" i="42"/>
  <c r="EO28" i="42"/>
  <c r="EO29" i="42"/>
  <c r="EO30" i="42"/>
  <c r="EO31" i="42"/>
  <c r="EO32" i="42"/>
  <c r="EO33" i="42"/>
  <c r="EO34" i="42"/>
  <c r="EO35" i="42"/>
  <c r="EO36" i="42"/>
  <c r="EO37" i="42"/>
  <c r="EO39" i="42"/>
  <c r="EO40" i="42"/>
  <c r="EO41" i="42"/>
  <c r="EO42" i="42"/>
  <c r="EO43" i="42"/>
  <c r="EO44" i="42"/>
  <c r="EO45" i="42"/>
  <c r="EO46" i="42"/>
  <c r="EO47" i="42"/>
  <c r="EO49" i="42"/>
  <c r="EO50" i="42" s="1"/>
  <c r="EO51" i="42"/>
  <c r="EO52" i="42"/>
  <c r="EO54" i="42"/>
  <c r="EO56" i="42" s="1"/>
  <c r="EO57" i="42"/>
  <c r="EO58" i="42" s="1"/>
  <c r="EO59" i="42"/>
  <c r="EO60" i="42"/>
  <c r="EO63" i="42" s="1"/>
  <c r="EO61" i="42"/>
  <c r="EO62" i="42"/>
  <c r="EI11" i="42"/>
  <c r="EI12" i="42"/>
  <c r="EI13" i="42"/>
  <c r="EI14" i="42"/>
  <c r="EI15" i="42"/>
  <c r="EI16" i="42"/>
  <c r="EI17" i="42"/>
  <c r="EI18" i="42"/>
  <c r="EI19" i="42"/>
  <c r="EI20" i="42"/>
  <c r="EI21" i="42"/>
  <c r="EI22" i="42"/>
  <c r="EI24" i="42"/>
  <c r="EI25" i="42"/>
  <c r="EI26" i="42"/>
  <c r="EI27" i="42"/>
  <c r="EI28" i="42"/>
  <c r="EI29" i="42"/>
  <c r="EI30" i="42"/>
  <c r="EI31" i="42"/>
  <c r="EI32" i="42"/>
  <c r="EI33" i="42"/>
  <c r="EI34" i="42"/>
  <c r="EI35" i="42"/>
  <c r="EI36" i="42"/>
  <c r="EI37" i="42"/>
  <c r="EI39" i="42"/>
  <c r="EI40" i="42"/>
  <c r="EI41" i="42"/>
  <c r="EI42" i="42"/>
  <c r="EI43" i="42"/>
  <c r="EI44" i="42"/>
  <c r="EI45" i="42"/>
  <c r="EI46" i="42"/>
  <c r="EI47" i="42"/>
  <c r="EI49" i="42"/>
  <c r="EI50" i="42" s="1"/>
  <c r="EI51" i="42"/>
  <c r="EI52" i="42" s="1"/>
  <c r="EI54" i="42"/>
  <c r="EI55" i="42"/>
  <c r="EI56" i="42" s="1"/>
  <c r="EI57" i="42"/>
  <c r="EI58" i="42" s="1"/>
  <c r="EI59" i="42"/>
  <c r="EI60" i="42"/>
  <c r="EI63" i="42" s="1"/>
  <c r="EI61" i="42"/>
  <c r="EI62" i="42"/>
  <c r="EC11" i="42"/>
  <c r="EC12" i="42"/>
  <c r="EC13" i="42"/>
  <c r="EC14" i="42"/>
  <c r="EC15" i="42"/>
  <c r="EC16" i="42"/>
  <c r="EC17" i="42"/>
  <c r="EC18" i="42"/>
  <c r="EC19" i="42"/>
  <c r="EC20" i="42"/>
  <c r="EC21" i="42"/>
  <c r="EC22" i="42"/>
  <c r="EC24" i="42"/>
  <c r="EC25" i="42"/>
  <c r="EC26" i="42"/>
  <c r="EC27" i="42"/>
  <c r="EC28" i="42"/>
  <c r="EC29" i="42"/>
  <c r="EC30" i="42"/>
  <c r="EC31" i="42"/>
  <c r="EC32" i="42"/>
  <c r="EC33" i="42"/>
  <c r="EC34" i="42"/>
  <c r="EC35" i="42"/>
  <c r="EC36" i="42"/>
  <c r="EC37" i="42"/>
  <c r="EC39" i="42"/>
  <c r="EC40" i="42"/>
  <c r="EC41" i="42"/>
  <c r="EC42" i="42"/>
  <c r="EC43" i="42"/>
  <c r="EC44" i="42"/>
  <c r="EC45" i="42"/>
  <c r="EC46" i="42"/>
  <c r="EC47" i="42"/>
  <c r="EC49" i="42"/>
  <c r="EC50" i="42" s="1"/>
  <c r="EC51" i="42"/>
  <c r="EC52" i="42" s="1"/>
  <c r="EC54" i="42"/>
  <c r="EC55" i="42"/>
  <c r="EC57" i="42"/>
  <c r="EC58" i="42" s="1"/>
  <c r="EC59" i="42"/>
  <c r="EC60" i="42"/>
  <c r="EC61" i="42"/>
  <c r="EC62" i="42"/>
  <c r="DW11" i="42"/>
  <c r="DW12" i="42"/>
  <c r="DW13" i="42"/>
  <c r="DW14" i="42"/>
  <c r="DW15" i="42"/>
  <c r="DW16" i="42"/>
  <c r="DW17" i="42"/>
  <c r="DW18" i="42"/>
  <c r="DW19" i="42"/>
  <c r="DW20" i="42"/>
  <c r="DW21" i="42"/>
  <c r="DW22" i="42"/>
  <c r="DW24" i="42"/>
  <c r="DW25" i="42"/>
  <c r="DW26" i="42"/>
  <c r="DW27" i="42"/>
  <c r="DW28" i="42"/>
  <c r="DW29" i="42"/>
  <c r="DW30" i="42"/>
  <c r="DW31" i="42"/>
  <c r="DW32" i="42"/>
  <c r="DW33" i="42"/>
  <c r="DW34" i="42"/>
  <c r="DW35" i="42"/>
  <c r="DW36" i="42"/>
  <c r="DW37" i="42"/>
  <c r="DW39" i="42"/>
  <c r="DW40" i="42"/>
  <c r="DW41" i="42"/>
  <c r="DW42" i="42"/>
  <c r="DW43" i="42"/>
  <c r="DW44" i="42"/>
  <c r="DW45" i="42"/>
  <c r="DW46" i="42"/>
  <c r="DW47" i="42"/>
  <c r="DW49" i="42"/>
  <c r="DW50" i="42"/>
  <c r="DW51" i="42"/>
  <c r="DW52" i="42" s="1"/>
  <c r="DW54" i="42"/>
  <c r="DW55" i="42"/>
  <c r="DW57" i="42"/>
  <c r="DW58" i="42" s="1"/>
  <c r="DW59" i="42"/>
  <c r="DW60" i="42"/>
  <c r="DW61" i="42"/>
  <c r="DW63" i="42" s="1"/>
  <c r="DW62" i="42"/>
  <c r="DQ11" i="42"/>
  <c r="DQ12" i="42"/>
  <c r="DQ13" i="42"/>
  <c r="DQ14" i="42"/>
  <c r="DQ15" i="42"/>
  <c r="DQ16" i="42"/>
  <c r="DQ17" i="42"/>
  <c r="DQ18" i="42"/>
  <c r="DQ19" i="42"/>
  <c r="DQ20" i="42"/>
  <c r="DQ21" i="42"/>
  <c r="DQ22" i="42"/>
  <c r="DQ24" i="42"/>
  <c r="DQ25" i="42"/>
  <c r="DQ26" i="42"/>
  <c r="DQ27" i="42"/>
  <c r="DQ28" i="42"/>
  <c r="DQ29" i="42"/>
  <c r="DQ30" i="42"/>
  <c r="DQ31" i="42"/>
  <c r="DQ32" i="42"/>
  <c r="DQ33" i="42"/>
  <c r="DQ34" i="42"/>
  <c r="DQ35" i="42"/>
  <c r="DQ36" i="42"/>
  <c r="DQ37" i="42"/>
  <c r="DQ39" i="42"/>
  <c r="DQ40" i="42"/>
  <c r="DQ41" i="42"/>
  <c r="DQ42" i="42"/>
  <c r="DQ43" i="42"/>
  <c r="DQ44" i="42"/>
  <c r="DQ45" i="42"/>
  <c r="DQ46" i="42"/>
  <c r="DQ47" i="42"/>
  <c r="DQ49" i="42"/>
  <c r="DQ50" i="42" s="1"/>
  <c r="DQ51" i="42"/>
  <c r="DQ52" i="42" s="1"/>
  <c r="DQ54" i="42"/>
  <c r="DQ56" i="42" s="1"/>
  <c r="DQ55" i="42"/>
  <c r="DQ57" i="42"/>
  <c r="DQ58" i="42"/>
  <c r="DQ59" i="42"/>
  <c r="DQ60" i="42"/>
  <c r="DQ61" i="42"/>
  <c r="DQ62" i="42"/>
  <c r="DQ63" i="42" s="1"/>
  <c r="DK11" i="42"/>
  <c r="DK12" i="42"/>
  <c r="DK13" i="42"/>
  <c r="DK14" i="42"/>
  <c r="DK15" i="42"/>
  <c r="DK16" i="42"/>
  <c r="DK17" i="42"/>
  <c r="DK18" i="42"/>
  <c r="DK19" i="42"/>
  <c r="DK20" i="42"/>
  <c r="DK21" i="42"/>
  <c r="DK22" i="42"/>
  <c r="DK24" i="42"/>
  <c r="DK25" i="42"/>
  <c r="DK26" i="42"/>
  <c r="DK27" i="42"/>
  <c r="DK28" i="42"/>
  <c r="DK29" i="42"/>
  <c r="DK30" i="42"/>
  <c r="DK31" i="42"/>
  <c r="DK32" i="42"/>
  <c r="DK33" i="42"/>
  <c r="DK34" i="42"/>
  <c r="DK35" i="42"/>
  <c r="DK36" i="42"/>
  <c r="DK37" i="42"/>
  <c r="DK39" i="42"/>
  <c r="DK40" i="42"/>
  <c r="DK41" i="42"/>
  <c r="DK42" i="42"/>
  <c r="DK43" i="42"/>
  <c r="DK44" i="42"/>
  <c r="DK45" i="42"/>
  <c r="DK46" i="42"/>
  <c r="DK47" i="42"/>
  <c r="DK49" i="42"/>
  <c r="DK50" i="42" s="1"/>
  <c r="DK51" i="42"/>
  <c r="DK52" i="42"/>
  <c r="DK54" i="42"/>
  <c r="DK56" i="42" s="1"/>
  <c r="DK55" i="42"/>
  <c r="DK57" i="42"/>
  <c r="DK58" i="42" s="1"/>
  <c r="DK59" i="42"/>
  <c r="DK60" i="42"/>
  <c r="DK61" i="42"/>
  <c r="DK62" i="42"/>
  <c r="CY11" i="42"/>
  <c r="CY12" i="42"/>
  <c r="CY13" i="42"/>
  <c r="CY14" i="42"/>
  <c r="CY15" i="42"/>
  <c r="CY16" i="42"/>
  <c r="CY17" i="42"/>
  <c r="CY18" i="42"/>
  <c r="CY19" i="42"/>
  <c r="CY20" i="42"/>
  <c r="CY21" i="42"/>
  <c r="CY22" i="42"/>
  <c r="CY24" i="42"/>
  <c r="CY25" i="42"/>
  <c r="CY26" i="42"/>
  <c r="CY27" i="42"/>
  <c r="CY28" i="42"/>
  <c r="CY29" i="42"/>
  <c r="CY30" i="42"/>
  <c r="CY31" i="42"/>
  <c r="CY32" i="42"/>
  <c r="CY33" i="42"/>
  <c r="CY34" i="42"/>
  <c r="CY35" i="42"/>
  <c r="CY36" i="42"/>
  <c r="CY37" i="42"/>
  <c r="CY39" i="42"/>
  <c r="CY40" i="42"/>
  <c r="CY41" i="42"/>
  <c r="CY42" i="42"/>
  <c r="CY43" i="42"/>
  <c r="CY44" i="42"/>
  <c r="CY45" i="42"/>
  <c r="CY46" i="42"/>
  <c r="CY47" i="42"/>
  <c r="CY49" i="42"/>
  <c r="CY50" i="42" s="1"/>
  <c r="CY51" i="42"/>
  <c r="CY52" i="42" s="1"/>
  <c r="CY54" i="42"/>
  <c r="CY55" i="42"/>
  <c r="CY56" i="42" s="1"/>
  <c r="CY57" i="42"/>
  <c r="CY58" i="42" s="1"/>
  <c r="CY63" i="42"/>
  <c r="CS11" i="42"/>
  <c r="CS12" i="42"/>
  <c r="CS13" i="42"/>
  <c r="CS14" i="42"/>
  <c r="CS15" i="42"/>
  <c r="CS16" i="42"/>
  <c r="CS17" i="42"/>
  <c r="CS18" i="42"/>
  <c r="CS19" i="42"/>
  <c r="CS20" i="42"/>
  <c r="CS21" i="42"/>
  <c r="CS22" i="42"/>
  <c r="CS24" i="42"/>
  <c r="CS25" i="42"/>
  <c r="CS26" i="42"/>
  <c r="CS27" i="42"/>
  <c r="CS28" i="42"/>
  <c r="CS29" i="42"/>
  <c r="CS30" i="42"/>
  <c r="CS31" i="42"/>
  <c r="CS32" i="42"/>
  <c r="CS33" i="42"/>
  <c r="CS34" i="42"/>
  <c r="CS35" i="42"/>
  <c r="CS36" i="42"/>
  <c r="CS37" i="42"/>
  <c r="CS39" i="42"/>
  <c r="CS40" i="42"/>
  <c r="CS41" i="42"/>
  <c r="CS42" i="42"/>
  <c r="CS43" i="42"/>
  <c r="CS44" i="42"/>
  <c r="CS45" i="42"/>
  <c r="CS46" i="42"/>
  <c r="CS47" i="42"/>
  <c r="CS49" i="42"/>
  <c r="CS50" i="42" s="1"/>
  <c r="CS51" i="42"/>
  <c r="CS52" i="42" s="1"/>
  <c r="CS54" i="42"/>
  <c r="CS55" i="42"/>
  <c r="CS57" i="42"/>
  <c r="CS58" i="42" s="1"/>
  <c r="CS59" i="42"/>
  <c r="CS60" i="42"/>
  <c r="CS61" i="42"/>
  <c r="CS62" i="42"/>
  <c r="CM11" i="42"/>
  <c r="CM12" i="42"/>
  <c r="CM13" i="42"/>
  <c r="CM14" i="42"/>
  <c r="CM15" i="42"/>
  <c r="CM16" i="42"/>
  <c r="CM17" i="42"/>
  <c r="CM18" i="42"/>
  <c r="CM19" i="42"/>
  <c r="CM20" i="42"/>
  <c r="CM21" i="42"/>
  <c r="CM22" i="42"/>
  <c r="CM24" i="42"/>
  <c r="CM25" i="42"/>
  <c r="CM26" i="42"/>
  <c r="CM27" i="42"/>
  <c r="CM28" i="42"/>
  <c r="CM29" i="42"/>
  <c r="CM30" i="42"/>
  <c r="CM31" i="42"/>
  <c r="CM32" i="42"/>
  <c r="CM33" i="42"/>
  <c r="CM34" i="42"/>
  <c r="CM35" i="42"/>
  <c r="CM36" i="42"/>
  <c r="CM37" i="42"/>
  <c r="CM39" i="42"/>
  <c r="CM40" i="42"/>
  <c r="CM41" i="42"/>
  <c r="CM42" i="42"/>
  <c r="CM43" i="42"/>
  <c r="CM44" i="42"/>
  <c r="CM45" i="42"/>
  <c r="CM46" i="42"/>
  <c r="CM47" i="42"/>
  <c r="CM49" i="42"/>
  <c r="CM50" i="42"/>
  <c r="CM51" i="42"/>
  <c r="CM52" i="42" s="1"/>
  <c r="CM54" i="42"/>
  <c r="CM55" i="42"/>
  <c r="CM57" i="42"/>
  <c r="CM58" i="42" s="1"/>
  <c r="CM63" i="42"/>
  <c r="CG11" i="42"/>
  <c r="CG12" i="42"/>
  <c r="CG13" i="42"/>
  <c r="CG14" i="42"/>
  <c r="CG15" i="42"/>
  <c r="CG16" i="42"/>
  <c r="CG17" i="42"/>
  <c r="CG18" i="42"/>
  <c r="CG19" i="42"/>
  <c r="CG20" i="42"/>
  <c r="CG21" i="42"/>
  <c r="CG22" i="42"/>
  <c r="CG24" i="42"/>
  <c r="CG25" i="42"/>
  <c r="CG26" i="42"/>
  <c r="CG27" i="42"/>
  <c r="CG28" i="42"/>
  <c r="CG29" i="42"/>
  <c r="CG30" i="42"/>
  <c r="CG31" i="42"/>
  <c r="CG32" i="42"/>
  <c r="CG33" i="42"/>
  <c r="CG34" i="42"/>
  <c r="CG35" i="42"/>
  <c r="CG36" i="42"/>
  <c r="CG37" i="42"/>
  <c r="CG39" i="42"/>
  <c r="CG40" i="42"/>
  <c r="CG41" i="42"/>
  <c r="CG48" i="42" s="1"/>
  <c r="CG42" i="42"/>
  <c r="CG43" i="42"/>
  <c r="CG44" i="42"/>
  <c r="CG45" i="42"/>
  <c r="CG46" i="42"/>
  <c r="CG47" i="42"/>
  <c r="CG49" i="42"/>
  <c r="CG50" i="42" s="1"/>
  <c r="CG51" i="42"/>
  <c r="CG52" i="42" s="1"/>
  <c r="CG54" i="42"/>
  <c r="CG55" i="42"/>
  <c r="CG56" i="42"/>
  <c r="CG57" i="42"/>
  <c r="CG58" i="42"/>
  <c r="CG63" i="42"/>
  <c r="CA11" i="42"/>
  <c r="CA12" i="42"/>
  <c r="CA13" i="42"/>
  <c r="CA14" i="42"/>
  <c r="CA15" i="42"/>
  <c r="CA16" i="42"/>
  <c r="CA17" i="42"/>
  <c r="CA18" i="42"/>
  <c r="CA19" i="42"/>
  <c r="CA20" i="42"/>
  <c r="CA21" i="42"/>
  <c r="CA22" i="42"/>
  <c r="CA24" i="42"/>
  <c r="CA25" i="42"/>
  <c r="CA26" i="42"/>
  <c r="CA27" i="42"/>
  <c r="CA28" i="42"/>
  <c r="CA29" i="42"/>
  <c r="CA30" i="42"/>
  <c r="CA31" i="42"/>
  <c r="CA32" i="42"/>
  <c r="CA33" i="42"/>
  <c r="CA34" i="42"/>
  <c r="CA35" i="42"/>
  <c r="CA36" i="42"/>
  <c r="CA37" i="42"/>
  <c r="CA39" i="42"/>
  <c r="CA40" i="42"/>
  <c r="CA41" i="42"/>
  <c r="CA42" i="42"/>
  <c r="CA43" i="42"/>
  <c r="CA44" i="42"/>
  <c r="CA45" i="42"/>
  <c r="CA46" i="42"/>
  <c r="CA47" i="42"/>
  <c r="CA49" i="42"/>
  <c r="CA50" i="42" s="1"/>
  <c r="CA51" i="42"/>
  <c r="CA52" i="42" s="1"/>
  <c r="CA54" i="42"/>
  <c r="CA55" i="42"/>
  <c r="CA56" i="42"/>
  <c r="CA57" i="42"/>
  <c r="CA58" i="42" s="1"/>
  <c r="CA59" i="42"/>
  <c r="CA60" i="42"/>
  <c r="CA61" i="42"/>
  <c r="CA62" i="42"/>
  <c r="BU11" i="42"/>
  <c r="BU12" i="42"/>
  <c r="BU13" i="42"/>
  <c r="BU14" i="42"/>
  <c r="BU15" i="42"/>
  <c r="BU16" i="42"/>
  <c r="BU17" i="42"/>
  <c r="BU18" i="42"/>
  <c r="BU19" i="42"/>
  <c r="BU20" i="42"/>
  <c r="BU21" i="42"/>
  <c r="BU22" i="42"/>
  <c r="BU38" i="42"/>
  <c r="BU39" i="42"/>
  <c r="BU40" i="42"/>
  <c r="BU41" i="42"/>
  <c r="BU42" i="42"/>
  <c r="BU43" i="42"/>
  <c r="BU44" i="42"/>
  <c r="BU45" i="42"/>
  <c r="BU46" i="42"/>
  <c r="BU47" i="42"/>
  <c r="BU48" i="42"/>
  <c r="BU49" i="42"/>
  <c r="BU50" i="42" s="1"/>
  <c r="BU51" i="42"/>
  <c r="BU52" i="42"/>
  <c r="BU54" i="42"/>
  <c r="BU56" i="42" s="1"/>
  <c r="BU55" i="42"/>
  <c r="BU57" i="42"/>
  <c r="BU58" i="42" s="1"/>
  <c r="BU59" i="42"/>
  <c r="BU60" i="42"/>
  <c r="BU61" i="42"/>
  <c r="BU62" i="42"/>
  <c r="BO11" i="42"/>
  <c r="BO12" i="42"/>
  <c r="BO13" i="42"/>
  <c r="BO14" i="42"/>
  <c r="BO15" i="42"/>
  <c r="BO16" i="42"/>
  <c r="BO17" i="42"/>
  <c r="BO18" i="42"/>
  <c r="BO19" i="42"/>
  <c r="BO20" i="42"/>
  <c r="BO21" i="42"/>
  <c r="BO22" i="42"/>
  <c r="BO24" i="42"/>
  <c r="BO25" i="42"/>
  <c r="BO26" i="42"/>
  <c r="BO27" i="42"/>
  <c r="BO28" i="42"/>
  <c r="BO29" i="42"/>
  <c r="BO30" i="42"/>
  <c r="BO31" i="42"/>
  <c r="BO32" i="42"/>
  <c r="BO33" i="42"/>
  <c r="BO34" i="42"/>
  <c r="BO35" i="42"/>
  <c r="BO36" i="42"/>
  <c r="BO37" i="42"/>
  <c r="BO39" i="42"/>
  <c r="BO40" i="42"/>
  <c r="BO41" i="42"/>
  <c r="BO42" i="42"/>
  <c r="BO43" i="42"/>
  <c r="BO44" i="42"/>
  <c r="BO45" i="42"/>
  <c r="BO46" i="42"/>
  <c r="BO47" i="42"/>
  <c r="BO49" i="42"/>
  <c r="BO50" i="42" s="1"/>
  <c r="BO51" i="42"/>
  <c r="BO52" i="42" s="1"/>
  <c r="BO54" i="42"/>
  <c r="BO55" i="42"/>
  <c r="BO56" i="42"/>
  <c r="BO57" i="42"/>
  <c r="BO58" i="42" s="1"/>
  <c r="BO59" i="42"/>
  <c r="BO60" i="42"/>
  <c r="BO61" i="42"/>
  <c r="BO62" i="42"/>
  <c r="BI11" i="42"/>
  <c r="BI12" i="42"/>
  <c r="BI13" i="42"/>
  <c r="BI14" i="42"/>
  <c r="BI15" i="42"/>
  <c r="BI16" i="42"/>
  <c r="BI17" i="42"/>
  <c r="BI18" i="42"/>
  <c r="BI19" i="42"/>
  <c r="BI20" i="42"/>
  <c r="BI21" i="42"/>
  <c r="BI22" i="42"/>
  <c r="BI24" i="42"/>
  <c r="BI25" i="42"/>
  <c r="BI26" i="42"/>
  <c r="BI27" i="42"/>
  <c r="BI28" i="42"/>
  <c r="BI29" i="42"/>
  <c r="BI30" i="42"/>
  <c r="BI31" i="42"/>
  <c r="BI32" i="42"/>
  <c r="BI33" i="42"/>
  <c r="BI34" i="42"/>
  <c r="BI35" i="42"/>
  <c r="BI36" i="42"/>
  <c r="BI37" i="42"/>
  <c r="BI38" i="42"/>
  <c r="BI39" i="42"/>
  <c r="BI40" i="42"/>
  <c r="BI41" i="42"/>
  <c r="BI42" i="42"/>
  <c r="BI43" i="42"/>
  <c r="BI44" i="42"/>
  <c r="BI45" i="42"/>
  <c r="BI46" i="42"/>
  <c r="BI47" i="42"/>
  <c r="BI49" i="42"/>
  <c r="BI50" i="42"/>
  <c r="BI51" i="42"/>
  <c r="BI52" i="42" s="1"/>
  <c r="BI54" i="42"/>
  <c r="BI56" i="42" s="1"/>
  <c r="BI55" i="42"/>
  <c r="BI57" i="42"/>
  <c r="BI58" i="42"/>
  <c r="BI59" i="42"/>
  <c r="BI60" i="42"/>
  <c r="BI61" i="42"/>
  <c r="BI62" i="42"/>
  <c r="BC11" i="42"/>
  <c r="BC12" i="42"/>
  <c r="BC13" i="42"/>
  <c r="BC14" i="42"/>
  <c r="BC15" i="42"/>
  <c r="BC16" i="42"/>
  <c r="BC17" i="42"/>
  <c r="BC18" i="42"/>
  <c r="BC19" i="42"/>
  <c r="BC20" i="42"/>
  <c r="BC21" i="42"/>
  <c r="BC22" i="42"/>
  <c r="BC24" i="42"/>
  <c r="BC25" i="42"/>
  <c r="BC26" i="42"/>
  <c r="BC27" i="42"/>
  <c r="BC28" i="42"/>
  <c r="BC29" i="42"/>
  <c r="BC30" i="42"/>
  <c r="BC31" i="42"/>
  <c r="BC32" i="42"/>
  <c r="BC33" i="42"/>
  <c r="BC34" i="42"/>
  <c r="BC35" i="42"/>
  <c r="BC36" i="42"/>
  <c r="BC37" i="42"/>
  <c r="BC39" i="42"/>
  <c r="BC40" i="42"/>
  <c r="BC41" i="42"/>
  <c r="BC42" i="42"/>
  <c r="BC43" i="42"/>
  <c r="BC44" i="42"/>
  <c r="BC45" i="42"/>
  <c r="BC46" i="42"/>
  <c r="BC47" i="42"/>
  <c r="BC49" i="42"/>
  <c r="BC50" i="42"/>
  <c r="BC51" i="42"/>
  <c r="BC52" i="42" s="1"/>
  <c r="BC54" i="42"/>
  <c r="BC56" i="42" s="1"/>
  <c r="BC55" i="42"/>
  <c r="BC57" i="42"/>
  <c r="BC58" i="42"/>
  <c r="BC59" i="42"/>
  <c r="C55" i="52" s="1"/>
  <c r="M55" i="52" s="1"/>
  <c r="BC60" i="42"/>
  <c r="BC61" i="42"/>
  <c r="BC62" i="42"/>
  <c r="BC63" i="42"/>
  <c r="AX11" i="42"/>
  <c r="AX12" i="42"/>
  <c r="AX13" i="42"/>
  <c r="AX14" i="42"/>
  <c r="AX15" i="42"/>
  <c r="AX16" i="42"/>
  <c r="AX17" i="42"/>
  <c r="AX18" i="42"/>
  <c r="AX19" i="42"/>
  <c r="AX20" i="42"/>
  <c r="AX21" i="42"/>
  <c r="AX22" i="42"/>
  <c r="AX24" i="42"/>
  <c r="AX25" i="42"/>
  <c r="AX26" i="42"/>
  <c r="AX27" i="42"/>
  <c r="AX28" i="42"/>
  <c r="AX29" i="42"/>
  <c r="AX30" i="42"/>
  <c r="AX31" i="42"/>
  <c r="AX32" i="42"/>
  <c r="AX33" i="42"/>
  <c r="AX34" i="42"/>
  <c r="AX35" i="42"/>
  <c r="AX36" i="42"/>
  <c r="AX37" i="42"/>
  <c r="AX39" i="42"/>
  <c r="AX40" i="42"/>
  <c r="AX41" i="42"/>
  <c r="AX42" i="42"/>
  <c r="AX43" i="42"/>
  <c r="AX44" i="42"/>
  <c r="AX45" i="42"/>
  <c r="AX46" i="42"/>
  <c r="AX47" i="42"/>
  <c r="AX48" i="42"/>
  <c r="AX49" i="42"/>
  <c r="AX50" i="42" s="1"/>
  <c r="AX51" i="42"/>
  <c r="AX52" i="42" s="1"/>
  <c r="AX54" i="42"/>
  <c r="AX56" i="42" s="1"/>
  <c r="AX55" i="42"/>
  <c r="AX57" i="42"/>
  <c r="AX58" i="42"/>
  <c r="AX59" i="42"/>
  <c r="AX60" i="42"/>
  <c r="AX61" i="42"/>
  <c r="AX62" i="42"/>
  <c r="AW11" i="42"/>
  <c r="AW12" i="42"/>
  <c r="AW13" i="42"/>
  <c r="AW14" i="42"/>
  <c r="AW15" i="42"/>
  <c r="AW16" i="42"/>
  <c r="AW17" i="42"/>
  <c r="AW18" i="42"/>
  <c r="AW19" i="42"/>
  <c r="AW20" i="42"/>
  <c r="AW21" i="42"/>
  <c r="AW22" i="42"/>
  <c r="AW24" i="42"/>
  <c r="AW25" i="42"/>
  <c r="AW26" i="42"/>
  <c r="AW27" i="42"/>
  <c r="AW28" i="42"/>
  <c r="AW29" i="42"/>
  <c r="AW30" i="42"/>
  <c r="AW31" i="42"/>
  <c r="AW32" i="42"/>
  <c r="AW33" i="42"/>
  <c r="AW34" i="42"/>
  <c r="AW35" i="42"/>
  <c r="AW36" i="42"/>
  <c r="AW37" i="42"/>
  <c r="AW39" i="42"/>
  <c r="AW40" i="42"/>
  <c r="AW41" i="42"/>
  <c r="AW42" i="42"/>
  <c r="AW43" i="42"/>
  <c r="AW44" i="42"/>
  <c r="AW45" i="42"/>
  <c r="AW46" i="42"/>
  <c r="AW47" i="42"/>
  <c r="AW49" i="42"/>
  <c r="AW50" i="42" s="1"/>
  <c r="AW51" i="42"/>
  <c r="AW52" i="42" s="1"/>
  <c r="AW54" i="42"/>
  <c r="AW56" i="42" s="1"/>
  <c r="AW55" i="42"/>
  <c r="AW57" i="42"/>
  <c r="AW58" i="42" s="1"/>
  <c r="AW59" i="42"/>
  <c r="AW60" i="42"/>
  <c r="AW61" i="42"/>
  <c r="C57" i="51" s="1"/>
  <c r="M57" i="51" s="1"/>
  <c r="AW62" i="42"/>
  <c r="AR11" i="42"/>
  <c r="AR12" i="42"/>
  <c r="AR13" i="42"/>
  <c r="AR14" i="42"/>
  <c r="AR15" i="42"/>
  <c r="AR16" i="42"/>
  <c r="AR17" i="42"/>
  <c r="AR18" i="42"/>
  <c r="AR19" i="42"/>
  <c r="AR20" i="42"/>
  <c r="AR21" i="42"/>
  <c r="AR22" i="42"/>
  <c r="AR24" i="42"/>
  <c r="AR25" i="42"/>
  <c r="AR26" i="42"/>
  <c r="AR27" i="42"/>
  <c r="AR28" i="42"/>
  <c r="AR29" i="42"/>
  <c r="AR30" i="42"/>
  <c r="AR31" i="42"/>
  <c r="AR32" i="42"/>
  <c r="AR33" i="42"/>
  <c r="AR34" i="42"/>
  <c r="AR35" i="42"/>
  <c r="AR36" i="42"/>
  <c r="AR37" i="42"/>
  <c r="AR39" i="42"/>
  <c r="AR40" i="42"/>
  <c r="AR41" i="42"/>
  <c r="AR42" i="42"/>
  <c r="AR43" i="42"/>
  <c r="AR44" i="42"/>
  <c r="AR45" i="42"/>
  <c r="AR46" i="42"/>
  <c r="AR47" i="42"/>
  <c r="AR49" i="42"/>
  <c r="AR50" i="42" s="1"/>
  <c r="AR51" i="42"/>
  <c r="AR52" i="42" s="1"/>
  <c r="AR54" i="42"/>
  <c r="AR56" i="42" s="1"/>
  <c r="AR55" i="42"/>
  <c r="AR57" i="42"/>
  <c r="AR58" i="42"/>
  <c r="AR59" i="42"/>
  <c r="AR60" i="42"/>
  <c r="AR61" i="42"/>
  <c r="AR62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3" i="42"/>
  <c r="AQ24" i="42"/>
  <c r="AQ25" i="42"/>
  <c r="AQ26" i="42"/>
  <c r="AQ27" i="42"/>
  <c r="AQ28" i="42"/>
  <c r="AQ29" i="42"/>
  <c r="AQ30" i="42"/>
  <c r="AQ31" i="42"/>
  <c r="AQ32" i="42"/>
  <c r="AQ33" i="42"/>
  <c r="AQ34" i="42"/>
  <c r="AQ35" i="42"/>
  <c r="AQ36" i="42"/>
  <c r="AQ37" i="42"/>
  <c r="AQ39" i="42"/>
  <c r="AQ40" i="42"/>
  <c r="AQ41" i="42"/>
  <c r="AQ42" i="42"/>
  <c r="AQ43" i="42"/>
  <c r="AQ44" i="42"/>
  <c r="AQ45" i="42"/>
  <c r="AQ46" i="42"/>
  <c r="AQ47" i="42"/>
  <c r="AQ49" i="42"/>
  <c r="AQ50" i="42" s="1"/>
  <c r="AQ51" i="42"/>
  <c r="AQ52" i="42" s="1"/>
  <c r="AQ54" i="42"/>
  <c r="AQ55" i="42"/>
  <c r="AQ57" i="42"/>
  <c r="AQ58" i="42" s="1"/>
  <c r="AQ59" i="42"/>
  <c r="C55" i="50" s="1"/>
  <c r="M55" i="50" s="1"/>
  <c r="AQ60" i="42"/>
  <c r="AQ61" i="42"/>
  <c r="AQ62" i="42"/>
  <c r="AQ63" i="42" s="1"/>
  <c r="AL11" i="42"/>
  <c r="AL12" i="42"/>
  <c r="AL13" i="42"/>
  <c r="AL14" i="42"/>
  <c r="AL15" i="42"/>
  <c r="AL16" i="42"/>
  <c r="AL17" i="42"/>
  <c r="AL18" i="42"/>
  <c r="AL19" i="42"/>
  <c r="AL20" i="42"/>
  <c r="AL21" i="42"/>
  <c r="AL22" i="42"/>
  <c r="AL24" i="42"/>
  <c r="AL25" i="42"/>
  <c r="AL26" i="42"/>
  <c r="AL27" i="42"/>
  <c r="AL28" i="42"/>
  <c r="AL29" i="42"/>
  <c r="AL30" i="42"/>
  <c r="AL31" i="42"/>
  <c r="AL32" i="42"/>
  <c r="AL33" i="42"/>
  <c r="AL34" i="42"/>
  <c r="AL35" i="42"/>
  <c r="AL36" i="42"/>
  <c r="AL37" i="42"/>
  <c r="AL39" i="42"/>
  <c r="AL40" i="42"/>
  <c r="AL41" i="42"/>
  <c r="AL42" i="42"/>
  <c r="AL43" i="42"/>
  <c r="AL44" i="42"/>
  <c r="AL45" i="42"/>
  <c r="AL46" i="42"/>
  <c r="AL47" i="42"/>
  <c r="AL49" i="42"/>
  <c r="AL50" i="42" s="1"/>
  <c r="AL51" i="42"/>
  <c r="AL52" i="42"/>
  <c r="AL54" i="42"/>
  <c r="AL55" i="42"/>
  <c r="AL56" i="42"/>
  <c r="AL57" i="42"/>
  <c r="AL58" i="42" s="1"/>
  <c r="AL59" i="42"/>
  <c r="AL60" i="42"/>
  <c r="AL61" i="42"/>
  <c r="AL62" i="42"/>
  <c r="AK11" i="42"/>
  <c r="AK12" i="42"/>
  <c r="AK13" i="42"/>
  <c r="AK14" i="42"/>
  <c r="AK15" i="42"/>
  <c r="AK16" i="42"/>
  <c r="AK17" i="42"/>
  <c r="AK18" i="42"/>
  <c r="AK19" i="42"/>
  <c r="AK20" i="42"/>
  <c r="AK21" i="42"/>
  <c r="AK22" i="42"/>
  <c r="AK24" i="42"/>
  <c r="AK25" i="42"/>
  <c r="AK26" i="42"/>
  <c r="AK27" i="42"/>
  <c r="AK28" i="42"/>
  <c r="AK29" i="42"/>
  <c r="AK30" i="42"/>
  <c r="AK31" i="42"/>
  <c r="AK32" i="42"/>
  <c r="AK33" i="42"/>
  <c r="AK34" i="42"/>
  <c r="AK35" i="42"/>
  <c r="AK36" i="42"/>
  <c r="AK37" i="42"/>
  <c r="AK39" i="42"/>
  <c r="AK40" i="42"/>
  <c r="AK41" i="42"/>
  <c r="AK42" i="42"/>
  <c r="AK43" i="42"/>
  <c r="AK44" i="42"/>
  <c r="AK45" i="42"/>
  <c r="AK46" i="42"/>
  <c r="AK47" i="42"/>
  <c r="AK49" i="42"/>
  <c r="AK50" i="42" s="1"/>
  <c r="AK51" i="42"/>
  <c r="AK52" i="42"/>
  <c r="AK54" i="42"/>
  <c r="AK56" i="42" s="1"/>
  <c r="AK55" i="42"/>
  <c r="AK57" i="42"/>
  <c r="AK58" i="42" s="1"/>
  <c r="AK59" i="42"/>
  <c r="AK60" i="42"/>
  <c r="AK61" i="42"/>
  <c r="AK62" i="42"/>
  <c r="AF11" i="42"/>
  <c r="AF12" i="42"/>
  <c r="AF13" i="42"/>
  <c r="AF14" i="42"/>
  <c r="AF15" i="42"/>
  <c r="AF16" i="42"/>
  <c r="AF17" i="42"/>
  <c r="AF18" i="42"/>
  <c r="AF19" i="42"/>
  <c r="AF20" i="42"/>
  <c r="AF21" i="42"/>
  <c r="AF22" i="42"/>
  <c r="AF24" i="42"/>
  <c r="AF25" i="42"/>
  <c r="AF26" i="42"/>
  <c r="AF27" i="42"/>
  <c r="AF28" i="42"/>
  <c r="AF29" i="42"/>
  <c r="AF30" i="42"/>
  <c r="AF31" i="42"/>
  <c r="AF32" i="42"/>
  <c r="AF33" i="42"/>
  <c r="AF34" i="42"/>
  <c r="AF35" i="42"/>
  <c r="AF36" i="42"/>
  <c r="AF37" i="42"/>
  <c r="AF39" i="42"/>
  <c r="AF40" i="42"/>
  <c r="AF41" i="42"/>
  <c r="AF42" i="42"/>
  <c r="AF43" i="42"/>
  <c r="AF44" i="42"/>
  <c r="AF45" i="42"/>
  <c r="AF46" i="42"/>
  <c r="AF47" i="42"/>
  <c r="AF49" i="42"/>
  <c r="AF50" i="42" s="1"/>
  <c r="AF51" i="42"/>
  <c r="AF52" i="42" s="1"/>
  <c r="AF54" i="42"/>
  <c r="AF56" i="42" s="1"/>
  <c r="AF55" i="42"/>
  <c r="AF57" i="42"/>
  <c r="AF58" i="42" s="1"/>
  <c r="AF59" i="42"/>
  <c r="AF60" i="42"/>
  <c r="AF61" i="42"/>
  <c r="AF62" i="42"/>
  <c r="AE11" i="42"/>
  <c r="AE12" i="42"/>
  <c r="AE13" i="42"/>
  <c r="AE14" i="42"/>
  <c r="AE15" i="42"/>
  <c r="AE16" i="42"/>
  <c r="AE17" i="42"/>
  <c r="AE18" i="42"/>
  <c r="AE19" i="42"/>
  <c r="AE20" i="42"/>
  <c r="AE21" i="42"/>
  <c r="AE22" i="42"/>
  <c r="AE23" i="42"/>
  <c r="AE24" i="42"/>
  <c r="AE25" i="42"/>
  <c r="AE26" i="42"/>
  <c r="AE27" i="42"/>
  <c r="AE28" i="42"/>
  <c r="AE29" i="42"/>
  <c r="AE30" i="42"/>
  <c r="AE31" i="42"/>
  <c r="AE32" i="42"/>
  <c r="AE33" i="42"/>
  <c r="AE34" i="42"/>
  <c r="AE35" i="42"/>
  <c r="AE36" i="42"/>
  <c r="AE37" i="42"/>
  <c r="AE39" i="42"/>
  <c r="AE40" i="42"/>
  <c r="AE41" i="42"/>
  <c r="AE42" i="42"/>
  <c r="AE43" i="42"/>
  <c r="AE44" i="42"/>
  <c r="AE45" i="42"/>
  <c r="AE46" i="42"/>
  <c r="AE47" i="42"/>
  <c r="AE49" i="42"/>
  <c r="AE50" i="42" s="1"/>
  <c r="AE51" i="42"/>
  <c r="AE52" i="42" s="1"/>
  <c r="AE54" i="42"/>
  <c r="AE56" i="42" s="1"/>
  <c r="AE55" i="42"/>
  <c r="AE57" i="42"/>
  <c r="AE58" i="42" s="1"/>
  <c r="AE59" i="42"/>
  <c r="C55" i="48" s="1"/>
  <c r="M55" i="48" s="1"/>
  <c r="AE60" i="42"/>
  <c r="AE63" i="42" s="1"/>
  <c r="AE61" i="42"/>
  <c r="AE62" i="42"/>
  <c r="Z11" i="42"/>
  <c r="Z12" i="42"/>
  <c r="Z13" i="42"/>
  <c r="Z14" i="42"/>
  <c r="Z15" i="42"/>
  <c r="Z16" i="42"/>
  <c r="Z17" i="42"/>
  <c r="Z18" i="42"/>
  <c r="Z19" i="42"/>
  <c r="Z20" i="42"/>
  <c r="Z21" i="42"/>
  <c r="Z22" i="42"/>
  <c r="Z24" i="42"/>
  <c r="Z25" i="42"/>
  <c r="Z26" i="42"/>
  <c r="Z27" i="42"/>
  <c r="Z28" i="42"/>
  <c r="Z29" i="42"/>
  <c r="Z30" i="42"/>
  <c r="Z31" i="42"/>
  <c r="Z32" i="42"/>
  <c r="Z33" i="42"/>
  <c r="Z34" i="42"/>
  <c r="Z35" i="42"/>
  <c r="Z36" i="42"/>
  <c r="Z37" i="42"/>
  <c r="Z39" i="42"/>
  <c r="Z48" i="42" s="1"/>
  <c r="Z40" i="42"/>
  <c r="Z41" i="42"/>
  <c r="Z42" i="42"/>
  <c r="Z43" i="42"/>
  <c r="Z44" i="42"/>
  <c r="Z45" i="42"/>
  <c r="Z46" i="42"/>
  <c r="Z47" i="42"/>
  <c r="Z49" i="42"/>
  <c r="Z50" i="42" s="1"/>
  <c r="Z51" i="42"/>
  <c r="Z52" i="42"/>
  <c r="Z54" i="42"/>
  <c r="Z56" i="42" s="1"/>
  <c r="Z55" i="42"/>
  <c r="Z57" i="42"/>
  <c r="Z58" i="42" s="1"/>
  <c r="Z59" i="42"/>
  <c r="Z60" i="42"/>
  <c r="Z61" i="42"/>
  <c r="Z62" i="42"/>
  <c r="Y11" i="42"/>
  <c r="Y12" i="42"/>
  <c r="Y13" i="42"/>
  <c r="Y14" i="42"/>
  <c r="Y15" i="42"/>
  <c r="Y16" i="42"/>
  <c r="Y17" i="42"/>
  <c r="Y18" i="42"/>
  <c r="Y19" i="42"/>
  <c r="Y20" i="42"/>
  <c r="Y21" i="42"/>
  <c r="Y22" i="42"/>
  <c r="Y24" i="42"/>
  <c r="Y25" i="42"/>
  <c r="Y26" i="42"/>
  <c r="Y27" i="42"/>
  <c r="Y28" i="42"/>
  <c r="Y29" i="42"/>
  <c r="Y30" i="42"/>
  <c r="Y31" i="42"/>
  <c r="Y32" i="42"/>
  <c r="Y33" i="42"/>
  <c r="Y34" i="42"/>
  <c r="Y35" i="42"/>
  <c r="Y36" i="42"/>
  <c r="Y37" i="42"/>
  <c r="Y39" i="42"/>
  <c r="Y40" i="42"/>
  <c r="Y41" i="42"/>
  <c r="Y42" i="42"/>
  <c r="Y43" i="42"/>
  <c r="Y44" i="42"/>
  <c r="Y45" i="42"/>
  <c r="Y46" i="42"/>
  <c r="Y47" i="42"/>
  <c r="Y49" i="42"/>
  <c r="Y50" i="42" s="1"/>
  <c r="Y51" i="42"/>
  <c r="Y52" i="42" s="1"/>
  <c r="Y54" i="42"/>
  <c r="Y56" i="42" s="1"/>
  <c r="Y55" i="42"/>
  <c r="Y57" i="42"/>
  <c r="Y58" i="42" s="1"/>
  <c r="Y59" i="42"/>
  <c r="Y60" i="42"/>
  <c r="Y61" i="42"/>
  <c r="Y62" i="42"/>
  <c r="T23" i="42"/>
  <c r="T38" i="42"/>
  <c r="T39" i="42"/>
  <c r="T40" i="42"/>
  <c r="T41" i="42"/>
  <c r="T42" i="42"/>
  <c r="T48" i="42" s="1"/>
  <c r="T43" i="42"/>
  <c r="T44" i="42"/>
  <c r="T45" i="42"/>
  <c r="T46" i="42"/>
  <c r="T47" i="42"/>
  <c r="T49" i="42"/>
  <c r="T50" i="42" s="1"/>
  <c r="T51" i="42"/>
  <c r="T52" i="42" s="1"/>
  <c r="T54" i="42"/>
  <c r="T56" i="42" s="1"/>
  <c r="T55" i="42"/>
  <c r="T57" i="42"/>
  <c r="T58" i="42" s="1"/>
  <c r="T59" i="42"/>
  <c r="T60" i="42"/>
  <c r="T61" i="42"/>
  <c r="T62" i="42"/>
  <c r="D58" i="46" s="1"/>
  <c r="N58" i="46" s="1"/>
  <c r="S11" i="42"/>
  <c r="S23" i="42" s="1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 s="1"/>
  <c r="S51" i="42"/>
  <c r="S52" i="42" s="1"/>
  <c r="S54" i="42"/>
  <c r="S56" i="42" s="1"/>
  <c r="S55" i="42"/>
  <c r="S57" i="42"/>
  <c r="S58" i="42" s="1"/>
  <c r="S59" i="42"/>
  <c r="S60" i="42"/>
  <c r="S61" i="42"/>
  <c r="S62" i="42"/>
  <c r="C58" i="46" s="1"/>
  <c r="M58" i="46" s="1"/>
  <c r="N11" i="42"/>
  <c r="N12" i="42"/>
  <c r="N13" i="42"/>
  <c r="N14" i="42"/>
  <c r="N15" i="42"/>
  <c r="N16" i="42"/>
  <c r="N17" i="42"/>
  <c r="N18" i="42"/>
  <c r="N19" i="42"/>
  <c r="N20" i="42"/>
  <c r="N21" i="42"/>
  <c r="N22" i="42"/>
  <c r="N24" i="42"/>
  <c r="N25" i="42"/>
  <c r="D22" i="2" s="1"/>
  <c r="N26" i="42"/>
  <c r="N27" i="42"/>
  <c r="N28" i="42"/>
  <c r="N29" i="42"/>
  <c r="D26" i="2" s="1"/>
  <c r="N30" i="42"/>
  <c r="D27" i="2" s="1"/>
  <c r="N31" i="42"/>
  <c r="N32" i="42"/>
  <c r="N33" i="42"/>
  <c r="N34" i="42"/>
  <c r="N35" i="42"/>
  <c r="N36" i="42"/>
  <c r="N37" i="42"/>
  <c r="N39" i="42"/>
  <c r="N40" i="42"/>
  <c r="N41" i="42"/>
  <c r="N42" i="42"/>
  <c r="N48" i="42" s="1"/>
  <c r="N43" i="42"/>
  <c r="N44" i="42"/>
  <c r="N45" i="42"/>
  <c r="N46" i="42"/>
  <c r="N47" i="42"/>
  <c r="N49" i="42"/>
  <c r="N50" i="42" s="1"/>
  <c r="N51" i="42"/>
  <c r="N52" i="42" s="1"/>
  <c r="N54" i="42"/>
  <c r="N55" i="42"/>
  <c r="D51" i="2" s="1"/>
  <c r="N51" i="2" s="1"/>
  <c r="N56" i="42"/>
  <c r="N57" i="42"/>
  <c r="D53" i="2" s="1"/>
  <c r="N53" i="2" s="1"/>
  <c r="N59" i="42"/>
  <c r="N60" i="42"/>
  <c r="N61" i="42"/>
  <c r="D57" i="2" s="1"/>
  <c r="N57" i="2" s="1"/>
  <c r="N62" i="42"/>
  <c r="M11" i="42"/>
  <c r="M23" i="42" s="1"/>
  <c r="M38" i="42"/>
  <c r="M39" i="42"/>
  <c r="M40" i="42"/>
  <c r="M41" i="42"/>
  <c r="M42" i="42"/>
  <c r="M43" i="42"/>
  <c r="M44" i="42"/>
  <c r="M45" i="42"/>
  <c r="M46" i="42"/>
  <c r="M47" i="42"/>
  <c r="M49" i="42"/>
  <c r="M50" i="42"/>
  <c r="M51" i="42"/>
  <c r="M52" i="42" s="1"/>
  <c r="M54" i="42"/>
  <c r="M55" i="42"/>
  <c r="C51" i="2" s="1"/>
  <c r="M51" i="2" s="1"/>
  <c r="M56" i="42"/>
  <c r="M57" i="42"/>
  <c r="C53" i="2" s="1"/>
  <c r="M53" i="2" s="1"/>
  <c r="M59" i="42"/>
  <c r="M60" i="42"/>
  <c r="M61" i="42"/>
  <c r="C57" i="2" s="1"/>
  <c r="M57" i="2" s="1"/>
  <c r="M62" i="42"/>
  <c r="H11" i="42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1" i="42"/>
  <c r="H32" i="42"/>
  <c r="H33" i="42"/>
  <c r="H34" i="42"/>
  <c r="H35" i="42"/>
  <c r="H36" i="42"/>
  <c r="H37" i="42"/>
  <c r="H39" i="42"/>
  <c r="H40" i="42"/>
  <c r="H41" i="42"/>
  <c r="H42" i="42"/>
  <c r="H43" i="42"/>
  <c r="H44" i="42"/>
  <c r="H45" i="42"/>
  <c r="H46" i="42"/>
  <c r="H47" i="42"/>
  <c r="H49" i="42"/>
  <c r="H50" i="42" s="1"/>
  <c r="H51" i="42"/>
  <c r="H52" i="42" s="1"/>
  <c r="H54" i="42"/>
  <c r="H55" i="42"/>
  <c r="H56" i="42" s="1"/>
  <c r="H57" i="42"/>
  <c r="H58" i="42"/>
  <c r="H59" i="42"/>
  <c r="H60" i="42"/>
  <c r="H63" i="42" s="1"/>
  <c r="H61" i="42"/>
  <c r="H62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9" i="42"/>
  <c r="G48" i="42" s="1"/>
  <c r="G40" i="42"/>
  <c r="G41" i="42"/>
  <c r="G42" i="42"/>
  <c r="G43" i="42"/>
  <c r="G44" i="42"/>
  <c r="G45" i="42"/>
  <c r="G46" i="42"/>
  <c r="G47" i="42"/>
  <c r="G49" i="42"/>
  <c r="G50" i="42" s="1"/>
  <c r="G51" i="42"/>
  <c r="G52" i="42"/>
  <c r="G54" i="42"/>
  <c r="G55" i="42"/>
  <c r="G56" i="42" s="1"/>
  <c r="G57" i="42"/>
  <c r="G58" i="42" s="1"/>
  <c r="G59" i="42"/>
  <c r="G60" i="42"/>
  <c r="G63" i="42" s="1"/>
  <c r="G61" i="42"/>
  <c r="G62" i="42"/>
  <c r="D58" i="2"/>
  <c r="N58" i="2" s="1"/>
  <c r="C58" i="2"/>
  <c r="M58" i="2" s="1"/>
  <c r="D55" i="2"/>
  <c r="N55" i="2" s="1"/>
  <c r="C55" i="2"/>
  <c r="M55" i="2" s="1"/>
  <c r="D56" i="46"/>
  <c r="N56" i="46" s="1"/>
  <c r="C56" i="46"/>
  <c r="M56" i="46" s="1"/>
  <c r="D55" i="46"/>
  <c r="N55" i="46"/>
  <c r="C55" i="46"/>
  <c r="M55" i="46" s="1"/>
  <c r="D58" i="47"/>
  <c r="N58" i="47" s="1"/>
  <c r="C58" i="47"/>
  <c r="M58" i="47" s="1"/>
  <c r="D57" i="47"/>
  <c r="N57" i="47" s="1"/>
  <c r="C56" i="47"/>
  <c r="M56" i="47" s="1"/>
  <c r="D55" i="47"/>
  <c r="N55" i="47" s="1"/>
  <c r="C55" i="47"/>
  <c r="M55" i="47" s="1"/>
  <c r="C58" i="48"/>
  <c r="M58" i="48" s="1"/>
  <c r="D57" i="48"/>
  <c r="N57" i="48" s="1"/>
  <c r="C57" i="48"/>
  <c r="M57" i="48" s="1"/>
  <c r="D56" i="48"/>
  <c r="N56" i="48" s="1"/>
  <c r="C56" i="48"/>
  <c r="M56" i="48" s="1"/>
  <c r="D55" i="48"/>
  <c r="N55" i="48" s="1"/>
  <c r="N58" i="49"/>
  <c r="M58" i="49"/>
  <c r="N57" i="49"/>
  <c r="M57" i="49"/>
  <c r="N56" i="49"/>
  <c r="M56" i="49"/>
  <c r="N55" i="49"/>
  <c r="M55" i="49"/>
  <c r="C58" i="50"/>
  <c r="M58" i="50" s="1"/>
  <c r="D57" i="50"/>
  <c r="N57" i="50" s="1"/>
  <c r="C57" i="50"/>
  <c r="M57" i="50" s="1"/>
  <c r="D56" i="50"/>
  <c r="N56" i="50" s="1"/>
  <c r="C56" i="50"/>
  <c r="M56" i="50" s="1"/>
  <c r="D55" i="50"/>
  <c r="N55" i="50" s="1"/>
  <c r="D58" i="51"/>
  <c r="N58" i="51" s="1"/>
  <c r="C58" i="51"/>
  <c r="M58" i="51" s="1"/>
  <c r="D57" i="51"/>
  <c r="N57" i="51" s="1"/>
  <c r="C56" i="51"/>
  <c r="M56" i="51" s="1"/>
  <c r="D55" i="51"/>
  <c r="N55" i="51" s="1"/>
  <c r="C55" i="51"/>
  <c r="M55" i="51" s="1"/>
  <c r="BD62" i="42"/>
  <c r="D58" i="52" s="1"/>
  <c r="N58" i="52" s="1"/>
  <c r="C58" i="52"/>
  <c r="M58" i="52" s="1"/>
  <c r="BD61" i="42"/>
  <c r="D57" i="52" s="1"/>
  <c r="N57" i="52" s="1"/>
  <c r="C57" i="52"/>
  <c r="M57" i="52" s="1"/>
  <c r="BD60" i="42"/>
  <c r="D56" i="52" s="1"/>
  <c r="N56" i="52" s="1"/>
  <c r="C56" i="52"/>
  <c r="M56" i="52" s="1"/>
  <c r="BD59" i="42"/>
  <c r="D55" i="52" s="1"/>
  <c r="N55" i="52" s="1"/>
  <c r="BJ62" i="42"/>
  <c r="D58" i="53" s="1"/>
  <c r="N58" i="53" s="1"/>
  <c r="C58" i="53"/>
  <c r="M58" i="53" s="1"/>
  <c r="BJ61" i="42"/>
  <c r="D57" i="53" s="1"/>
  <c r="N57" i="53" s="1"/>
  <c r="C57" i="53"/>
  <c r="M57" i="53" s="1"/>
  <c r="BJ60" i="42"/>
  <c r="D56" i="53" s="1"/>
  <c r="N56" i="53" s="1"/>
  <c r="C56" i="53"/>
  <c r="M56" i="53" s="1"/>
  <c r="BJ59" i="42"/>
  <c r="D55" i="53" s="1"/>
  <c r="N55" i="53" s="1"/>
  <c r="C55" i="53"/>
  <c r="M55" i="53" s="1"/>
  <c r="BP62" i="42"/>
  <c r="D58" i="54" s="1"/>
  <c r="N58" i="54" s="1"/>
  <c r="C58" i="54"/>
  <c r="M58" i="54" s="1"/>
  <c r="BP61" i="42"/>
  <c r="D57" i="54" s="1"/>
  <c r="N57" i="54" s="1"/>
  <c r="C57" i="54"/>
  <c r="M57" i="54" s="1"/>
  <c r="BP60" i="42"/>
  <c r="D56" i="54" s="1"/>
  <c r="N56" i="54" s="1"/>
  <c r="C56" i="54"/>
  <c r="M56" i="54" s="1"/>
  <c r="BP59" i="42"/>
  <c r="D55" i="54" s="1"/>
  <c r="N55" i="54" s="1"/>
  <c r="C55" i="54"/>
  <c r="M55" i="54" s="1"/>
  <c r="BV62" i="42"/>
  <c r="D58" i="55" s="1"/>
  <c r="N58" i="55" s="1"/>
  <c r="C58" i="55"/>
  <c r="M58" i="55" s="1"/>
  <c r="BV61" i="42"/>
  <c r="D57" i="55" s="1"/>
  <c r="N57" i="55" s="1"/>
  <c r="C57" i="55"/>
  <c r="M57" i="55" s="1"/>
  <c r="BV60" i="42"/>
  <c r="D56" i="55" s="1"/>
  <c r="N56" i="55" s="1"/>
  <c r="C56" i="55"/>
  <c r="M56" i="55" s="1"/>
  <c r="BV59" i="42"/>
  <c r="D55" i="55"/>
  <c r="N55" i="55" s="1"/>
  <c r="C55" i="55"/>
  <c r="M55" i="55" s="1"/>
  <c r="CB62" i="42"/>
  <c r="D58" i="56" s="1"/>
  <c r="N58" i="56" s="1"/>
  <c r="C58" i="56"/>
  <c r="M58" i="56" s="1"/>
  <c r="CB61" i="42"/>
  <c r="D57" i="56" s="1"/>
  <c r="N57" i="56" s="1"/>
  <c r="C57" i="56"/>
  <c r="M57" i="56" s="1"/>
  <c r="CB60" i="42"/>
  <c r="D56" i="56" s="1"/>
  <c r="N56" i="56" s="1"/>
  <c r="C56" i="56"/>
  <c r="M56" i="56" s="1"/>
  <c r="CB59" i="42"/>
  <c r="D55" i="56" s="1"/>
  <c r="N55" i="56" s="1"/>
  <c r="C55" i="56"/>
  <c r="M55" i="56" s="1"/>
  <c r="D58" i="57"/>
  <c r="N58" i="57" s="1"/>
  <c r="C58" i="57"/>
  <c r="M58" i="57" s="1"/>
  <c r="D57" i="57"/>
  <c r="N57" i="57" s="1"/>
  <c r="C57" i="57"/>
  <c r="M57" i="57" s="1"/>
  <c r="D56" i="57"/>
  <c r="N56" i="57" s="1"/>
  <c r="C56" i="57"/>
  <c r="M56" i="57" s="1"/>
  <c r="D55" i="57"/>
  <c r="N55" i="57" s="1"/>
  <c r="C55" i="57"/>
  <c r="M55" i="57" s="1"/>
  <c r="D58" i="58"/>
  <c r="N58" i="58" s="1"/>
  <c r="C58" i="58"/>
  <c r="M58" i="58" s="1"/>
  <c r="D57" i="58"/>
  <c r="N57" i="58" s="1"/>
  <c r="C57" i="58"/>
  <c r="M57" i="58" s="1"/>
  <c r="D56" i="58"/>
  <c r="N56" i="58" s="1"/>
  <c r="C56" i="58"/>
  <c r="M56" i="58" s="1"/>
  <c r="D55" i="58"/>
  <c r="N55" i="58" s="1"/>
  <c r="C55" i="58"/>
  <c r="M55" i="58" s="1"/>
  <c r="CT62" i="42"/>
  <c r="D58" i="59" s="1"/>
  <c r="N58" i="59" s="1"/>
  <c r="C58" i="59"/>
  <c r="M58" i="59" s="1"/>
  <c r="CT61" i="42"/>
  <c r="D57" i="59" s="1"/>
  <c r="N57" i="59" s="1"/>
  <c r="C57" i="59"/>
  <c r="M57" i="59" s="1"/>
  <c r="CT60" i="42"/>
  <c r="D56" i="59" s="1"/>
  <c r="C56" i="59"/>
  <c r="M56" i="59" s="1"/>
  <c r="CT59" i="42"/>
  <c r="D55" i="59" s="1"/>
  <c r="N55" i="59" s="1"/>
  <c r="C55" i="59"/>
  <c r="M55" i="59" s="1"/>
  <c r="N58" i="60"/>
  <c r="M58" i="60"/>
  <c r="N57" i="60"/>
  <c r="M57" i="60"/>
  <c r="N56" i="60"/>
  <c r="M56" i="60"/>
  <c r="N55" i="60"/>
  <c r="M55" i="60"/>
  <c r="N58" i="61"/>
  <c r="M58" i="61"/>
  <c r="N57" i="61"/>
  <c r="M57" i="61"/>
  <c r="N56" i="61"/>
  <c r="M56" i="61"/>
  <c r="N55" i="61"/>
  <c r="M55" i="61"/>
  <c r="DL62" i="42"/>
  <c r="D58" i="62" s="1"/>
  <c r="N58" i="62" s="1"/>
  <c r="C58" i="62"/>
  <c r="M58" i="62" s="1"/>
  <c r="DL61" i="42"/>
  <c r="D57" i="62" s="1"/>
  <c r="N57" i="62" s="1"/>
  <c r="C57" i="62"/>
  <c r="M57" i="62"/>
  <c r="DL60" i="42"/>
  <c r="D56" i="62" s="1"/>
  <c r="N56" i="62" s="1"/>
  <c r="C56" i="62"/>
  <c r="M56" i="62" s="1"/>
  <c r="DL59" i="42"/>
  <c r="D55" i="62" s="1"/>
  <c r="N55" i="62"/>
  <c r="C55" i="62"/>
  <c r="M55" i="62" s="1"/>
  <c r="DR62" i="42"/>
  <c r="D58" i="63"/>
  <c r="N58" i="63" s="1"/>
  <c r="C58" i="63"/>
  <c r="M58" i="63" s="1"/>
  <c r="DR61" i="42"/>
  <c r="D57" i="63" s="1"/>
  <c r="N57" i="63" s="1"/>
  <c r="C57" i="63"/>
  <c r="M57" i="63" s="1"/>
  <c r="DR60" i="42"/>
  <c r="D56" i="63" s="1"/>
  <c r="N56" i="63" s="1"/>
  <c r="C56" i="63"/>
  <c r="M56" i="63" s="1"/>
  <c r="DR59" i="42"/>
  <c r="D55" i="63" s="1"/>
  <c r="N55" i="63" s="1"/>
  <c r="C55" i="63"/>
  <c r="M55" i="63" s="1"/>
  <c r="DX62" i="42"/>
  <c r="D58" i="64" s="1"/>
  <c r="N58" i="64" s="1"/>
  <c r="C58" i="64"/>
  <c r="M58" i="64" s="1"/>
  <c r="DX61" i="42"/>
  <c r="D57" i="64" s="1"/>
  <c r="N57" i="64" s="1"/>
  <c r="C57" i="64"/>
  <c r="M57" i="64" s="1"/>
  <c r="DX60" i="42"/>
  <c r="D56" i="64" s="1"/>
  <c r="N56" i="64" s="1"/>
  <c r="C56" i="64"/>
  <c r="M56" i="64" s="1"/>
  <c r="DX59" i="42"/>
  <c r="D55" i="64" s="1"/>
  <c r="N55" i="64" s="1"/>
  <c r="C55" i="64"/>
  <c r="M55" i="64" s="1"/>
  <c r="ED62" i="42"/>
  <c r="D58" i="65" s="1"/>
  <c r="N58" i="65" s="1"/>
  <c r="C58" i="65"/>
  <c r="M58" i="65" s="1"/>
  <c r="ED61" i="42"/>
  <c r="D57" i="65" s="1"/>
  <c r="N57" i="65" s="1"/>
  <c r="C57" i="65"/>
  <c r="M57" i="65"/>
  <c r="ED60" i="42"/>
  <c r="D56" i="65" s="1"/>
  <c r="N56" i="65" s="1"/>
  <c r="C56" i="65"/>
  <c r="M56" i="65" s="1"/>
  <c r="ED59" i="42"/>
  <c r="D55" i="65" s="1"/>
  <c r="N55" i="65"/>
  <c r="C55" i="65"/>
  <c r="M55" i="65" s="1"/>
  <c r="EJ62" i="42"/>
  <c r="D58" i="66" s="1"/>
  <c r="N58" i="66" s="1"/>
  <c r="C58" i="66"/>
  <c r="M58" i="66" s="1"/>
  <c r="EJ61" i="42"/>
  <c r="D57" i="66" s="1"/>
  <c r="N57" i="66" s="1"/>
  <c r="C57" i="66"/>
  <c r="M57" i="66" s="1"/>
  <c r="AM57" i="66" s="1"/>
  <c r="EJ60" i="42"/>
  <c r="D56" i="66" s="1"/>
  <c r="N56" i="66" s="1"/>
  <c r="C56" i="66"/>
  <c r="M56" i="66" s="1"/>
  <c r="EJ59" i="42"/>
  <c r="D55" i="66"/>
  <c r="N55" i="66" s="1"/>
  <c r="C55" i="66"/>
  <c r="M55" i="66" s="1"/>
  <c r="EP62" i="42"/>
  <c r="D58" i="67"/>
  <c r="N58" i="67" s="1"/>
  <c r="C58" i="67"/>
  <c r="M58" i="67" s="1"/>
  <c r="EP61" i="42"/>
  <c r="D57" i="67" s="1"/>
  <c r="N57" i="67" s="1"/>
  <c r="C57" i="67"/>
  <c r="M57" i="67" s="1"/>
  <c r="EP60" i="42"/>
  <c r="D56" i="67" s="1"/>
  <c r="N56" i="67" s="1"/>
  <c r="C56" i="67"/>
  <c r="M56" i="67" s="1"/>
  <c r="AM56" i="67" s="1"/>
  <c r="EP59" i="42"/>
  <c r="D55" i="67" s="1"/>
  <c r="N55" i="67" s="1"/>
  <c r="C55" i="67"/>
  <c r="M55" i="67" s="1"/>
  <c r="N58" i="68"/>
  <c r="M58" i="68"/>
  <c r="AM58" i="68" s="1"/>
  <c r="N57" i="68"/>
  <c r="M57" i="68"/>
  <c r="N56" i="68"/>
  <c r="M56" i="68"/>
  <c r="AM56" i="68" s="1"/>
  <c r="N55" i="68"/>
  <c r="M55" i="68"/>
  <c r="EV62" i="42"/>
  <c r="D58" i="69" s="1"/>
  <c r="N58" i="69" s="1"/>
  <c r="C58" i="69"/>
  <c r="M58" i="69" s="1"/>
  <c r="AM58" i="69" s="1"/>
  <c r="EV61" i="42"/>
  <c r="D57" i="69" s="1"/>
  <c r="N57" i="69" s="1"/>
  <c r="C57" i="69"/>
  <c r="M57" i="69" s="1"/>
  <c r="EV60" i="42"/>
  <c r="D56" i="69" s="1"/>
  <c r="N56" i="69" s="1"/>
  <c r="C56" i="69"/>
  <c r="M56" i="69" s="1"/>
  <c r="AM56" i="69" s="1"/>
  <c r="EV59" i="42"/>
  <c r="D55" i="69"/>
  <c r="N55" i="69" s="1"/>
  <c r="C55" i="69"/>
  <c r="M55" i="69" s="1"/>
  <c r="FH62" i="42"/>
  <c r="D58" i="70" s="1"/>
  <c r="N58" i="70" s="1"/>
  <c r="AN58" i="70" s="1"/>
  <c r="C58" i="70"/>
  <c r="M58" i="70" s="1"/>
  <c r="FH61" i="42"/>
  <c r="D57" i="70" s="1"/>
  <c r="N57" i="70" s="1"/>
  <c r="C57" i="70"/>
  <c r="M57" i="70"/>
  <c r="FH60" i="42"/>
  <c r="D56" i="70" s="1"/>
  <c r="N56" i="70" s="1"/>
  <c r="C56" i="70"/>
  <c r="M56" i="70" s="1"/>
  <c r="FH59" i="42"/>
  <c r="D55" i="70"/>
  <c r="N55" i="70" s="1"/>
  <c r="C55" i="70"/>
  <c r="M55" i="70" s="1"/>
  <c r="FN62" i="42"/>
  <c r="D58" i="71"/>
  <c r="N58" i="71" s="1"/>
  <c r="C58" i="71"/>
  <c r="M58" i="71" s="1"/>
  <c r="AM58" i="71" s="1"/>
  <c r="FN61" i="42"/>
  <c r="D57" i="71" s="1"/>
  <c r="N57" i="71" s="1"/>
  <c r="C57" i="71"/>
  <c r="M57" i="71" s="1"/>
  <c r="FN60" i="42"/>
  <c r="D56" i="71" s="1"/>
  <c r="N56" i="71" s="1"/>
  <c r="C56" i="71"/>
  <c r="M56" i="71" s="1"/>
  <c r="FN59" i="42"/>
  <c r="D55" i="71" s="1"/>
  <c r="N55" i="71" s="1"/>
  <c r="C55" i="71"/>
  <c r="M55" i="71" s="1"/>
  <c r="FT62" i="42"/>
  <c r="D58" i="72" s="1"/>
  <c r="C58" i="72"/>
  <c r="M58" i="72" s="1"/>
  <c r="FT61" i="42"/>
  <c r="D57" i="72" s="1"/>
  <c r="N57" i="72" s="1"/>
  <c r="C57" i="72"/>
  <c r="M57" i="72"/>
  <c r="FT60" i="42"/>
  <c r="D56" i="72"/>
  <c r="N56" i="72" s="1"/>
  <c r="C56" i="72"/>
  <c r="M56" i="72" s="1"/>
  <c r="FT59" i="42"/>
  <c r="D55" i="72"/>
  <c r="N55" i="72" s="1"/>
  <c r="C55" i="72"/>
  <c r="M55" i="72" s="1"/>
  <c r="FZ62" i="42"/>
  <c r="D58" i="73" s="1"/>
  <c r="N58" i="73" s="1"/>
  <c r="C58" i="73"/>
  <c r="M58" i="73" s="1"/>
  <c r="FZ61" i="42"/>
  <c r="D57" i="73" s="1"/>
  <c r="N57" i="73" s="1"/>
  <c r="C57" i="73"/>
  <c r="M57" i="73" s="1"/>
  <c r="FZ60" i="42"/>
  <c r="D56" i="73" s="1"/>
  <c r="N56" i="73" s="1"/>
  <c r="C56" i="73"/>
  <c r="M56" i="73" s="1"/>
  <c r="FZ59" i="42"/>
  <c r="D55" i="73" s="1"/>
  <c r="N55" i="73" s="1"/>
  <c r="C55" i="73"/>
  <c r="M55" i="73" s="1"/>
  <c r="GF62" i="42"/>
  <c r="D58" i="74" s="1"/>
  <c r="N58" i="74" s="1"/>
  <c r="C58" i="74"/>
  <c r="GF61" i="42"/>
  <c r="D57" i="74" s="1"/>
  <c r="N57" i="74" s="1"/>
  <c r="C57" i="74"/>
  <c r="M57" i="74" s="1"/>
  <c r="GF60" i="42"/>
  <c r="D56" i="74" s="1"/>
  <c r="N56" i="74" s="1"/>
  <c r="C56" i="74"/>
  <c r="M56" i="74" s="1"/>
  <c r="GF59" i="42"/>
  <c r="D55" i="74" s="1"/>
  <c r="N55" i="74" s="1"/>
  <c r="C55" i="74"/>
  <c r="M55" i="74" s="1"/>
  <c r="GL62" i="42"/>
  <c r="D58" i="75"/>
  <c r="C58" i="75"/>
  <c r="M58" i="75" s="1"/>
  <c r="GL61" i="42"/>
  <c r="D57" i="75" s="1"/>
  <c r="N57" i="75" s="1"/>
  <c r="C57" i="75"/>
  <c r="GL60" i="42"/>
  <c r="D56" i="75" s="1"/>
  <c r="N56" i="75" s="1"/>
  <c r="C56" i="75"/>
  <c r="M56" i="75" s="1"/>
  <c r="GL59" i="42"/>
  <c r="D55" i="75" s="1"/>
  <c r="N55" i="75" s="1"/>
  <c r="C55" i="75"/>
  <c r="M55" i="75" s="1"/>
  <c r="GR62" i="42"/>
  <c r="D58" i="76" s="1"/>
  <c r="N58" i="76" s="1"/>
  <c r="C58" i="76"/>
  <c r="M58" i="76" s="1"/>
  <c r="GR61" i="42"/>
  <c r="D57" i="76" s="1"/>
  <c r="C57" i="76"/>
  <c r="M57" i="76" s="1"/>
  <c r="GR60" i="42"/>
  <c r="D56" i="76" s="1"/>
  <c r="N56" i="76" s="1"/>
  <c r="C56" i="76"/>
  <c r="GR59" i="42"/>
  <c r="D55" i="76"/>
  <c r="N55" i="76" s="1"/>
  <c r="C55" i="76"/>
  <c r="M55" i="76" s="1"/>
  <c r="GX62" i="42"/>
  <c r="D58" i="77" s="1"/>
  <c r="N58" i="77" s="1"/>
  <c r="C58" i="77"/>
  <c r="M58" i="77" s="1"/>
  <c r="GX61" i="42"/>
  <c r="D57" i="77" s="1"/>
  <c r="N57" i="77" s="1"/>
  <c r="C57" i="77"/>
  <c r="M57" i="77" s="1"/>
  <c r="GX60" i="42"/>
  <c r="D56" i="77" s="1"/>
  <c r="C56" i="77"/>
  <c r="M56" i="77" s="1"/>
  <c r="GX59" i="42"/>
  <c r="D55" i="77" s="1"/>
  <c r="N55" i="77" s="1"/>
  <c r="C55" i="77"/>
  <c r="M55" i="77" s="1"/>
  <c r="HJ62" i="42"/>
  <c r="D58" i="79" s="1"/>
  <c r="N58" i="79" s="1"/>
  <c r="C58" i="79"/>
  <c r="M58" i="79" s="1"/>
  <c r="HJ61" i="42"/>
  <c r="D57" i="79" s="1"/>
  <c r="N57" i="79" s="1"/>
  <c r="C57" i="79"/>
  <c r="M57" i="79" s="1"/>
  <c r="HJ60" i="42"/>
  <c r="D56" i="79" s="1"/>
  <c r="C56" i="79"/>
  <c r="M56" i="79" s="1"/>
  <c r="HJ59" i="42"/>
  <c r="D55" i="79" s="1"/>
  <c r="N55" i="79" s="1"/>
  <c r="C55" i="79"/>
  <c r="M55" i="79" s="1"/>
  <c r="N58" i="44"/>
  <c r="M58" i="44"/>
  <c r="N57" i="44"/>
  <c r="M57" i="44"/>
  <c r="N56" i="44"/>
  <c r="M56" i="44"/>
  <c r="N55" i="44"/>
  <c r="M55" i="44"/>
  <c r="D53" i="46"/>
  <c r="N53" i="46" s="1"/>
  <c r="C53" i="46"/>
  <c r="M53" i="46" s="1"/>
  <c r="D53" i="47"/>
  <c r="N53" i="47" s="1"/>
  <c r="C53" i="47"/>
  <c r="M53" i="47" s="1"/>
  <c r="N53" i="48"/>
  <c r="M53" i="48"/>
  <c r="D53" i="49"/>
  <c r="N53" i="49" s="1"/>
  <c r="C53" i="49"/>
  <c r="M53" i="49"/>
  <c r="AM53" i="49" s="1"/>
  <c r="D53" i="50"/>
  <c r="C53" i="50"/>
  <c r="M53" i="50" s="1"/>
  <c r="D53" i="51"/>
  <c r="N53" i="51" s="1"/>
  <c r="C53" i="51"/>
  <c r="BD57" i="42"/>
  <c r="D53" i="52" s="1"/>
  <c r="N53" i="52" s="1"/>
  <c r="C53" i="52"/>
  <c r="M53" i="52"/>
  <c r="BJ57" i="42"/>
  <c r="D53" i="53" s="1"/>
  <c r="N53" i="53" s="1"/>
  <c r="AN53" i="53" s="1"/>
  <c r="C53" i="53"/>
  <c r="M53" i="53" s="1"/>
  <c r="BP57" i="42"/>
  <c r="D53" i="54"/>
  <c r="N53" i="54" s="1"/>
  <c r="C53" i="54"/>
  <c r="M53" i="54" s="1"/>
  <c r="BV57" i="42"/>
  <c r="D53" i="55"/>
  <c r="N53" i="55" s="1"/>
  <c r="C53" i="55"/>
  <c r="M53" i="55"/>
  <c r="CB57" i="42"/>
  <c r="D53" i="56" s="1"/>
  <c r="N53" i="56" s="1"/>
  <c r="C53" i="56"/>
  <c r="M53" i="56" s="1"/>
  <c r="CH57" i="42"/>
  <c r="D53" i="57" s="1"/>
  <c r="N53" i="57" s="1"/>
  <c r="C53" i="57"/>
  <c r="M53" i="57" s="1"/>
  <c r="CN57" i="42"/>
  <c r="D53" i="58" s="1"/>
  <c r="N53" i="58" s="1"/>
  <c r="C53" i="58"/>
  <c r="M53" i="58" s="1"/>
  <c r="CT57" i="42"/>
  <c r="D53" i="59" s="1"/>
  <c r="N53" i="59" s="1"/>
  <c r="C53" i="59"/>
  <c r="M53" i="59" s="1"/>
  <c r="N53" i="60"/>
  <c r="M53" i="60"/>
  <c r="N53" i="61"/>
  <c r="M53" i="61"/>
  <c r="DL57" i="42"/>
  <c r="D53" i="62" s="1"/>
  <c r="N53" i="62" s="1"/>
  <c r="C53" i="62"/>
  <c r="M53" i="62"/>
  <c r="DR57" i="42"/>
  <c r="D53" i="63" s="1"/>
  <c r="N53" i="63" s="1"/>
  <c r="AN53" i="63" s="1"/>
  <c r="C53" i="63"/>
  <c r="M53" i="63" s="1"/>
  <c r="DX57" i="42"/>
  <c r="D53" i="64"/>
  <c r="N53" i="64" s="1"/>
  <c r="C53" i="64"/>
  <c r="M53" i="64" s="1"/>
  <c r="ED57" i="42"/>
  <c r="D53" i="65"/>
  <c r="N53" i="65" s="1"/>
  <c r="C53" i="65"/>
  <c r="M53" i="65" s="1"/>
  <c r="EJ57" i="42"/>
  <c r="D53" i="66" s="1"/>
  <c r="N53" i="66" s="1"/>
  <c r="AN53" i="66" s="1"/>
  <c r="C53" i="66"/>
  <c r="M53" i="66" s="1"/>
  <c r="EP57" i="42"/>
  <c r="D53" i="67" s="1"/>
  <c r="N53" i="67" s="1"/>
  <c r="C53" i="67"/>
  <c r="M53" i="67" s="1"/>
  <c r="FB57" i="42"/>
  <c r="D53" i="68"/>
  <c r="N53" i="68" s="1"/>
  <c r="C53" i="68"/>
  <c r="M53" i="68" s="1"/>
  <c r="EV57" i="42"/>
  <c r="D53" i="69"/>
  <c r="N53" i="69" s="1"/>
  <c r="C53" i="69"/>
  <c r="M53" i="69" s="1"/>
  <c r="FH57" i="42"/>
  <c r="D53" i="70" s="1"/>
  <c r="N53" i="70" s="1"/>
  <c r="C53" i="70"/>
  <c r="M53" i="70" s="1"/>
  <c r="FN57" i="42"/>
  <c r="D53" i="71" s="1"/>
  <c r="N53" i="71" s="1"/>
  <c r="C53" i="71"/>
  <c r="M53" i="71" s="1"/>
  <c r="FT57" i="42"/>
  <c r="D53" i="72"/>
  <c r="N53" i="72" s="1"/>
  <c r="C53" i="72"/>
  <c r="M53" i="72" s="1"/>
  <c r="FZ57" i="42"/>
  <c r="D53" i="73"/>
  <c r="C53" i="73"/>
  <c r="M53" i="73" s="1"/>
  <c r="GF57" i="42"/>
  <c r="D53" i="74" s="1"/>
  <c r="N53" i="74" s="1"/>
  <c r="C53" i="74"/>
  <c r="GL57" i="42"/>
  <c r="D53" i="75" s="1"/>
  <c r="N53" i="75" s="1"/>
  <c r="C53" i="75"/>
  <c r="M53" i="75" s="1"/>
  <c r="GR57" i="42"/>
  <c r="D53" i="76" s="1"/>
  <c r="N53" i="76" s="1"/>
  <c r="C53" i="76"/>
  <c r="M53" i="76" s="1"/>
  <c r="GX57" i="42"/>
  <c r="D53" i="77" s="1"/>
  <c r="N53" i="77" s="1"/>
  <c r="C53" i="77"/>
  <c r="M53" i="77" s="1"/>
  <c r="HJ57" i="42"/>
  <c r="D53" i="79" s="1"/>
  <c r="C53" i="79"/>
  <c r="M53" i="79" s="1"/>
  <c r="D53" i="44"/>
  <c r="N53" i="44" s="1"/>
  <c r="C53" i="44"/>
  <c r="D50" i="2"/>
  <c r="N50" i="2" s="1"/>
  <c r="M50" i="2"/>
  <c r="D51" i="46"/>
  <c r="N51" i="46" s="1"/>
  <c r="C51" i="46"/>
  <c r="M51" i="46" s="1"/>
  <c r="D50" i="46"/>
  <c r="N50" i="46" s="1"/>
  <c r="C50" i="46"/>
  <c r="M50" i="46" s="1"/>
  <c r="D51" i="47"/>
  <c r="N51" i="47" s="1"/>
  <c r="C51" i="47"/>
  <c r="M51" i="47" s="1"/>
  <c r="D50" i="47"/>
  <c r="N50" i="47" s="1"/>
  <c r="C50" i="47"/>
  <c r="M50" i="47" s="1"/>
  <c r="D51" i="48"/>
  <c r="N51" i="48" s="1"/>
  <c r="C51" i="48"/>
  <c r="M51" i="48" s="1"/>
  <c r="D50" i="48"/>
  <c r="N50" i="48" s="1"/>
  <c r="AN50" i="48" s="1"/>
  <c r="C50" i="48"/>
  <c r="M50" i="48" s="1"/>
  <c r="D51" i="49"/>
  <c r="N51" i="49" s="1"/>
  <c r="C51" i="49"/>
  <c r="M51" i="49" s="1"/>
  <c r="D50" i="49"/>
  <c r="N50" i="49"/>
  <c r="C50" i="49"/>
  <c r="M50" i="49" s="1"/>
  <c r="D51" i="50"/>
  <c r="N51" i="50" s="1"/>
  <c r="C51" i="50"/>
  <c r="M51" i="50" s="1"/>
  <c r="D50" i="50"/>
  <c r="N50" i="50" s="1"/>
  <c r="C50" i="50"/>
  <c r="M50" i="50" s="1"/>
  <c r="D51" i="51"/>
  <c r="N51" i="51" s="1"/>
  <c r="C51" i="51"/>
  <c r="D50" i="51"/>
  <c r="N50" i="51" s="1"/>
  <c r="C50" i="51"/>
  <c r="M50" i="51" s="1"/>
  <c r="BD55" i="42"/>
  <c r="D51" i="52" s="1"/>
  <c r="N51" i="52" s="1"/>
  <c r="C51" i="52"/>
  <c r="M51" i="52" s="1"/>
  <c r="AM51" i="52" s="1"/>
  <c r="BD54" i="42"/>
  <c r="D50" i="52" s="1"/>
  <c r="N50" i="52" s="1"/>
  <c r="C50" i="52"/>
  <c r="M50" i="52" s="1"/>
  <c r="BJ55" i="42"/>
  <c r="D51" i="53" s="1"/>
  <c r="N51" i="53" s="1"/>
  <c r="C51" i="53"/>
  <c r="M51" i="53" s="1"/>
  <c r="BJ54" i="42"/>
  <c r="D50" i="53" s="1"/>
  <c r="N50" i="53" s="1"/>
  <c r="C50" i="53"/>
  <c r="M50" i="53" s="1"/>
  <c r="BP55" i="42"/>
  <c r="D51" i="54"/>
  <c r="N51" i="54" s="1"/>
  <c r="AN51" i="54" s="1"/>
  <c r="C51" i="54"/>
  <c r="M51" i="54" s="1"/>
  <c r="BP54" i="42"/>
  <c r="D50" i="54"/>
  <c r="N50" i="54" s="1"/>
  <c r="C50" i="54"/>
  <c r="M50" i="54" s="1"/>
  <c r="BV55" i="42"/>
  <c r="D51" i="55" s="1"/>
  <c r="N51" i="55" s="1"/>
  <c r="C51" i="55"/>
  <c r="M51" i="55" s="1"/>
  <c r="BV54" i="42"/>
  <c r="D50" i="55" s="1"/>
  <c r="N50" i="55" s="1"/>
  <c r="C50" i="55"/>
  <c r="M50" i="55" s="1"/>
  <c r="CB55" i="42"/>
  <c r="D51" i="56"/>
  <c r="N51" i="56" s="1"/>
  <c r="C51" i="56"/>
  <c r="M51" i="56" s="1"/>
  <c r="CB54" i="42"/>
  <c r="D50" i="56"/>
  <c r="N50" i="56" s="1"/>
  <c r="C50" i="56"/>
  <c r="M50" i="56" s="1"/>
  <c r="CH55" i="42"/>
  <c r="D51" i="57" s="1"/>
  <c r="N51" i="57" s="1"/>
  <c r="C51" i="57"/>
  <c r="M51" i="57"/>
  <c r="CH54" i="42"/>
  <c r="D50" i="57" s="1"/>
  <c r="N50" i="57" s="1"/>
  <c r="C50" i="57"/>
  <c r="M50" i="57" s="1"/>
  <c r="CN55" i="42"/>
  <c r="D51" i="58"/>
  <c r="C51" i="58"/>
  <c r="M51" i="58" s="1"/>
  <c r="CN54" i="42"/>
  <c r="D50" i="58" s="1"/>
  <c r="N50" i="58" s="1"/>
  <c r="C50" i="58"/>
  <c r="M50" i="58"/>
  <c r="CT55" i="42"/>
  <c r="D51" i="59" s="1"/>
  <c r="N51" i="59" s="1"/>
  <c r="C51" i="59"/>
  <c r="M51" i="59" s="1"/>
  <c r="CT54" i="42"/>
  <c r="D50" i="59"/>
  <c r="N50" i="59" s="1"/>
  <c r="C50" i="59"/>
  <c r="M50" i="59" s="1"/>
  <c r="N51" i="60"/>
  <c r="M51" i="60"/>
  <c r="N50" i="60"/>
  <c r="M50" i="60"/>
  <c r="N51" i="61"/>
  <c r="M51" i="61"/>
  <c r="N50" i="61"/>
  <c r="M50" i="61"/>
  <c r="DL55" i="42"/>
  <c r="D51" i="62"/>
  <c r="C51" i="62"/>
  <c r="M51" i="62" s="1"/>
  <c r="DL54" i="42"/>
  <c r="D50" i="62" s="1"/>
  <c r="N50" i="62" s="1"/>
  <c r="C50" i="62"/>
  <c r="M50" i="62" s="1"/>
  <c r="DR55" i="42"/>
  <c r="D51" i="63" s="1"/>
  <c r="N51" i="63" s="1"/>
  <c r="C51" i="63"/>
  <c r="M51" i="63" s="1"/>
  <c r="DR54" i="42"/>
  <c r="D50" i="63"/>
  <c r="N50" i="63" s="1"/>
  <c r="C50" i="63"/>
  <c r="M50" i="63" s="1"/>
  <c r="DX55" i="42"/>
  <c r="D51" i="64" s="1"/>
  <c r="N51" i="64" s="1"/>
  <c r="C51" i="64"/>
  <c r="M51" i="64" s="1"/>
  <c r="DX54" i="42"/>
  <c r="D50" i="64" s="1"/>
  <c r="N50" i="64" s="1"/>
  <c r="C50" i="64"/>
  <c r="M50" i="64" s="1"/>
  <c r="ED55" i="42"/>
  <c r="D51" i="65" s="1"/>
  <c r="N51" i="65" s="1"/>
  <c r="C51" i="65"/>
  <c r="M51" i="65" s="1"/>
  <c r="ED54" i="42"/>
  <c r="D50" i="65"/>
  <c r="N50" i="65" s="1"/>
  <c r="C50" i="65"/>
  <c r="M50" i="65" s="1"/>
  <c r="EJ55" i="42"/>
  <c r="D51" i="66" s="1"/>
  <c r="N51" i="66" s="1"/>
  <c r="C51" i="66"/>
  <c r="M51" i="66" s="1"/>
  <c r="EJ54" i="42"/>
  <c r="D50" i="66" s="1"/>
  <c r="N50" i="66" s="1"/>
  <c r="C50" i="66"/>
  <c r="M50" i="66" s="1"/>
  <c r="D51" i="67"/>
  <c r="N51" i="67" s="1"/>
  <c r="C51" i="67"/>
  <c r="M51" i="67" s="1"/>
  <c r="EP54" i="42"/>
  <c r="D50" i="67" s="1"/>
  <c r="N50" i="67" s="1"/>
  <c r="C50" i="67"/>
  <c r="M50" i="67" s="1"/>
  <c r="FB55" i="42"/>
  <c r="D51" i="68" s="1"/>
  <c r="N51" i="68" s="1"/>
  <c r="C51" i="68"/>
  <c r="M51" i="68" s="1"/>
  <c r="FB54" i="42"/>
  <c r="D50" i="68" s="1"/>
  <c r="N50" i="68" s="1"/>
  <c r="C50" i="68"/>
  <c r="M50" i="68" s="1"/>
  <c r="EV55" i="42"/>
  <c r="D51" i="69"/>
  <c r="N51" i="69" s="1"/>
  <c r="C51" i="69"/>
  <c r="M51" i="69" s="1"/>
  <c r="EV54" i="42"/>
  <c r="D50" i="69" s="1"/>
  <c r="N50" i="69" s="1"/>
  <c r="C50" i="69"/>
  <c r="M50" i="69"/>
  <c r="FH55" i="42"/>
  <c r="D51" i="70" s="1"/>
  <c r="N51" i="70" s="1"/>
  <c r="C51" i="70"/>
  <c r="M51" i="70" s="1"/>
  <c r="FH54" i="42"/>
  <c r="D50" i="70" s="1"/>
  <c r="N50" i="70" s="1"/>
  <c r="C50" i="70"/>
  <c r="M50" i="70" s="1"/>
  <c r="FN55" i="42"/>
  <c r="D51" i="71" s="1"/>
  <c r="N51" i="71" s="1"/>
  <c r="C51" i="71"/>
  <c r="M51" i="71" s="1"/>
  <c r="FN54" i="42"/>
  <c r="D50" i="71" s="1"/>
  <c r="N50" i="71" s="1"/>
  <c r="C50" i="71"/>
  <c r="M50" i="71" s="1"/>
  <c r="FT55" i="42"/>
  <c r="D51" i="72" s="1"/>
  <c r="N51" i="72" s="1"/>
  <c r="AN51" i="72" s="1"/>
  <c r="C51" i="72"/>
  <c r="M51" i="72" s="1"/>
  <c r="FT54" i="42"/>
  <c r="D50" i="72" s="1"/>
  <c r="C50" i="72"/>
  <c r="M50" i="72" s="1"/>
  <c r="FZ55" i="42"/>
  <c r="D51" i="73" s="1"/>
  <c r="N51" i="73" s="1"/>
  <c r="AN51" i="73" s="1"/>
  <c r="C51" i="73"/>
  <c r="M51" i="73" s="1"/>
  <c r="FZ54" i="42"/>
  <c r="D50" i="73" s="1"/>
  <c r="N50" i="73" s="1"/>
  <c r="C50" i="73"/>
  <c r="M50" i="73" s="1"/>
  <c r="GF55" i="42"/>
  <c r="D51" i="74" s="1"/>
  <c r="N51" i="74" s="1"/>
  <c r="C51" i="74"/>
  <c r="GF54" i="42"/>
  <c r="D50" i="74" s="1"/>
  <c r="N50" i="74" s="1"/>
  <c r="C50" i="74"/>
  <c r="M50" i="74" s="1"/>
  <c r="GL55" i="42"/>
  <c r="D51" i="75"/>
  <c r="N51" i="75" s="1"/>
  <c r="C51" i="75"/>
  <c r="M51" i="75" s="1"/>
  <c r="D50" i="75"/>
  <c r="N50" i="75" s="1"/>
  <c r="C50" i="75"/>
  <c r="M50" i="75" s="1"/>
  <c r="GR55" i="42"/>
  <c r="D51" i="76" s="1"/>
  <c r="N51" i="76" s="1"/>
  <c r="C51" i="76"/>
  <c r="M51" i="76" s="1"/>
  <c r="GR54" i="42"/>
  <c r="D50" i="76"/>
  <c r="N50" i="76" s="1"/>
  <c r="AN50" i="76" s="1"/>
  <c r="C50" i="76"/>
  <c r="M50" i="76" s="1"/>
  <c r="GX55" i="42"/>
  <c r="D51" i="77"/>
  <c r="N51" i="77" s="1"/>
  <c r="C51" i="77"/>
  <c r="M51" i="77" s="1"/>
  <c r="GX54" i="42"/>
  <c r="D50" i="77"/>
  <c r="N50" i="77" s="1"/>
  <c r="C50" i="77"/>
  <c r="M50" i="77" s="1"/>
  <c r="HJ55" i="42"/>
  <c r="D51" i="79" s="1"/>
  <c r="N51" i="79" s="1"/>
  <c r="C51" i="79"/>
  <c r="M51" i="79"/>
  <c r="HJ54" i="42"/>
  <c r="D50" i="79" s="1"/>
  <c r="N50" i="79" s="1"/>
  <c r="C50" i="79"/>
  <c r="M50" i="79" s="1"/>
  <c r="D51" i="44"/>
  <c r="N51" i="44" s="1"/>
  <c r="C51" i="44"/>
  <c r="D50" i="44"/>
  <c r="N50" i="44" s="1"/>
  <c r="C50" i="44"/>
  <c r="M50" i="44" s="1"/>
  <c r="D48" i="2"/>
  <c r="N48" i="2"/>
  <c r="C48" i="2"/>
  <c r="M48" i="2" s="1"/>
  <c r="D48" i="46"/>
  <c r="N48" i="46" s="1"/>
  <c r="C48" i="46"/>
  <c r="D48" i="47"/>
  <c r="N48" i="47" s="1"/>
  <c r="C48" i="47"/>
  <c r="M48" i="47" s="1"/>
  <c r="D48" i="48"/>
  <c r="N48" i="48" s="1"/>
  <c r="C48" i="48"/>
  <c r="M48" i="48" s="1"/>
  <c r="D48" i="49"/>
  <c r="N48" i="49" s="1"/>
  <c r="C48" i="49"/>
  <c r="M48" i="49" s="1"/>
  <c r="D48" i="50"/>
  <c r="N48" i="50" s="1"/>
  <c r="C48" i="50"/>
  <c r="M48" i="50" s="1"/>
  <c r="D48" i="51"/>
  <c r="N48" i="51" s="1"/>
  <c r="C48" i="51"/>
  <c r="BD51" i="42"/>
  <c r="D48" i="52" s="1"/>
  <c r="N48" i="52" s="1"/>
  <c r="C48" i="52"/>
  <c r="M48" i="52" s="1"/>
  <c r="BJ51" i="42"/>
  <c r="D48" i="53" s="1"/>
  <c r="N48" i="53" s="1"/>
  <c r="C48" i="53"/>
  <c r="M48" i="53" s="1"/>
  <c r="BP51" i="42"/>
  <c r="D48" i="54" s="1"/>
  <c r="N48" i="54" s="1"/>
  <c r="C48" i="54"/>
  <c r="M48" i="54"/>
  <c r="BV51" i="42"/>
  <c r="D48" i="55" s="1"/>
  <c r="N48" i="55" s="1"/>
  <c r="C48" i="55"/>
  <c r="M48" i="55" s="1"/>
  <c r="CB51" i="42"/>
  <c r="D48" i="56"/>
  <c r="N48" i="56" s="1"/>
  <c r="C48" i="56"/>
  <c r="M48" i="56" s="1"/>
  <c r="CH51" i="42"/>
  <c r="D48" i="57"/>
  <c r="C48" i="57"/>
  <c r="M48" i="57" s="1"/>
  <c r="CN51" i="42"/>
  <c r="D48" i="58" s="1"/>
  <c r="N48" i="58" s="1"/>
  <c r="C48" i="58"/>
  <c r="M48" i="58" s="1"/>
  <c r="CT51" i="42"/>
  <c r="D48" i="59"/>
  <c r="N48" i="59" s="1"/>
  <c r="C48" i="59"/>
  <c r="N48" i="60"/>
  <c r="M48" i="60"/>
  <c r="N48" i="61"/>
  <c r="M48" i="61"/>
  <c r="DL51" i="42"/>
  <c r="D48" i="62"/>
  <c r="N48" i="62" s="1"/>
  <c r="C48" i="62"/>
  <c r="DR51" i="42"/>
  <c r="D48" i="63"/>
  <c r="N48" i="63" s="1"/>
  <c r="C48" i="63"/>
  <c r="M48" i="63" s="1"/>
  <c r="DX51" i="42"/>
  <c r="D48" i="64" s="1"/>
  <c r="N48" i="64" s="1"/>
  <c r="C48" i="64"/>
  <c r="M48" i="64" s="1"/>
  <c r="ED51" i="42"/>
  <c r="D48" i="65" s="1"/>
  <c r="N48" i="65" s="1"/>
  <c r="C48" i="65"/>
  <c r="M48" i="65" s="1"/>
  <c r="EJ51" i="42"/>
  <c r="D48" i="66" s="1"/>
  <c r="N48" i="66" s="1"/>
  <c r="C48" i="66"/>
  <c r="M48" i="66" s="1"/>
  <c r="EP51" i="42"/>
  <c r="D48" i="67" s="1"/>
  <c r="N48" i="67" s="1"/>
  <c r="C48" i="67"/>
  <c r="M48" i="67" s="1"/>
  <c r="FB51" i="42"/>
  <c r="D48" i="68" s="1"/>
  <c r="N48" i="68" s="1"/>
  <c r="C48" i="68"/>
  <c r="M48" i="68" s="1"/>
  <c r="EV51" i="42"/>
  <c r="D48" i="69" s="1"/>
  <c r="C48" i="69"/>
  <c r="M48" i="69" s="1"/>
  <c r="FH51" i="42"/>
  <c r="D48" i="70"/>
  <c r="N48" i="70" s="1"/>
  <c r="C48" i="70"/>
  <c r="M48" i="70" s="1"/>
  <c r="FN51" i="42"/>
  <c r="D48" i="71" s="1"/>
  <c r="N48" i="71" s="1"/>
  <c r="C48" i="71"/>
  <c r="M48" i="71" s="1"/>
  <c r="FT51" i="42"/>
  <c r="D48" i="72" s="1"/>
  <c r="N48" i="72" s="1"/>
  <c r="C48" i="72"/>
  <c r="M48" i="72" s="1"/>
  <c r="AM48" i="72" s="1"/>
  <c r="FZ51" i="42"/>
  <c r="D48" i="73"/>
  <c r="N48" i="73" s="1"/>
  <c r="C48" i="73"/>
  <c r="M48" i="73" s="1"/>
  <c r="GF51" i="42"/>
  <c r="D48" i="74" s="1"/>
  <c r="N48" i="74" s="1"/>
  <c r="C48" i="74"/>
  <c r="M48" i="74" s="1"/>
  <c r="GL51" i="42"/>
  <c r="D48" i="75" s="1"/>
  <c r="N48" i="75" s="1"/>
  <c r="C48" i="75"/>
  <c r="M48" i="75" s="1"/>
  <c r="GR51" i="42"/>
  <c r="D48" i="76" s="1"/>
  <c r="N48" i="76" s="1"/>
  <c r="C48" i="76"/>
  <c r="M48" i="76" s="1"/>
  <c r="GX51" i="42"/>
  <c r="D48" i="77" s="1"/>
  <c r="N48" i="77" s="1"/>
  <c r="C48" i="77"/>
  <c r="M48" i="77" s="1"/>
  <c r="HJ51" i="42"/>
  <c r="D48" i="79" s="1"/>
  <c r="N48" i="79" s="1"/>
  <c r="C48" i="79"/>
  <c r="M48" i="79" s="1"/>
  <c r="N48" i="44"/>
  <c r="M48" i="44"/>
  <c r="D46" i="2"/>
  <c r="N46" i="2" s="1"/>
  <c r="C46" i="2"/>
  <c r="M46" i="2"/>
  <c r="D46" i="46"/>
  <c r="N46" i="46" s="1"/>
  <c r="C46" i="46"/>
  <c r="M46" i="46" s="1"/>
  <c r="AM46" i="46" s="1"/>
  <c r="D46" i="47"/>
  <c r="N46" i="47" s="1"/>
  <c r="C46" i="47"/>
  <c r="M46" i="47" s="1"/>
  <c r="D46" i="48"/>
  <c r="N46" i="48" s="1"/>
  <c r="C46" i="48"/>
  <c r="M46" i="48"/>
  <c r="D46" i="49"/>
  <c r="N46" i="49" s="1"/>
  <c r="C46" i="49"/>
  <c r="M46" i="49"/>
  <c r="D46" i="50"/>
  <c r="N46" i="50" s="1"/>
  <c r="C46" i="50"/>
  <c r="M46" i="50" s="1"/>
  <c r="D46" i="51"/>
  <c r="N46" i="51" s="1"/>
  <c r="C46" i="51"/>
  <c r="M46" i="51" s="1"/>
  <c r="AM46" i="51" s="1"/>
  <c r="BD49" i="42"/>
  <c r="D46" i="52"/>
  <c r="N46" i="52" s="1"/>
  <c r="C46" i="52"/>
  <c r="M46" i="52" s="1"/>
  <c r="BJ49" i="42"/>
  <c r="D46" i="53" s="1"/>
  <c r="N46" i="53" s="1"/>
  <c r="C46" i="53"/>
  <c r="M46" i="53" s="1"/>
  <c r="BP49" i="42"/>
  <c r="D46" i="54"/>
  <c r="N46" i="54" s="1"/>
  <c r="C46" i="54"/>
  <c r="M46" i="54" s="1"/>
  <c r="BV49" i="42"/>
  <c r="D46" i="55" s="1"/>
  <c r="N46" i="55" s="1"/>
  <c r="C46" i="55"/>
  <c r="M46" i="55"/>
  <c r="CB49" i="42"/>
  <c r="D46" i="56"/>
  <c r="N46" i="56" s="1"/>
  <c r="C46" i="56"/>
  <c r="M46" i="56" s="1"/>
  <c r="CH49" i="42"/>
  <c r="D46" i="57" s="1"/>
  <c r="N46" i="57" s="1"/>
  <c r="C46" i="57"/>
  <c r="M46" i="57" s="1"/>
  <c r="CN49" i="42"/>
  <c r="D46" i="58"/>
  <c r="N46" i="58" s="1"/>
  <c r="C46" i="58"/>
  <c r="M46" i="58" s="1"/>
  <c r="CT49" i="42"/>
  <c r="D46" i="59" s="1"/>
  <c r="N46" i="59" s="1"/>
  <c r="C46" i="59"/>
  <c r="M46" i="59"/>
  <c r="N46" i="60"/>
  <c r="M46" i="60"/>
  <c r="N46" i="61"/>
  <c r="M46" i="61"/>
  <c r="DL49" i="42"/>
  <c r="D46" i="62"/>
  <c r="N46" i="62" s="1"/>
  <c r="C46" i="62"/>
  <c r="M46" i="62" s="1"/>
  <c r="DR49" i="42"/>
  <c r="D46" i="63" s="1"/>
  <c r="N46" i="63" s="1"/>
  <c r="C46" i="63"/>
  <c r="M46" i="63" s="1"/>
  <c r="DX49" i="42"/>
  <c r="D46" i="64" s="1"/>
  <c r="N46" i="64" s="1"/>
  <c r="C46" i="64"/>
  <c r="M46" i="64"/>
  <c r="ED49" i="42"/>
  <c r="D46" i="65" s="1"/>
  <c r="N46" i="65" s="1"/>
  <c r="C46" i="65"/>
  <c r="M46" i="65" s="1"/>
  <c r="EJ49" i="42"/>
  <c r="D46" i="66" s="1"/>
  <c r="N46" i="66" s="1"/>
  <c r="C46" i="66"/>
  <c r="M46" i="66" s="1"/>
  <c r="EP49" i="42"/>
  <c r="D46" i="67"/>
  <c r="N46" i="67" s="1"/>
  <c r="C46" i="67"/>
  <c r="M46" i="67" s="1"/>
  <c r="FB49" i="42"/>
  <c r="D46" i="68"/>
  <c r="N46" i="68" s="1"/>
  <c r="C46" i="68"/>
  <c r="M46" i="68"/>
  <c r="EV49" i="42"/>
  <c r="D46" i="69" s="1"/>
  <c r="N46" i="69" s="1"/>
  <c r="C46" i="69"/>
  <c r="M46" i="69" s="1"/>
  <c r="FH49" i="42"/>
  <c r="D46" i="70" s="1"/>
  <c r="N46" i="70" s="1"/>
  <c r="C46" i="70"/>
  <c r="M46" i="70" s="1"/>
  <c r="FN49" i="42"/>
  <c r="D46" i="71"/>
  <c r="N46" i="71"/>
  <c r="C46" i="71"/>
  <c r="M46" i="71" s="1"/>
  <c r="FT49" i="42"/>
  <c r="D46" i="72"/>
  <c r="N46" i="72" s="1"/>
  <c r="C46" i="72"/>
  <c r="M46" i="72" s="1"/>
  <c r="FZ49" i="42"/>
  <c r="D46" i="73" s="1"/>
  <c r="N46" i="73" s="1"/>
  <c r="C46" i="73"/>
  <c r="M46" i="73" s="1"/>
  <c r="GF49" i="42"/>
  <c r="D46" i="74" s="1"/>
  <c r="N46" i="74" s="1"/>
  <c r="C46" i="74"/>
  <c r="M46" i="74" s="1"/>
  <c r="AM46" i="74" s="1"/>
  <c r="GL49" i="42"/>
  <c r="D46" i="75"/>
  <c r="N46" i="75" s="1"/>
  <c r="C46" i="75"/>
  <c r="M46" i="75" s="1"/>
  <c r="GR49" i="42"/>
  <c r="D46" i="76" s="1"/>
  <c r="N46" i="76" s="1"/>
  <c r="C46" i="76"/>
  <c r="M46" i="76" s="1"/>
  <c r="GX49" i="42"/>
  <c r="D46" i="77" s="1"/>
  <c r="N46" i="77" s="1"/>
  <c r="C46" i="77"/>
  <c r="M46" i="77" s="1"/>
  <c r="HJ49" i="42"/>
  <c r="D46" i="79" s="1"/>
  <c r="N46" i="79" s="1"/>
  <c r="C46" i="79"/>
  <c r="M46" i="79" s="1"/>
  <c r="N46" i="44"/>
  <c r="M46" i="44"/>
  <c r="D44" i="2"/>
  <c r="N44" i="2" s="1"/>
  <c r="C44" i="2"/>
  <c r="M44" i="2" s="1"/>
  <c r="D43" i="2"/>
  <c r="N43" i="2" s="1"/>
  <c r="C43" i="2"/>
  <c r="M43" i="2" s="1"/>
  <c r="D42" i="2"/>
  <c r="N42" i="2" s="1"/>
  <c r="C42" i="2"/>
  <c r="M42" i="2" s="1"/>
  <c r="D41" i="2"/>
  <c r="N41" i="2" s="1"/>
  <c r="C41" i="2"/>
  <c r="M41" i="2" s="1"/>
  <c r="D40" i="2"/>
  <c r="N40" i="2" s="1"/>
  <c r="AN40" i="2" s="1"/>
  <c r="C40" i="2"/>
  <c r="M40" i="2" s="1"/>
  <c r="D39" i="2"/>
  <c r="N39" i="2" s="1"/>
  <c r="C39" i="2"/>
  <c r="M39" i="2" s="1"/>
  <c r="D38" i="2"/>
  <c r="N38" i="2" s="1"/>
  <c r="C38" i="2"/>
  <c r="M38" i="2" s="1"/>
  <c r="D37" i="2"/>
  <c r="C37" i="2"/>
  <c r="M37" i="2" s="1"/>
  <c r="D36" i="2"/>
  <c r="N36" i="2" s="1"/>
  <c r="C36" i="2"/>
  <c r="M36" i="2" s="1"/>
  <c r="D44" i="46"/>
  <c r="C44" i="46"/>
  <c r="M44" i="46" s="1"/>
  <c r="D43" i="46"/>
  <c r="N43" i="46" s="1"/>
  <c r="C43" i="46"/>
  <c r="M43" i="46" s="1"/>
  <c r="D42" i="46"/>
  <c r="N42" i="46" s="1"/>
  <c r="C42" i="46"/>
  <c r="M42" i="46" s="1"/>
  <c r="D41" i="46"/>
  <c r="N41" i="46" s="1"/>
  <c r="C41" i="46"/>
  <c r="M41" i="46" s="1"/>
  <c r="D40" i="46"/>
  <c r="N40" i="46" s="1"/>
  <c r="C40" i="46"/>
  <c r="M40" i="46" s="1"/>
  <c r="D39" i="46"/>
  <c r="N39" i="46" s="1"/>
  <c r="C39" i="46"/>
  <c r="M39" i="46" s="1"/>
  <c r="D38" i="46"/>
  <c r="N38" i="46" s="1"/>
  <c r="C38" i="46"/>
  <c r="M38" i="46" s="1"/>
  <c r="D37" i="46"/>
  <c r="N37" i="46" s="1"/>
  <c r="C37" i="46"/>
  <c r="M37" i="46" s="1"/>
  <c r="D36" i="46"/>
  <c r="N36" i="46" s="1"/>
  <c r="C36" i="46"/>
  <c r="M36" i="46" s="1"/>
  <c r="D44" i="47"/>
  <c r="N44" i="47" s="1"/>
  <c r="C44" i="47"/>
  <c r="M44" i="47" s="1"/>
  <c r="D43" i="47"/>
  <c r="N43" i="47" s="1"/>
  <c r="C43" i="47"/>
  <c r="M43" i="47" s="1"/>
  <c r="D42" i="47"/>
  <c r="N42" i="47" s="1"/>
  <c r="C42" i="47"/>
  <c r="M42" i="47" s="1"/>
  <c r="D41" i="47"/>
  <c r="N41" i="47" s="1"/>
  <c r="C41" i="47"/>
  <c r="M41" i="47" s="1"/>
  <c r="D40" i="47"/>
  <c r="N40" i="47" s="1"/>
  <c r="C40" i="47"/>
  <c r="M40" i="47" s="1"/>
  <c r="D39" i="47"/>
  <c r="N39" i="47" s="1"/>
  <c r="C39" i="47"/>
  <c r="D38" i="47"/>
  <c r="N38" i="47" s="1"/>
  <c r="C38" i="47"/>
  <c r="M38" i="47"/>
  <c r="D37" i="47"/>
  <c r="N37" i="47" s="1"/>
  <c r="C37" i="47"/>
  <c r="M37" i="47" s="1"/>
  <c r="D36" i="47"/>
  <c r="N36" i="47" s="1"/>
  <c r="C36" i="47"/>
  <c r="M36" i="47" s="1"/>
  <c r="D44" i="48"/>
  <c r="N44" i="48" s="1"/>
  <c r="C44" i="48"/>
  <c r="M44" i="48" s="1"/>
  <c r="D43" i="48"/>
  <c r="N43" i="48" s="1"/>
  <c r="C43" i="48"/>
  <c r="M43" i="48" s="1"/>
  <c r="D42" i="48"/>
  <c r="N42" i="48" s="1"/>
  <c r="C42" i="48"/>
  <c r="M42" i="48" s="1"/>
  <c r="AM42" i="48" s="1"/>
  <c r="D41" i="48"/>
  <c r="N41" i="48" s="1"/>
  <c r="C41" i="48"/>
  <c r="M41" i="48" s="1"/>
  <c r="D40" i="48"/>
  <c r="N40" i="48" s="1"/>
  <c r="C40" i="48"/>
  <c r="M40" i="48" s="1"/>
  <c r="D39" i="48"/>
  <c r="N39" i="48" s="1"/>
  <c r="C39" i="48"/>
  <c r="M39" i="48" s="1"/>
  <c r="D38" i="48"/>
  <c r="N38" i="48" s="1"/>
  <c r="C38" i="48"/>
  <c r="M38" i="48" s="1"/>
  <c r="D37" i="48"/>
  <c r="N37" i="48" s="1"/>
  <c r="C37" i="48"/>
  <c r="M37" i="48" s="1"/>
  <c r="D36" i="48"/>
  <c r="N36" i="48" s="1"/>
  <c r="C36" i="48"/>
  <c r="M36" i="48" s="1"/>
  <c r="D44" i="49"/>
  <c r="N44" i="49" s="1"/>
  <c r="C44" i="49"/>
  <c r="M44" i="49" s="1"/>
  <c r="D43" i="49"/>
  <c r="N43" i="49" s="1"/>
  <c r="C43" i="49"/>
  <c r="M43" i="49" s="1"/>
  <c r="AM43" i="49" s="1"/>
  <c r="D42" i="49"/>
  <c r="N42" i="49" s="1"/>
  <c r="C42" i="49"/>
  <c r="M42" i="49" s="1"/>
  <c r="D41" i="49"/>
  <c r="N41" i="49" s="1"/>
  <c r="C41" i="49"/>
  <c r="M41" i="49" s="1"/>
  <c r="AM41" i="49" s="1"/>
  <c r="D40" i="49"/>
  <c r="N40" i="49" s="1"/>
  <c r="C40" i="49"/>
  <c r="M40" i="49"/>
  <c r="D39" i="49"/>
  <c r="N39" i="49" s="1"/>
  <c r="C39" i="49"/>
  <c r="M39" i="49" s="1"/>
  <c r="D38" i="49"/>
  <c r="N38" i="49" s="1"/>
  <c r="C38" i="49"/>
  <c r="M38" i="49" s="1"/>
  <c r="D37" i="49"/>
  <c r="N37" i="49" s="1"/>
  <c r="C37" i="49"/>
  <c r="M37" i="49"/>
  <c r="D36" i="49"/>
  <c r="N36" i="49" s="1"/>
  <c r="C36" i="49"/>
  <c r="M36" i="49" s="1"/>
  <c r="D44" i="50"/>
  <c r="N44" i="50" s="1"/>
  <c r="C44" i="50"/>
  <c r="M44" i="50" s="1"/>
  <c r="D43" i="50"/>
  <c r="N43" i="50" s="1"/>
  <c r="C43" i="50"/>
  <c r="M43" i="50" s="1"/>
  <c r="AM43" i="50" s="1"/>
  <c r="D42" i="50"/>
  <c r="N42" i="50" s="1"/>
  <c r="C42" i="50"/>
  <c r="M42" i="50" s="1"/>
  <c r="D41" i="50"/>
  <c r="N41" i="50" s="1"/>
  <c r="C41" i="50"/>
  <c r="M41" i="50" s="1"/>
  <c r="D40" i="50"/>
  <c r="N40" i="50" s="1"/>
  <c r="C40" i="50"/>
  <c r="M40" i="50" s="1"/>
  <c r="D39" i="50"/>
  <c r="N39" i="50" s="1"/>
  <c r="C39" i="50"/>
  <c r="M39" i="50" s="1"/>
  <c r="D38" i="50"/>
  <c r="N38" i="50" s="1"/>
  <c r="C38" i="50"/>
  <c r="M38" i="50" s="1"/>
  <c r="D37" i="50"/>
  <c r="N37" i="50" s="1"/>
  <c r="C37" i="50"/>
  <c r="M37" i="50" s="1"/>
  <c r="AM37" i="50" s="1"/>
  <c r="D36" i="50"/>
  <c r="N36" i="50" s="1"/>
  <c r="C36" i="50"/>
  <c r="M36" i="50" s="1"/>
  <c r="D44" i="51"/>
  <c r="N44" i="51" s="1"/>
  <c r="C44" i="51"/>
  <c r="M44" i="51" s="1"/>
  <c r="AM44" i="51" s="1"/>
  <c r="D43" i="51"/>
  <c r="N43" i="51" s="1"/>
  <c r="C43" i="51"/>
  <c r="M43" i="51" s="1"/>
  <c r="D42" i="51"/>
  <c r="N42" i="51" s="1"/>
  <c r="C42" i="51"/>
  <c r="M42" i="51" s="1"/>
  <c r="D41" i="51"/>
  <c r="N41" i="51" s="1"/>
  <c r="C41" i="51"/>
  <c r="M41" i="51" s="1"/>
  <c r="D40" i="51"/>
  <c r="N40" i="51" s="1"/>
  <c r="C40" i="51"/>
  <c r="M40" i="51" s="1"/>
  <c r="D39" i="51"/>
  <c r="N39" i="51" s="1"/>
  <c r="C39" i="51"/>
  <c r="M39" i="51"/>
  <c r="D38" i="51"/>
  <c r="N38" i="51" s="1"/>
  <c r="C38" i="51"/>
  <c r="M38" i="51" s="1"/>
  <c r="D37" i="51"/>
  <c r="N37" i="51" s="1"/>
  <c r="C37" i="51"/>
  <c r="M37" i="51" s="1"/>
  <c r="D36" i="51"/>
  <c r="N36" i="51" s="1"/>
  <c r="C36" i="51"/>
  <c r="M36" i="51" s="1"/>
  <c r="BD47" i="42"/>
  <c r="D44" i="52" s="1"/>
  <c r="N44" i="52" s="1"/>
  <c r="C44" i="52"/>
  <c r="M44" i="52" s="1"/>
  <c r="BD46" i="42"/>
  <c r="D43" i="52" s="1"/>
  <c r="N43" i="52" s="1"/>
  <c r="C43" i="52"/>
  <c r="M43" i="52" s="1"/>
  <c r="BD45" i="42"/>
  <c r="D42" i="52"/>
  <c r="N42" i="52" s="1"/>
  <c r="C42" i="52"/>
  <c r="M42" i="52" s="1"/>
  <c r="BD44" i="42"/>
  <c r="D41" i="52"/>
  <c r="N41" i="52" s="1"/>
  <c r="C41" i="52"/>
  <c r="M41" i="52" s="1"/>
  <c r="BD43" i="42"/>
  <c r="D40" i="52" s="1"/>
  <c r="N40" i="52" s="1"/>
  <c r="C40" i="52"/>
  <c r="M40" i="52" s="1"/>
  <c r="BD42" i="42"/>
  <c r="D39" i="52" s="1"/>
  <c r="N39" i="52" s="1"/>
  <c r="C39" i="52"/>
  <c r="M39" i="52" s="1"/>
  <c r="BD41" i="42"/>
  <c r="D38" i="52"/>
  <c r="N38" i="52" s="1"/>
  <c r="C38" i="52"/>
  <c r="M38" i="52" s="1"/>
  <c r="BD40" i="42"/>
  <c r="D37" i="52" s="1"/>
  <c r="N37" i="52" s="1"/>
  <c r="C37" i="52"/>
  <c r="M37" i="52" s="1"/>
  <c r="AM37" i="52" s="1"/>
  <c r="BD39" i="42"/>
  <c r="D36" i="52" s="1"/>
  <c r="N36" i="52" s="1"/>
  <c r="C36" i="52"/>
  <c r="BJ47" i="42"/>
  <c r="D44" i="53" s="1"/>
  <c r="N44" i="53" s="1"/>
  <c r="C44" i="53"/>
  <c r="M44" i="53" s="1"/>
  <c r="AM44" i="53" s="1"/>
  <c r="BJ46" i="42"/>
  <c r="D43" i="53" s="1"/>
  <c r="N43" i="53" s="1"/>
  <c r="C43" i="53"/>
  <c r="M43" i="53" s="1"/>
  <c r="BJ45" i="42"/>
  <c r="D42" i="53" s="1"/>
  <c r="N42" i="53" s="1"/>
  <c r="C42" i="53"/>
  <c r="M42" i="53" s="1"/>
  <c r="AM42" i="53" s="1"/>
  <c r="BJ44" i="42"/>
  <c r="D41" i="53" s="1"/>
  <c r="N41" i="53" s="1"/>
  <c r="C41" i="53"/>
  <c r="M41" i="53" s="1"/>
  <c r="BJ43" i="42"/>
  <c r="D40" i="53" s="1"/>
  <c r="N40" i="53" s="1"/>
  <c r="C40" i="53"/>
  <c r="M40" i="53" s="1"/>
  <c r="AM40" i="53" s="1"/>
  <c r="BJ42" i="42"/>
  <c r="D39" i="53" s="1"/>
  <c r="N39" i="53" s="1"/>
  <c r="C39" i="53"/>
  <c r="M39" i="53" s="1"/>
  <c r="BJ41" i="42"/>
  <c r="D38" i="53" s="1"/>
  <c r="N38" i="53" s="1"/>
  <c r="C38" i="53"/>
  <c r="M38" i="53" s="1"/>
  <c r="AM38" i="53" s="1"/>
  <c r="BJ40" i="42"/>
  <c r="D37" i="53" s="1"/>
  <c r="N37" i="53" s="1"/>
  <c r="C37" i="53"/>
  <c r="M37" i="53" s="1"/>
  <c r="BJ39" i="42"/>
  <c r="D36" i="53" s="1"/>
  <c r="N36" i="53" s="1"/>
  <c r="C36" i="53"/>
  <c r="M36" i="53" s="1"/>
  <c r="AM36" i="53" s="1"/>
  <c r="BP47" i="42"/>
  <c r="D44" i="54" s="1"/>
  <c r="N44" i="54" s="1"/>
  <c r="C44" i="54"/>
  <c r="M44" i="54" s="1"/>
  <c r="BP46" i="42"/>
  <c r="D43" i="54"/>
  <c r="N43" i="54" s="1"/>
  <c r="C43" i="54"/>
  <c r="M43" i="54" s="1"/>
  <c r="BP45" i="42"/>
  <c r="D42" i="54" s="1"/>
  <c r="N42" i="54" s="1"/>
  <c r="C42" i="54"/>
  <c r="M42" i="54" s="1"/>
  <c r="BP44" i="42"/>
  <c r="D41" i="54" s="1"/>
  <c r="N41" i="54" s="1"/>
  <c r="C41" i="54"/>
  <c r="M41" i="54" s="1"/>
  <c r="BP43" i="42"/>
  <c r="D40" i="54" s="1"/>
  <c r="N40" i="54" s="1"/>
  <c r="C40" i="54"/>
  <c r="M40" i="54" s="1"/>
  <c r="BP42" i="42"/>
  <c r="D39" i="54"/>
  <c r="N39" i="54" s="1"/>
  <c r="C39" i="54"/>
  <c r="M39" i="54" s="1"/>
  <c r="BP41" i="42"/>
  <c r="D38" i="54" s="1"/>
  <c r="N38" i="54" s="1"/>
  <c r="C38" i="54"/>
  <c r="M38" i="54" s="1"/>
  <c r="AM38" i="54" s="1"/>
  <c r="BP40" i="42"/>
  <c r="D37" i="54" s="1"/>
  <c r="N37" i="54" s="1"/>
  <c r="C37" i="54"/>
  <c r="M37" i="54" s="1"/>
  <c r="BP39" i="42"/>
  <c r="D36" i="54"/>
  <c r="N36" i="54" s="1"/>
  <c r="C36" i="54"/>
  <c r="M36" i="54" s="1"/>
  <c r="BV47" i="42"/>
  <c r="D44" i="55"/>
  <c r="N44" i="55" s="1"/>
  <c r="C44" i="55"/>
  <c r="M44" i="55" s="1"/>
  <c r="BV46" i="42"/>
  <c r="D43" i="55" s="1"/>
  <c r="N43" i="55" s="1"/>
  <c r="C43" i="55"/>
  <c r="M43" i="55" s="1"/>
  <c r="BV45" i="42"/>
  <c r="D42" i="55" s="1"/>
  <c r="N42" i="55" s="1"/>
  <c r="C42" i="55"/>
  <c r="M42" i="55" s="1"/>
  <c r="BV44" i="42"/>
  <c r="D41" i="55" s="1"/>
  <c r="N41" i="55" s="1"/>
  <c r="C41" i="55"/>
  <c r="M41" i="55" s="1"/>
  <c r="BV43" i="42"/>
  <c r="D40" i="55"/>
  <c r="N40" i="55" s="1"/>
  <c r="C40" i="55"/>
  <c r="M40" i="55" s="1"/>
  <c r="BV42" i="42"/>
  <c r="D39" i="55" s="1"/>
  <c r="N39" i="55" s="1"/>
  <c r="C39" i="55"/>
  <c r="M39" i="55" s="1"/>
  <c r="BV41" i="42"/>
  <c r="D38" i="55" s="1"/>
  <c r="N38" i="55" s="1"/>
  <c r="C38" i="55"/>
  <c r="M38" i="55" s="1"/>
  <c r="BV40" i="42"/>
  <c r="D37" i="55" s="1"/>
  <c r="N37" i="55" s="1"/>
  <c r="C37" i="55"/>
  <c r="M37" i="55" s="1"/>
  <c r="BV39" i="42"/>
  <c r="D36" i="55"/>
  <c r="N36" i="55" s="1"/>
  <c r="C36" i="55"/>
  <c r="M36" i="55" s="1"/>
  <c r="CB47" i="42"/>
  <c r="D44" i="56" s="1"/>
  <c r="N44" i="56" s="1"/>
  <c r="C44" i="56"/>
  <c r="M44" i="56" s="1"/>
  <c r="CB46" i="42"/>
  <c r="D43" i="56" s="1"/>
  <c r="N43" i="56" s="1"/>
  <c r="C43" i="56"/>
  <c r="M43" i="56" s="1"/>
  <c r="CB45" i="42"/>
  <c r="D42" i="56" s="1"/>
  <c r="N42" i="56" s="1"/>
  <c r="C42" i="56"/>
  <c r="M42" i="56" s="1"/>
  <c r="CB44" i="42"/>
  <c r="D41" i="56"/>
  <c r="N41" i="56" s="1"/>
  <c r="C41" i="56"/>
  <c r="M41" i="56" s="1"/>
  <c r="CB43" i="42"/>
  <c r="D40" i="56" s="1"/>
  <c r="N40" i="56" s="1"/>
  <c r="C40" i="56"/>
  <c r="M40" i="56" s="1"/>
  <c r="CB42" i="42"/>
  <c r="D39" i="56" s="1"/>
  <c r="N39" i="56" s="1"/>
  <c r="C39" i="56"/>
  <c r="M39" i="56" s="1"/>
  <c r="CB41" i="42"/>
  <c r="D38" i="56" s="1"/>
  <c r="N38" i="56" s="1"/>
  <c r="C38" i="56"/>
  <c r="M38" i="56" s="1"/>
  <c r="CB40" i="42"/>
  <c r="D37" i="56" s="1"/>
  <c r="N37" i="56" s="1"/>
  <c r="C37" i="56"/>
  <c r="M37" i="56" s="1"/>
  <c r="CB39" i="42"/>
  <c r="D36" i="56" s="1"/>
  <c r="N36" i="56" s="1"/>
  <c r="C36" i="56"/>
  <c r="M36" i="56" s="1"/>
  <c r="CH47" i="42"/>
  <c r="D44" i="57" s="1"/>
  <c r="N44" i="57" s="1"/>
  <c r="C44" i="57"/>
  <c r="M44" i="57" s="1"/>
  <c r="CH46" i="42"/>
  <c r="D43" i="57" s="1"/>
  <c r="N43" i="57" s="1"/>
  <c r="C43" i="57"/>
  <c r="M43" i="57" s="1"/>
  <c r="CH45" i="42"/>
  <c r="D42" i="57" s="1"/>
  <c r="N42" i="57" s="1"/>
  <c r="C42" i="57"/>
  <c r="M42" i="57" s="1"/>
  <c r="CH44" i="42"/>
  <c r="D41" i="57" s="1"/>
  <c r="N41" i="57" s="1"/>
  <c r="C41" i="57"/>
  <c r="M41" i="57" s="1"/>
  <c r="CH43" i="42"/>
  <c r="D40" i="57" s="1"/>
  <c r="N40" i="57" s="1"/>
  <c r="C40" i="57"/>
  <c r="M40" i="57" s="1"/>
  <c r="CH42" i="42"/>
  <c r="D39" i="57"/>
  <c r="N39" i="57" s="1"/>
  <c r="C39" i="57"/>
  <c r="M39" i="57" s="1"/>
  <c r="CH41" i="42"/>
  <c r="D38" i="57"/>
  <c r="N38" i="57" s="1"/>
  <c r="C38" i="57"/>
  <c r="M38" i="57" s="1"/>
  <c r="CH40" i="42"/>
  <c r="D37" i="57" s="1"/>
  <c r="N37" i="57" s="1"/>
  <c r="C37" i="57"/>
  <c r="M37" i="57" s="1"/>
  <c r="CH39" i="42"/>
  <c r="D36" i="57" s="1"/>
  <c r="N36" i="57" s="1"/>
  <c r="C36" i="57"/>
  <c r="M36" i="57" s="1"/>
  <c r="CN47" i="42"/>
  <c r="D44" i="58" s="1"/>
  <c r="N44" i="58" s="1"/>
  <c r="C44" i="58"/>
  <c r="M44" i="58" s="1"/>
  <c r="CN46" i="42"/>
  <c r="D43" i="58"/>
  <c r="N43" i="58" s="1"/>
  <c r="C43" i="58"/>
  <c r="M43" i="58" s="1"/>
  <c r="CN45" i="42"/>
  <c r="D42" i="58" s="1"/>
  <c r="N42" i="58" s="1"/>
  <c r="C42" i="58"/>
  <c r="M42" i="58" s="1"/>
  <c r="CN44" i="42"/>
  <c r="D41" i="58" s="1"/>
  <c r="N41" i="58" s="1"/>
  <c r="C41" i="58"/>
  <c r="M41" i="58" s="1"/>
  <c r="CN43" i="42"/>
  <c r="D40" i="58" s="1"/>
  <c r="N40" i="58" s="1"/>
  <c r="C40" i="58"/>
  <c r="M40" i="58" s="1"/>
  <c r="CN42" i="42"/>
  <c r="D39" i="58" s="1"/>
  <c r="N39" i="58" s="1"/>
  <c r="C39" i="58"/>
  <c r="M39" i="58" s="1"/>
  <c r="CN41" i="42"/>
  <c r="D38" i="58" s="1"/>
  <c r="N38" i="58" s="1"/>
  <c r="C38" i="58"/>
  <c r="M38" i="58" s="1"/>
  <c r="CN40" i="42"/>
  <c r="D37" i="58" s="1"/>
  <c r="N37" i="58" s="1"/>
  <c r="C37" i="58"/>
  <c r="M37" i="58" s="1"/>
  <c r="CN39" i="42"/>
  <c r="D36" i="58"/>
  <c r="N36" i="58"/>
  <c r="C36" i="58"/>
  <c r="M36" i="58" s="1"/>
  <c r="CT47" i="42"/>
  <c r="D44" i="59"/>
  <c r="N44" i="59" s="1"/>
  <c r="C44" i="59"/>
  <c r="M44" i="59" s="1"/>
  <c r="CT46" i="42"/>
  <c r="D43" i="59" s="1"/>
  <c r="N43" i="59" s="1"/>
  <c r="C43" i="59"/>
  <c r="M43" i="59" s="1"/>
  <c r="CT45" i="42"/>
  <c r="D42" i="59" s="1"/>
  <c r="N42" i="59" s="1"/>
  <c r="C42" i="59"/>
  <c r="M42" i="59" s="1"/>
  <c r="CT44" i="42"/>
  <c r="D41" i="59" s="1"/>
  <c r="C41" i="59"/>
  <c r="M41" i="59" s="1"/>
  <c r="CT43" i="42"/>
  <c r="D40" i="59"/>
  <c r="N40" i="59" s="1"/>
  <c r="C40" i="59"/>
  <c r="M40" i="59" s="1"/>
  <c r="CT42" i="42"/>
  <c r="D39" i="59" s="1"/>
  <c r="N39" i="59" s="1"/>
  <c r="C39" i="59"/>
  <c r="M39" i="59" s="1"/>
  <c r="CT41" i="42"/>
  <c r="D38" i="59" s="1"/>
  <c r="N38" i="59" s="1"/>
  <c r="C38" i="59"/>
  <c r="M38" i="59" s="1"/>
  <c r="CT40" i="42"/>
  <c r="D37" i="59" s="1"/>
  <c r="N37" i="59" s="1"/>
  <c r="C37" i="59"/>
  <c r="M37" i="59" s="1"/>
  <c r="CT39" i="42"/>
  <c r="D36" i="59" s="1"/>
  <c r="N36" i="59" s="1"/>
  <c r="C36" i="59"/>
  <c r="M36" i="59" s="1"/>
  <c r="N44" i="60"/>
  <c r="M44" i="60"/>
  <c r="N43" i="60"/>
  <c r="M43" i="60"/>
  <c r="N42" i="60"/>
  <c r="M42" i="60"/>
  <c r="N41" i="60"/>
  <c r="M41" i="60"/>
  <c r="N40" i="60"/>
  <c r="M40" i="60"/>
  <c r="N39" i="60"/>
  <c r="M39" i="60"/>
  <c r="N38" i="60"/>
  <c r="M38" i="60"/>
  <c r="N37" i="60"/>
  <c r="M37" i="60"/>
  <c r="N36" i="60"/>
  <c r="M36" i="60"/>
  <c r="N44" i="61"/>
  <c r="M44" i="61"/>
  <c r="N43" i="61"/>
  <c r="M43" i="61"/>
  <c r="N42" i="61"/>
  <c r="M42" i="61"/>
  <c r="N41" i="61"/>
  <c r="M41" i="61"/>
  <c r="N40" i="61"/>
  <c r="M40" i="61"/>
  <c r="N39" i="61"/>
  <c r="M39" i="61"/>
  <c r="N38" i="61"/>
  <c r="M38" i="61"/>
  <c r="N37" i="61"/>
  <c r="M37" i="61"/>
  <c r="N36" i="61"/>
  <c r="M36" i="61"/>
  <c r="DL47" i="42"/>
  <c r="D44" i="62" s="1"/>
  <c r="N44" i="62" s="1"/>
  <c r="C44" i="62"/>
  <c r="M44" i="62"/>
  <c r="DL46" i="42"/>
  <c r="D43" i="62" s="1"/>
  <c r="N43" i="62" s="1"/>
  <c r="C43" i="62"/>
  <c r="M43" i="62" s="1"/>
  <c r="DL45" i="42"/>
  <c r="D42" i="62" s="1"/>
  <c r="N42" i="62" s="1"/>
  <c r="C42" i="62"/>
  <c r="M42" i="62" s="1"/>
  <c r="DL44" i="42"/>
  <c r="D41" i="62"/>
  <c r="N41" i="62" s="1"/>
  <c r="C41" i="62"/>
  <c r="M41" i="62" s="1"/>
  <c r="DL43" i="42"/>
  <c r="D40" i="62" s="1"/>
  <c r="N40" i="62" s="1"/>
  <c r="C40" i="62"/>
  <c r="M40" i="62" s="1"/>
  <c r="DL42" i="42"/>
  <c r="D39" i="62" s="1"/>
  <c r="N39" i="62" s="1"/>
  <c r="C39" i="62"/>
  <c r="M39" i="62" s="1"/>
  <c r="DL41" i="42"/>
  <c r="D38" i="62" s="1"/>
  <c r="N38" i="62" s="1"/>
  <c r="C38" i="62"/>
  <c r="M38" i="62" s="1"/>
  <c r="DL40" i="42"/>
  <c r="D37" i="62" s="1"/>
  <c r="N37" i="62" s="1"/>
  <c r="C37" i="62"/>
  <c r="M37" i="62" s="1"/>
  <c r="DL39" i="42"/>
  <c r="D36" i="62" s="1"/>
  <c r="N36" i="62" s="1"/>
  <c r="C36" i="62"/>
  <c r="M36" i="62" s="1"/>
  <c r="DR47" i="42"/>
  <c r="D44" i="63" s="1"/>
  <c r="N44" i="63" s="1"/>
  <c r="C44" i="63"/>
  <c r="M44" i="63" s="1"/>
  <c r="DR46" i="42"/>
  <c r="D43" i="63" s="1"/>
  <c r="N43" i="63" s="1"/>
  <c r="C43" i="63"/>
  <c r="M43" i="63" s="1"/>
  <c r="DR45" i="42"/>
  <c r="D42" i="63"/>
  <c r="N42" i="63" s="1"/>
  <c r="C42" i="63"/>
  <c r="M42" i="63" s="1"/>
  <c r="DR44" i="42"/>
  <c r="D41" i="63" s="1"/>
  <c r="N41" i="63" s="1"/>
  <c r="C41" i="63"/>
  <c r="M41" i="63"/>
  <c r="DR43" i="42"/>
  <c r="D40" i="63" s="1"/>
  <c r="N40" i="63" s="1"/>
  <c r="C40" i="63"/>
  <c r="M40" i="63" s="1"/>
  <c r="DR42" i="42"/>
  <c r="D39" i="63" s="1"/>
  <c r="N39" i="63"/>
  <c r="C39" i="63"/>
  <c r="M39" i="63" s="1"/>
  <c r="DR41" i="42"/>
  <c r="D38" i="63" s="1"/>
  <c r="N38" i="63" s="1"/>
  <c r="C38" i="63"/>
  <c r="M38" i="63" s="1"/>
  <c r="DR40" i="42"/>
  <c r="D37" i="63" s="1"/>
  <c r="N37" i="63" s="1"/>
  <c r="C37" i="63"/>
  <c r="M37" i="63" s="1"/>
  <c r="DR39" i="42"/>
  <c r="D36" i="63" s="1"/>
  <c r="N36" i="63" s="1"/>
  <c r="C36" i="63"/>
  <c r="M36" i="63" s="1"/>
  <c r="DX47" i="42"/>
  <c r="D44" i="64" s="1"/>
  <c r="N44" i="64" s="1"/>
  <c r="C44" i="64"/>
  <c r="M44" i="64" s="1"/>
  <c r="DX46" i="42"/>
  <c r="D43" i="64"/>
  <c r="N43" i="64" s="1"/>
  <c r="C43" i="64"/>
  <c r="M43" i="64" s="1"/>
  <c r="DX45" i="42"/>
  <c r="D42" i="64" s="1"/>
  <c r="N42" i="64" s="1"/>
  <c r="C42" i="64"/>
  <c r="M42" i="64" s="1"/>
  <c r="DX44" i="42"/>
  <c r="D41" i="64" s="1"/>
  <c r="N41" i="64" s="1"/>
  <c r="C41" i="64"/>
  <c r="M41" i="64" s="1"/>
  <c r="AM41" i="64" s="1"/>
  <c r="DX43" i="42"/>
  <c r="D40" i="64" s="1"/>
  <c r="N40" i="64" s="1"/>
  <c r="C40" i="64"/>
  <c r="M40" i="64" s="1"/>
  <c r="DX42" i="42"/>
  <c r="D39" i="64" s="1"/>
  <c r="N39" i="64" s="1"/>
  <c r="C39" i="64"/>
  <c r="M39" i="64" s="1"/>
  <c r="AM39" i="64" s="1"/>
  <c r="DX41" i="42"/>
  <c r="D38" i="64" s="1"/>
  <c r="N38" i="64" s="1"/>
  <c r="C38" i="64"/>
  <c r="M38" i="64" s="1"/>
  <c r="DX40" i="42"/>
  <c r="D37" i="64" s="1"/>
  <c r="N37" i="64" s="1"/>
  <c r="C37" i="64"/>
  <c r="M37" i="64" s="1"/>
  <c r="AM37" i="64" s="1"/>
  <c r="DX39" i="42"/>
  <c r="D36" i="64" s="1"/>
  <c r="N36" i="64" s="1"/>
  <c r="C36" i="64"/>
  <c r="M36" i="64" s="1"/>
  <c r="ED47" i="42"/>
  <c r="D44" i="65"/>
  <c r="N44" i="65" s="1"/>
  <c r="AN44" i="65" s="1"/>
  <c r="C44" i="65"/>
  <c r="M44" i="65" s="1"/>
  <c r="ED46" i="42"/>
  <c r="D43" i="65" s="1"/>
  <c r="N43" i="65" s="1"/>
  <c r="C43" i="65"/>
  <c r="M43" i="65" s="1"/>
  <c r="ED45" i="42"/>
  <c r="D42" i="65" s="1"/>
  <c r="N42" i="65" s="1"/>
  <c r="AN42" i="65" s="1"/>
  <c r="C42" i="65"/>
  <c r="M42" i="65" s="1"/>
  <c r="ED44" i="42"/>
  <c r="D41" i="65"/>
  <c r="N41" i="65" s="1"/>
  <c r="C41" i="65"/>
  <c r="M41" i="65" s="1"/>
  <c r="ED43" i="42"/>
  <c r="D40" i="65"/>
  <c r="N40" i="65" s="1"/>
  <c r="C40" i="65"/>
  <c r="M40" i="65" s="1"/>
  <c r="ED42" i="42"/>
  <c r="D39" i="65" s="1"/>
  <c r="N39" i="65" s="1"/>
  <c r="AN39" i="65" s="1"/>
  <c r="C39" i="65"/>
  <c r="M39" i="65" s="1"/>
  <c r="ED41" i="42"/>
  <c r="D38" i="65" s="1"/>
  <c r="N38" i="65" s="1"/>
  <c r="C38" i="65"/>
  <c r="M38" i="65" s="1"/>
  <c r="ED40" i="42"/>
  <c r="D37" i="65" s="1"/>
  <c r="N37" i="65" s="1"/>
  <c r="AN37" i="65" s="1"/>
  <c r="C37" i="65"/>
  <c r="M37" i="65" s="1"/>
  <c r="ED39" i="42"/>
  <c r="D36" i="65"/>
  <c r="N36" i="65" s="1"/>
  <c r="C36" i="65"/>
  <c r="M36" i="65" s="1"/>
  <c r="EJ47" i="42"/>
  <c r="D44" i="66" s="1"/>
  <c r="N44" i="66" s="1"/>
  <c r="C44" i="66"/>
  <c r="M44" i="66"/>
  <c r="EJ46" i="42"/>
  <c r="D43" i="66" s="1"/>
  <c r="N43" i="66" s="1"/>
  <c r="AN43" i="66" s="1"/>
  <c r="C43" i="66"/>
  <c r="M43" i="66" s="1"/>
  <c r="EJ45" i="42"/>
  <c r="D42" i="66" s="1"/>
  <c r="N42" i="66"/>
  <c r="C42" i="66"/>
  <c r="M42" i="66" s="1"/>
  <c r="EJ44" i="42"/>
  <c r="D41" i="66" s="1"/>
  <c r="N41" i="66" s="1"/>
  <c r="C41" i="66"/>
  <c r="M41" i="66" s="1"/>
  <c r="EJ43" i="42"/>
  <c r="D40" i="66" s="1"/>
  <c r="N40" i="66" s="1"/>
  <c r="C40" i="66"/>
  <c r="M40" i="66" s="1"/>
  <c r="EJ42" i="42"/>
  <c r="D39" i="66" s="1"/>
  <c r="N39" i="66" s="1"/>
  <c r="C39" i="66"/>
  <c r="M39" i="66" s="1"/>
  <c r="EJ41" i="42"/>
  <c r="D38" i="66"/>
  <c r="C38" i="66"/>
  <c r="M38" i="66" s="1"/>
  <c r="EJ40" i="42"/>
  <c r="D37" i="66"/>
  <c r="N37" i="66" s="1"/>
  <c r="C37" i="66"/>
  <c r="M37" i="66" s="1"/>
  <c r="EJ39" i="42"/>
  <c r="D36" i="66" s="1"/>
  <c r="N36" i="66" s="1"/>
  <c r="C36" i="66"/>
  <c r="M36" i="66" s="1"/>
  <c r="EP47" i="42"/>
  <c r="D44" i="67" s="1"/>
  <c r="N44" i="67" s="1"/>
  <c r="C44" i="67"/>
  <c r="M44" i="67" s="1"/>
  <c r="EP46" i="42"/>
  <c r="D43" i="67"/>
  <c r="N43" i="67" s="1"/>
  <c r="C43" i="67"/>
  <c r="M43" i="67" s="1"/>
  <c r="EP45" i="42"/>
  <c r="D42" i="67"/>
  <c r="N42" i="67" s="1"/>
  <c r="C42" i="67"/>
  <c r="M42" i="67" s="1"/>
  <c r="EP44" i="42"/>
  <c r="D41" i="67" s="1"/>
  <c r="N41" i="67" s="1"/>
  <c r="C41" i="67"/>
  <c r="M41" i="67" s="1"/>
  <c r="EP43" i="42"/>
  <c r="D40" i="67" s="1"/>
  <c r="N40" i="67" s="1"/>
  <c r="C40" i="67"/>
  <c r="M40" i="67" s="1"/>
  <c r="EP42" i="42"/>
  <c r="D39" i="67" s="1"/>
  <c r="N39" i="67" s="1"/>
  <c r="C39" i="67"/>
  <c r="M39" i="67" s="1"/>
  <c r="EP41" i="42"/>
  <c r="D38" i="67" s="1"/>
  <c r="N38" i="67" s="1"/>
  <c r="C38" i="67"/>
  <c r="M38" i="67"/>
  <c r="EP40" i="42"/>
  <c r="D37" i="67" s="1"/>
  <c r="N37" i="67" s="1"/>
  <c r="AN37" i="67" s="1"/>
  <c r="C37" i="67"/>
  <c r="M37" i="67" s="1"/>
  <c r="EP39" i="42"/>
  <c r="D36" i="67" s="1"/>
  <c r="N36" i="67" s="1"/>
  <c r="C36" i="67"/>
  <c r="M36" i="67" s="1"/>
  <c r="FB47" i="42"/>
  <c r="D44" i="68" s="1"/>
  <c r="N44" i="68" s="1"/>
  <c r="AN44" i="68" s="1"/>
  <c r="C44" i="68"/>
  <c r="M44" i="68" s="1"/>
  <c r="FB46" i="42"/>
  <c r="D43" i="68"/>
  <c r="N43" i="68" s="1"/>
  <c r="C43" i="68"/>
  <c r="M43" i="68" s="1"/>
  <c r="FB45" i="42"/>
  <c r="D42" i="68" s="1"/>
  <c r="N42" i="68" s="1"/>
  <c r="C42" i="68"/>
  <c r="M42" i="68"/>
  <c r="FB44" i="42"/>
  <c r="D41" i="68" s="1"/>
  <c r="N41" i="68" s="1"/>
  <c r="AN41" i="68" s="1"/>
  <c r="C41" i="68"/>
  <c r="M41" i="68" s="1"/>
  <c r="FB43" i="42"/>
  <c r="D40" i="68"/>
  <c r="N40" i="68" s="1"/>
  <c r="C40" i="68"/>
  <c r="M40" i="68" s="1"/>
  <c r="FB42" i="42"/>
  <c r="D39" i="68"/>
  <c r="N39" i="68" s="1"/>
  <c r="C39" i="68"/>
  <c r="M39" i="68" s="1"/>
  <c r="FB41" i="42"/>
  <c r="D38" i="68" s="1"/>
  <c r="N38" i="68" s="1"/>
  <c r="AN38" i="68" s="1"/>
  <c r="C38" i="68"/>
  <c r="M38" i="68" s="1"/>
  <c r="FB40" i="42"/>
  <c r="D37" i="68" s="1"/>
  <c r="N37" i="68" s="1"/>
  <c r="C37" i="68"/>
  <c r="M37" i="68" s="1"/>
  <c r="FB39" i="42"/>
  <c r="D36" i="68" s="1"/>
  <c r="N36" i="68" s="1"/>
  <c r="AN36" i="68" s="1"/>
  <c r="C36" i="68"/>
  <c r="M36" i="68" s="1"/>
  <c r="EV47" i="42"/>
  <c r="D44" i="69"/>
  <c r="N44" i="69" s="1"/>
  <c r="C44" i="69"/>
  <c r="M44" i="69" s="1"/>
  <c r="EV46" i="42"/>
  <c r="D43" i="69" s="1"/>
  <c r="N43" i="69" s="1"/>
  <c r="C43" i="69"/>
  <c r="M43" i="69" s="1"/>
  <c r="EV45" i="42"/>
  <c r="D42" i="69" s="1"/>
  <c r="N42" i="69" s="1"/>
  <c r="C42" i="69"/>
  <c r="M42" i="69" s="1"/>
  <c r="EV44" i="42"/>
  <c r="D41" i="69" s="1"/>
  <c r="N41" i="69" s="1"/>
  <c r="C41" i="69"/>
  <c r="M41" i="69" s="1"/>
  <c r="EV43" i="42"/>
  <c r="D40" i="69" s="1"/>
  <c r="N40" i="69" s="1"/>
  <c r="C40" i="69"/>
  <c r="M40" i="69" s="1"/>
  <c r="EV42" i="42"/>
  <c r="D39" i="69" s="1"/>
  <c r="N39" i="69" s="1"/>
  <c r="C39" i="69"/>
  <c r="M39" i="69"/>
  <c r="EV41" i="42"/>
  <c r="D38" i="69" s="1"/>
  <c r="N38" i="69" s="1"/>
  <c r="C38" i="69"/>
  <c r="M38" i="69" s="1"/>
  <c r="EV40" i="42"/>
  <c r="D37" i="69"/>
  <c r="N37" i="69" s="1"/>
  <c r="C37" i="69"/>
  <c r="M37" i="69" s="1"/>
  <c r="EV39" i="42"/>
  <c r="D36" i="69"/>
  <c r="N36" i="69" s="1"/>
  <c r="C36" i="69"/>
  <c r="M36" i="69" s="1"/>
  <c r="FH47" i="42"/>
  <c r="D44" i="70" s="1"/>
  <c r="N44" i="70" s="1"/>
  <c r="C44" i="70"/>
  <c r="M44" i="70"/>
  <c r="FH46" i="42"/>
  <c r="D43" i="70" s="1"/>
  <c r="N43" i="70" s="1"/>
  <c r="C43" i="70"/>
  <c r="M43" i="70" s="1"/>
  <c r="FH45" i="42"/>
  <c r="D42" i="70"/>
  <c r="C42" i="70"/>
  <c r="M42" i="70" s="1"/>
  <c r="FH44" i="42"/>
  <c r="D41" i="70"/>
  <c r="N41" i="70" s="1"/>
  <c r="C41" i="70"/>
  <c r="M41" i="70" s="1"/>
  <c r="FH43" i="42"/>
  <c r="D40" i="70" s="1"/>
  <c r="N40" i="70" s="1"/>
  <c r="C40" i="70"/>
  <c r="M40" i="70" s="1"/>
  <c r="FH42" i="42"/>
  <c r="D39" i="70" s="1"/>
  <c r="N39" i="70" s="1"/>
  <c r="C39" i="70"/>
  <c r="M39" i="70" s="1"/>
  <c r="FH41" i="42"/>
  <c r="D38" i="70"/>
  <c r="N38" i="70" s="1"/>
  <c r="C38" i="70"/>
  <c r="M38" i="70" s="1"/>
  <c r="FH40" i="42"/>
  <c r="D37" i="70"/>
  <c r="N37" i="70" s="1"/>
  <c r="C37" i="70"/>
  <c r="M37" i="70" s="1"/>
  <c r="AM37" i="70" s="1"/>
  <c r="FH39" i="42"/>
  <c r="D36" i="70" s="1"/>
  <c r="N36" i="70" s="1"/>
  <c r="C36" i="70"/>
  <c r="M36" i="70" s="1"/>
  <c r="FN47" i="42"/>
  <c r="D44" i="71" s="1"/>
  <c r="N44" i="71" s="1"/>
  <c r="C44" i="71"/>
  <c r="M44" i="71" s="1"/>
  <c r="FN46" i="42"/>
  <c r="D43" i="71" s="1"/>
  <c r="N43" i="71" s="1"/>
  <c r="C43" i="71"/>
  <c r="M43" i="71" s="1"/>
  <c r="FN45" i="42"/>
  <c r="D42" i="71" s="1"/>
  <c r="N42" i="71" s="1"/>
  <c r="C42" i="71"/>
  <c r="M42" i="71" s="1"/>
  <c r="AM42" i="71" s="1"/>
  <c r="FN44" i="42"/>
  <c r="D41" i="71" s="1"/>
  <c r="N41" i="71" s="1"/>
  <c r="C41" i="71"/>
  <c r="M41" i="71" s="1"/>
  <c r="FN43" i="42"/>
  <c r="D40" i="71" s="1"/>
  <c r="N40" i="71" s="1"/>
  <c r="C40" i="71"/>
  <c r="M40" i="71" s="1"/>
  <c r="AM40" i="71" s="1"/>
  <c r="FN42" i="42"/>
  <c r="D39" i="71" s="1"/>
  <c r="N39" i="71" s="1"/>
  <c r="C39" i="71"/>
  <c r="M39" i="71" s="1"/>
  <c r="FN41" i="42"/>
  <c r="D38" i="71"/>
  <c r="N38" i="71" s="1"/>
  <c r="C38" i="71"/>
  <c r="M38" i="71" s="1"/>
  <c r="FN40" i="42"/>
  <c r="D37" i="71" s="1"/>
  <c r="N37" i="71" s="1"/>
  <c r="C37" i="71"/>
  <c r="M37" i="71" s="1"/>
  <c r="FN39" i="42"/>
  <c r="D36" i="71" s="1"/>
  <c r="N36" i="71" s="1"/>
  <c r="C36" i="71"/>
  <c r="M36" i="71" s="1"/>
  <c r="FT47" i="42"/>
  <c r="D44" i="72" s="1"/>
  <c r="N44" i="72" s="1"/>
  <c r="C44" i="72"/>
  <c r="M44" i="72" s="1"/>
  <c r="FT46" i="42"/>
  <c r="D43" i="72"/>
  <c r="N43" i="72" s="1"/>
  <c r="C43" i="72"/>
  <c r="M43" i="72" s="1"/>
  <c r="FT45" i="42"/>
  <c r="D42" i="72" s="1"/>
  <c r="N42" i="72" s="1"/>
  <c r="C42" i="72"/>
  <c r="M42" i="72" s="1"/>
  <c r="FT44" i="42"/>
  <c r="D41" i="72" s="1"/>
  <c r="N41" i="72" s="1"/>
  <c r="C41" i="72"/>
  <c r="M41" i="72" s="1"/>
  <c r="FT43" i="42"/>
  <c r="D40" i="72" s="1"/>
  <c r="N40" i="72" s="1"/>
  <c r="C40" i="72"/>
  <c r="M40" i="72" s="1"/>
  <c r="FT42" i="42"/>
  <c r="D39" i="72"/>
  <c r="N39" i="72" s="1"/>
  <c r="C39" i="72"/>
  <c r="M39" i="72" s="1"/>
  <c r="FT41" i="42"/>
  <c r="D38" i="72" s="1"/>
  <c r="N38" i="72" s="1"/>
  <c r="C38" i="72"/>
  <c r="M38" i="72"/>
  <c r="FT40" i="42"/>
  <c r="D37" i="72" s="1"/>
  <c r="N37" i="72" s="1"/>
  <c r="C37" i="72"/>
  <c r="M37" i="72" s="1"/>
  <c r="FT39" i="42"/>
  <c r="D36" i="72"/>
  <c r="N36" i="72" s="1"/>
  <c r="C36" i="72"/>
  <c r="M36" i="72" s="1"/>
  <c r="FZ47" i="42"/>
  <c r="D44" i="73"/>
  <c r="N44" i="73" s="1"/>
  <c r="C44" i="73"/>
  <c r="M44" i="73" s="1"/>
  <c r="FZ46" i="42"/>
  <c r="D43" i="73" s="1"/>
  <c r="N43" i="73" s="1"/>
  <c r="C43" i="73"/>
  <c r="M43" i="73" s="1"/>
  <c r="AM43" i="73" s="1"/>
  <c r="FZ45" i="42"/>
  <c r="D42" i="73" s="1"/>
  <c r="N42" i="73" s="1"/>
  <c r="C42" i="73"/>
  <c r="M42" i="73" s="1"/>
  <c r="FZ44" i="42"/>
  <c r="D41" i="73" s="1"/>
  <c r="N41" i="73" s="1"/>
  <c r="C41" i="73"/>
  <c r="M41" i="73" s="1"/>
  <c r="FZ43" i="42"/>
  <c r="D40" i="73" s="1"/>
  <c r="N40" i="73" s="1"/>
  <c r="C40" i="73"/>
  <c r="M40" i="73" s="1"/>
  <c r="FZ42" i="42"/>
  <c r="D39" i="73" s="1"/>
  <c r="N39" i="73" s="1"/>
  <c r="C39" i="73"/>
  <c r="M39" i="73" s="1"/>
  <c r="FZ41" i="42"/>
  <c r="D38" i="73" s="1"/>
  <c r="N38" i="73" s="1"/>
  <c r="C38" i="73"/>
  <c r="M38" i="73" s="1"/>
  <c r="FZ40" i="42"/>
  <c r="D37" i="73" s="1"/>
  <c r="N37" i="73" s="1"/>
  <c r="C37" i="73"/>
  <c r="M37" i="73" s="1"/>
  <c r="FZ39" i="42"/>
  <c r="D36" i="73"/>
  <c r="N36" i="73" s="1"/>
  <c r="C36" i="73"/>
  <c r="M36" i="73" s="1"/>
  <c r="GF47" i="42"/>
  <c r="D44" i="74" s="1"/>
  <c r="N44" i="74" s="1"/>
  <c r="C44" i="74"/>
  <c r="M44" i="74"/>
  <c r="GF46" i="42"/>
  <c r="D43" i="74" s="1"/>
  <c r="N43" i="74" s="1"/>
  <c r="C43" i="74"/>
  <c r="M43" i="74" s="1"/>
  <c r="GF45" i="42"/>
  <c r="D42" i="74" s="1"/>
  <c r="N42" i="74"/>
  <c r="C42" i="74"/>
  <c r="M42" i="74" s="1"/>
  <c r="GF44" i="42"/>
  <c r="D41" i="74" s="1"/>
  <c r="N41" i="74" s="1"/>
  <c r="C41" i="74"/>
  <c r="M41" i="74" s="1"/>
  <c r="GF43" i="42"/>
  <c r="D40" i="74" s="1"/>
  <c r="N40" i="74" s="1"/>
  <c r="C40" i="74"/>
  <c r="M40" i="74" s="1"/>
  <c r="GF42" i="42"/>
  <c r="D39" i="74" s="1"/>
  <c r="N39" i="74" s="1"/>
  <c r="C39" i="74"/>
  <c r="M39" i="74" s="1"/>
  <c r="GF41" i="42"/>
  <c r="D38" i="74"/>
  <c r="N38" i="74" s="1"/>
  <c r="C38" i="74"/>
  <c r="M38" i="74" s="1"/>
  <c r="GF40" i="42"/>
  <c r="D37" i="74"/>
  <c r="N37" i="74" s="1"/>
  <c r="C37" i="74"/>
  <c r="M37" i="74"/>
  <c r="GF39" i="42"/>
  <c r="D36" i="74" s="1"/>
  <c r="N36" i="74" s="1"/>
  <c r="C36" i="74"/>
  <c r="M36" i="74" s="1"/>
  <c r="GL47" i="42"/>
  <c r="D44" i="75" s="1"/>
  <c r="N44" i="75" s="1"/>
  <c r="C44" i="75"/>
  <c r="M44" i="75" s="1"/>
  <c r="GL46" i="42"/>
  <c r="D43" i="75"/>
  <c r="N43" i="75" s="1"/>
  <c r="C43" i="75"/>
  <c r="M43" i="75" s="1"/>
  <c r="GL45" i="42"/>
  <c r="D42" i="75"/>
  <c r="N42" i="75" s="1"/>
  <c r="C42" i="75"/>
  <c r="M42" i="75" s="1"/>
  <c r="GL44" i="42"/>
  <c r="D41" i="75" s="1"/>
  <c r="N41" i="75" s="1"/>
  <c r="C41" i="75"/>
  <c r="M41" i="75" s="1"/>
  <c r="AM41" i="75" s="1"/>
  <c r="GL43" i="42"/>
  <c r="D40" i="75" s="1"/>
  <c r="N40" i="75" s="1"/>
  <c r="C40" i="75"/>
  <c r="M40" i="75" s="1"/>
  <c r="GL42" i="42"/>
  <c r="D39" i="75" s="1"/>
  <c r="N39" i="75" s="1"/>
  <c r="C39" i="75"/>
  <c r="M39" i="75" s="1"/>
  <c r="AM39" i="75" s="1"/>
  <c r="GL41" i="42"/>
  <c r="D38" i="75" s="1"/>
  <c r="N38" i="75" s="1"/>
  <c r="C38" i="75"/>
  <c r="M38" i="75" s="1"/>
  <c r="GL40" i="42"/>
  <c r="D37" i="75" s="1"/>
  <c r="C37" i="75"/>
  <c r="M37" i="75" s="1"/>
  <c r="GL39" i="42"/>
  <c r="D36" i="75" s="1"/>
  <c r="N36" i="75" s="1"/>
  <c r="C36" i="75"/>
  <c r="M36" i="75" s="1"/>
  <c r="GR47" i="42"/>
  <c r="D44" i="76" s="1"/>
  <c r="N44" i="76" s="1"/>
  <c r="C44" i="76"/>
  <c r="M44" i="76" s="1"/>
  <c r="GR46" i="42"/>
  <c r="D43" i="76" s="1"/>
  <c r="N43" i="76" s="1"/>
  <c r="C43" i="76"/>
  <c r="M43" i="76" s="1"/>
  <c r="GR45" i="42"/>
  <c r="D42" i="76" s="1"/>
  <c r="N42" i="76" s="1"/>
  <c r="C42" i="76"/>
  <c r="M42" i="76" s="1"/>
  <c r="AM42" i="76" s="1"/>
  <c r="GR44" i="42"/>
  <c r="D41" i="76" s="1"/>
  <c r="N41" i="76" s="1"/>
  <c r="C41" i="76"/>
  <c r="M41" i="76" s="1"/>
  <c r="GR43" i="42"/>
  <c r="D40" i="76" s="1"/>
  <c r="C40" i="76"/>
  <c r="M40" i="76" s="1"/>
  <c r="AM40" i="76" s="1"/>
  <c r="GR42" i="42"/>
  <c r="D39" i="76"/>
  <c r="N39" i="76" s="1"/>
  <c r="C39" i="76"/>
  <c r="GR41" i="42"/>
  <c r="D38" i="76" s="1"/>
  <c r="N38" i="76" s="1"/>
  <c r="AN38" i="76" s="1"/>
  <c r="C38" i="76"/>
  <c r="M38" i="76" s="1"/>
  <c r="GR40" i="42"/>
  <c r="D37" i="76" s="1"/>
  <c r="N37" i="76" s="1"/>
  <c r="C37" i="76"/>
  <c r="M37" i="76" s="1"/>
  <c r="GR39" i="42"/>
  <c r="D36" i="76" s="1"/>
  <c r="N36" i="76" s="1"/>
  <c r="C36" i="76"/>
  <c r="M36" i="76" s="1"/>
  <c r="GX47" i="42"/>
  <c r="D44" i="77"/>
  <c r="N44" i="77" s="1"/>
  <c r="C44" i="77"/>
  <c r="M44" i="77" s="1"/>
  <c r="GX46" i="42"/>
  <c r="D43" i="77" s="1"/>
  <c r="N43" i="77" s="1"/>
  <c r="C43" i="77"/>
  <c r="M43" i="77" s="1"/>
  <c r="GX45" i="42"/>
  <c r="D42" i="77" s="1"/>
  <c r="N42" i="77" s="1"/>
  <c r="C42" i="77"/>
  <c r="M42" i="77" s="1"/>
  <c r="GX44" i="42"/>
  <c r="D41" i="77" s="1"/>
  <c r="N41" i="77" s="1"/>
  <c r="C41" i="77"/>
  <c r="M41" i="77" s="1"/>
  <c r="GX43" i="42"/>
  <c r="D40" i="77" s="1"/>
  <c r="N40" i="77" s="1"/>
  <c r="C40" i="77"/>
  <c r="M40" i="77" s="1"/>
  <c r="GX42" i="42"/>
  <c r="D39" i="77" s="1"/>
  <c r="N39" i="77" s="1"/>
  <c r="C39" i="77"/>
  <c r="M39" i="77" s="1"/>
  <c r="GX41" i="42"/>
  <c r="D38" i="77" s="1"/>
  <c r="N38" i="77" s="1"/>
  <c r="C38" i="77"/>
  <c r="M38" i="77" s="1"/>
  <c r="GX40" i="42"/>
  <c r="D37" i="77"/>
  <c r="N37" i="77"/>
  <c r="C37" i="77"/>
  <c r="M37" i="77" s="1"/>
  <c r="GX39" i="42"/>
  <c r="D36" i="77"/>
  <c r="N36" i="77" s="1"/>
  <c r="C36" i="77"/>
  <c r="M36" i="77" s="1"/>
  <c r="HJ47" i="42"/>
  <c r="D44" i="79" s="1"/>
  <c r="N44" i="79" s="1"/>
  <c r="C44" i="79"/>
  <c r="M44" i="79"/>
  <c r="HJ46" i="42"/>
  <c r="D43" i="79" s="1"/>
  <c r="N43" i="79" s="1"/>
  <c r="C43" i="79"/>
  <c r="M43" i="79" s="1"/>
  <c r="HJ45" i="42"/>
  <c r="D42" i="79"/>
  <c r="N42" i="79" s="1"/>
  <c r="C42" i="79"/>
  <c r="M42" i="79" s="1"/>
  <c r="HJ44" i="42"/>
  <c r="D41" i="79"/>
  <c r="N41" i="79" s="1"/>
  <c r="C41" i="79"/>
  <c r="M41" i="79" s="1"/>
  <c r="HJ43" i="42"/>
  <c r="D40" i="79" s="1"/>
  <c r="N40" i="79" s="1"/>
  <c r="C40" i="79"/>
  <c r="M40" i="79" s="1"/>
  <c r="HJ42" i="42"/>
  <c r="D39" i="79" s="1"/>
  <c r="N39" i="79" s="1"/>
  <c r="C39" i="79"/>
  <c r="M39" i="79" s="1"/>
  <c r="HJ41" i="42"/>
  <c r="D38" i="79" s="1"/>
  <c r="N38" i="79" s="1"/>
  <c r="C38" i="79"/>
  <c r="M38" i="79" s="1"/>
  <c r="HJ40" i="42"/>
  <c r="D37" i="79"/>
  <c r="N37" i="79" s="1"/>
  <c r="C37" i="79"/>
  <c r="M37" i="79" s="1"/>
  <c r="HJ39" i="42"/>
  <c r="D36" i="79" s="1"/>
  <c r="N36" i="79" s="1"/>
  <c r="C36" i="79"/>
  <c r="M36" i="79" s="1"/>
  <c r="N44" i="44"/>
  <c r="M44" i="44"/>
  <c r="N43" i="44"/>
  <c r="M43" i="44"/>
  <c r="N42" i="44"/>
  <c r="M42" i="44"/>
  <c r="N41" i="44"/>
  <c r="AN41" i="44" s="1"/>
  <c r="M41" i="44"/>
  <c r="N40" i="44"/>
  <c r="M40" i="44"/>
  <c r="N39" i="44"/>
  <c r="M39" i="44"/>
  <c r="N38" i="44"/>
  <c r="M38" i="44"/>
  <c r="N37" i="44"/>
  <c r="AN37" i="44" s="1"/>
  <c r="M37" i="44"/>
  <c r="N36" i="44"/>
  <c r="M36" i="44"/>
  <c r="D34" i="2"/>
  <c r="N34" i="2" s="1"/>
  <c r="M34" i="2"/>
  <c r="D33" i="2"/>
  <c r="N33" i="2" s="1"/>
  <c r="M33" i="2"/>
  <c r="D32" i="2"/>
  <c r="N32" i="2" s="1"/>
  <c r="M32" i="2"/>
  <c r="D31" i="2"/>
  <c r="N31" i="2" s="1"/>
  <c r="M31" i="2"/>
  <c r="D30" i="2"/>
  <c r="N30" i="2" s="1"/>
  <c r="M30" i="2"/>
  <c r="D29" i="2"/>
  <c r="N29" i="2" s="1"/>
  <c r="M29" i="2"/>
  <c r="D28" i="2"/>
  <c r="N28" i="2" s="1"/>
  <c r="M28" i="2"/>
  <c r="N27" i="2"/>
  <c r="M27" i="2"/>
  <c r="N26" i="2"/>
  <c r="M26" i="2"/>
  <c r="D25" i="2"/>
  <c r="N25" i="2" s="1"/>
  <c r="M25" i="2"/>
  <c r="D24" i="2"/>
  <c r="N24" i="2" s="1"/>
  <c r="M24" i="2"/>
  <c r="D23" i="2"/>
  <c r="N23" i="2" s="1"/>
  <c r="M23" i="2"/>
  <c r="N22" i="2"/>
  <c r="M22" i="2"/>
  <c r="D21" i="2"/>
  <c r="N21" i="2" s="1"/>
  <c r="M21" i="2"/>
  <c r="N34" i="46"/>
  <c r="M34" i="46"/>
  <c r="N33" i="46"/>
  <c r="M33" i="46"/>
  <c r="N32" i="46"/>
  <c r="M32" i="46"/>
  <c r="N31" i="46"/>
  <c r="M31" i="46"/>
  <c r="N30" i="46"/>
  <c r="M30" i="46"/>
  <c r="N29" i="46"/>
  <c r="M29" i="46"/>
  <c r="N28" i="46"/>
  <c r="M28" i="46"/>
  <c r="N27" i="46"/>
  <c r="M27" i="46"/>
  <c r="N26" i="46"/>
  <c r="M26" i="46"/>
  <c r="N25" i="46"/>
  <c r="M25" i="46"/>
  <c r="N24" i="46"/>
  <c r="M24" i="46"/>
  <c r="N23" i="46"/>
  <c r="M23" i="46"/>
  <c r="N22" i="46"/>
  <c r="M22" i="46"/>
  <c r="N21" i="46"/>
  <c r="M21" i="46"/>
  <c r="D34" i="47"/>
  <c r="N34" i="47" s="1"/>
  <c r="C34" i="47"/>
  <c r="M34" i="47" s="1"/>
  <c r="D33" i="47"/>
  <c r="N33" i="47" s="1"/>
  <c r="C33" i="47"/>
  <c r="M33" i="47" s="1"/>
  <c r="D32" i="47"/>
  <c r="N32" i="47" s="1"/>
  <c r="C32" i="47"/>
  <c r="M32" i="47" s="1"/>
  <c r="D31" i="47"/>
  <c r="N31" i="47" s="1"/>
  <c r="C31" i="47"/>
  <c r="M31" i="47" s="1"/>
  <c r="D30" i="47"/>
  <c r="N30" i="47" s="1"/>
  <c r="C30" i="47"/>
  <c r="M30" i="47" s="1"/>
  <c r="D29" i="47"/>
  <c r="N29" i="47" s="1"/>
  <c r="C29" i="47"/>
  <c r="M29" i="47" s="1"/>
  <c r="D28" i="47"/>
  <c r="N28" i="47" s="1"/>
  <c r="C28" i="47"/>
  <c r="M28" i="47" s="1"/>
  <c r="D27" i="47"/>
  <c r="C27" i="47"/>
  <c r="M27" i="47" s="1"/>
  <c r="D26" i="47"/>
  <c r="N26" i="47" s="1"/>
  <c r="C26" i="47"/>
  <c r="M26" i="47" s="1"/>
  <c r="D25" i="47"/>
  <c r="N25" i="47" s="1"/>
  <c r="C25" i="47"/>
  <c r="M25" i="47" s="1"/>
  <c r="D24" i="47"/>
  <c r="N24" i="47" s="1"/>
  <c r="C24" i="47"/>
  <c r="M24" i="47" s="1"/>
  <c r="D23" i="47"/>
  <c r="N23" i="47" s="1"/>
  <c r="C23" i="47"/>
  <c r="M23" i="47" s="1"/>
  <c r="D22" i="47"/>
  <c r="N22" i="47" s="1"/>
  <c r="C22" i="47"/>
  <c r="M22" i="47" s="1"/>
  <c r="D21" i="47"/>
  <c r="N21" i="47" s="1"/>
  <c r="C21" i="47"/>
  <c r="M21" i="47" s="1"/>
  <c r="D34" i="48"/>
  <c r="N34" i="48" s="1"/>
  <c r="C34" i="48"/>
  <c r="M34" i="48" s="1"/>
  <c r="D33" i="48"/>
  <c r="N33" i="48" s="1"/>
  <c r="C33" i="48"/>
  <c r="M33" i="48" s="1"/>
  <c r="D32" i="48"/>
  <c r="N32" i="48" s="1"/>
  <c r="C32" i="48"/>
  <c r="M32" i="48" s="1"/>
  <c r="D31" i="48"/>
  <c r="N31" i="48" s="1"/>
  <c r="C31" i="48"/>
  <c r="M31" i="48" s="1"/>
  <c r="D30" i="48"/>
  <c r="N30" i="48" s="1"/>
  <c r="C30" i="48"/>
  <c r="M30" i="48" s="1"/>
  <c r="D29" i="48"/>
  <c r="N29" i="48"/>
  <c r="C29" i="48"/>
  <c r="M29" i="48" s="1"/>
  <c r="D28" i="48"/>
  <c r="N28" i="48" s="1"/>
  <c r="C28" i="48"/>
  <c r="M28" i="48" s="1"/>
  <c r="D27" i="48"/>
  <c r="N27" i="48" s="1"/>
  <c r="C27" i="48"/>
  <c r="M27" i="48" s="1"/>
  <c r="D26" i="48"/>
  <c r="N26" i="48" s="1"/>
  <c r="C26" i="48"/>
  <c r="M26" i="48" s="1"/>
  <c r="D25" i="48"/>
  <c r="N25" i="48" s="1"/>
  <c r="C25" i="48"/>
  <c r="M25" i="48" s="1"/>
  <c r="D24" i="48"/>
  <c r="N24" i="48" s="1"/>
  <c r="C24" i="48"/>
  <c r="M24" i="48" s="1"/>
  <c r="D23" i="48"/>
  <c r="N23" i="48" s="1"/>
  <c r="C23" i="48"/>
  <c r="M23" i="48" s="1"/>
  <c r="D22" i="48"/>
  <c r="N22" i="48" s="1"/>
  <c r="C22" i="48"/>
  <c r="M22" i="48" s="1"/>
  <c r="D21" i="48"/>
  <c r="N21" i="48" s="1"/>
  <c r="C21" i="48"/>
  <c r="M21" i="48" s="1"/>
  <c r="D34" i="49"/>
  <c r="N34" i="49" s="1"/>
  <c r="C34" i="49"/>
  <c r="M34" i="49" s="1"/>
  <c r="D33" i="49"/>
  <c r="N33" i="49" s="1"/>
  <c r="C33" i="49"/>
  <c r="M33" i="49" s="1"/>
  <c r="D32" i="49"/>
  <c r="N32" i="49" s="1"/>
  <c r="C32" i="49"/>
  <c r="M32" i="49" s="1"/>
  <c r="D31" i="49"/>
  <c r="N31" i="49" s="1"/>
  <c r="C31" i="49"/>
  <c r="M31" i="49" s="1"/>
  <c r="D30" i="49"/>
  <c r="N30" i="49"/>
  <c r="C30" i="49"/>
  <c r="M30" i="49" s="1"/>
  <c r="D29" i="49"/>
  <c r="N29" i="49" s="1"/>
  <c r="C29" i="49"/>
  <c r="M29" i="49" s="1"/>
  <c r="D28" i="49"/>
  <c r="N28" i="49" s="1"/>
  <c r="C28" i="49"/>
  <c r="M28" i="49" s="1"/>
  <c r="D27" i="49"/>
  <c r="C27" i="49"/>
  <c r="M27" i="49" s="1"/>
  <c r="D26" i="49"/>
  <c r="N26" i="49" s="1"/>
  <c r="C26" i="49"/>
  <c r="M26" i="49" s="1"/>
  <c r="D25" i="49"/>
  <c r="N25" i="49" s="1"/>
  <c r="C25" i="49"/>
  <c r="M25" i="49" s="1"/>
  <c r="D24" i="49"/>
  <c r="N24" i="49" s="1"/>
  <c r="C24" i="49"/>
  <c r="M24" i="49" s="1"/>
  <c r="D23" i="49"/>
  <c r="N23" i="49"/>
  <c r="C23" i="49"/>
  <c r="M23" i="49" s="1"/>
  <c r="D22" i="49"/>
  <c r="N22" i="49" s="1"/>
  <c r="C22" i="49"/>
  <c r="M22" i="49" s="1"/>
  <c r="D21" i="49"/>
  <c r="N21" i="49" s="1"/>
  <c r="C21" i="49"/>
  <c r="M21" i="49" s="1"/>
  <c r="D34" i="50"/>
  <c r="N34" i="50" s="1"/>
  <c r="C34" i="50"/>
  <c r="M34" i="50" s="1"/>
  <c r="D33" i="50"/>
  <c r="N33" i="50" s="1"/>
  <c r="C33" i="50"/>
  <c r="M33" i="50" s="1"/>
  <c r="D32" i="50"/>
  <c r="N32" i="50" s="1"/>
  <c r="C32" i="50"/>
  <c r="M32" i="50" s="1"/>
  <c r="D31" i="50"/>
  <c r="N31" i="50" s="1"/>
  <c r="C31" i="50"/>
  <c r="M31" i="50" s="1"/>
  <c r="D30" i="50"/>
  <c r="N30" i="50" s="1"/>
  <c r="C30" i="50"/>
  <c r="M30" i="50" s="1"/>
  <c r="D29" i="50"/>
  <c r="N29" i="50"/>
  <c r="C29" i="50"/>
  <c r="M29" i="50" s="1"/>
  <c r="D28" i="50"/>
  <c r="N28" i="50" s="1"/>
  <c r="C28" i="50"/>
  <c r="M28" i="50" s="1"/>
  <c r="D27" i="50"/>
  <c r="N27" i="50" s="1"/>
  <c r="C27" i="50"/>
  <c r="M27" i="50" s="1"/>
  <c r="D26" i="50"/>
  <c r="N26" i="50" s="1"/>
  <c r="C26" i="50"/>
  <c r="M26" i="50" s="1"/>
  <c r="D25" i="50"/>
  <c r="N25" i="50" s="1"/>
  <c r="C25" i="50"/>
  <c r="M25" i="50" s="1"/>
  <c r="D24" i="50"/>
  <c r="N24" i="50" s="1"/>
  <c r="C24" i="50"/>
  <c r="M24" i="50" s="1"/>
  <c r="D23" i="50"/>
  <c r="N23" i="50" s="1"/>
  <c r="C23" i="50"/>
  <c r="M23" i="50" s="1"/>
  <c r="D22" i="50"/>
  <c r="N22" i="50" s="1"/>
  <c r="C22" i="50"/>
  <c r="M22" i="50" s="1"/>
  <c r="D21" i="50"/>
  <c r="N21" i="50" s="1"/>
  <c r="C21" i="50"/>
  <c r="M21" i="50" s="1"/>
  <c r="D34" i="51"/>
  <c r="N34" i="51" s="1"/>
  <c r="C34" i="51"/>
  <c r="M34" i="51" s="1"/>
  <c r="D33" i="51"/>
  <c r="N33" i="51"/>
  <c r="C33" i="51"/>
  <c r="M33" i="51" s="1"/>
  <c r="D32" i="51"/>
  <c r="N32" i="51" s="1"/>
  <c r="C32" i="51"/>
  <c r="M32" i="51" s="1"/>
  <c r="D31" i="51"/>
  <c r="N31" i="51" s="1"/>
  <c r="C31" i="51"/>
  <c r="M31" i="51" s="1"/>
  <c r="D30" i="51"/>
  <c r="N30" i="51" s="1"/>
  <c r="C30" i="51"/>
  <c r="M30" i="51" s="1"/>
  <c r="D29" i="51"/>
  <c r="N29" i="51" s="1"/>
  <c r="C29" i="51"/>
  <c r="M29" i="51" s="1"/>
  <c r="D28" i="51"/>
  <c r="N28" i="51" s="1"/>
  <c r="C28" i="51"/>
  <c r="M28" i="51" s="1"/>
  <c r="D27" i="51"/>
  <c r="N27" i="51" s="1"/>
  <c r="C27" i="51"/>
  <c r="M27" i="51" s="1"/>
  <c r="D26" i="51"/>
  <c r="N26" i="51" s="1"/>
  <c r="C26" i="51"/>
  <c r="M26" i="51" s="1"/>
  <c r="D25" i="51"/>
  <c r="N25" i="51" s="1"/>
  <c r="C25" i="51"/>
  <c r="M25" i="51" s="1"/>
  <c r="D24" i="51"/>
  <c r="N24" i="51" s="1"/>
  <c r="C24" i="51"/>
  <c r="M24" i="51" s="1"/>
  <c r="D23" i="51"/>
  <c r="C23" i="51"/>
  <c r="M23" i="51" s="1"/>
  <c r="D22" i="51"/>
  <c r="N22" i="51" s="1"/>
  <c r="C22" i="51"/>
  <c r="M22" i="51" s="1"/>
  <c r="D21" i="51"/>
  <c r="N21" i="51" s="1"/>
  <c r="C21" i="51"/>
  <c r="M21" i="51" s="1"/>
  <c r="BD37" i="42"/>
  <c r="D34" i="52" s="1"/>
  <c r="N34" i="52" s="1"/>
  <c r="C34" i="52"/>
  <c r="M34" i="52" s="1"/>
  <c r="BD36" i="42"/>
  <c r="D33" i="52" s="1"/>
  <c r="N33" i="52" s="1"/>
  <c r="C33" i="52"/>
  <c r="M33" i="52"/>
  <c r="BD35" i="42"/>
  <c r="D32" i="52" s="1"/>
  <c r="N32" i="52" s="1"/>
  <c r="C32" i="52"/>
  <c r="M32" i="52" s="1"/>
  <c r="BD34" i="42"/>
  <c r="D31" i="52" s="1"/>
  <c r="N31" i="52" s="1"/>
  <c r="C31" i="52"/>
  <c r="M31" i="52" s="1"/>
  <c r="BD33" i="42"/>
  <c r="D30" i="52"/>
  <c r="L30" i="52"/>
  <c r="C30" i="52"/>
  <c r="M30" i="52" s="1"/>
  <c r="BD32" i="42"/>
  <c r="D29" i="52" s="1"/>
  <c r="N29" i="52" s="1"/>
  <c r="C29" i="52"/>
  <c r="M29" i="52"/>
  <c r="BD31" i="42"/>
  <c r="D28" i="52" s="1"/>
  <c r="N28" i="52" s="1"/>
  <c r="C28" i="52"/>
  <c r="M28" i="52" s="1"/>
  <c r="BD30" i="42"/>
  <c r="D27" i="52"/>
  <c r="N27" i="52" s="1"/>
  <c r="C27" i="52"/>
  <c r="M27" i="52" s="1"/>
  <c r="BD29" i="42"/>
  <c r="D26" i="52" s="1"/>
  <c r="N26" i="52" s="1"/>
  <c r="C26" i="52"/>
  <c r="M26" i="52"/>
  <c r="BD28" i="42"/>
  <c r="D25" i="52" s="1"/>
  <c r="N25" i="52" s="1"/>
  <c r="C25" i="52"/>
  <c r="M25" i="52" s="1"/>
  <c r="BD27" i="42"/>
  <c r="D24" i="52" s="1"/>
  <c r="N24" i="52" s="1"/>
  <c r="C24" i="52"/>
  <c r="M24" i="52" s="1"/>
  <c r="BD26" i="42"/>
  <c r="D23" i="52" s="1"/>
  <c r="N23" i="52" s="1"/>
  <c r="C23" i="52"/>
  <c r="M23" i="52" s="1"/>
  <c r="BD25" i="42"/>
  <c r="D22" i="52" s="1"/>
  <c r="N22" i="52" s="1"/>
  <c r="C22" i="52"/>
  <c r="M22" i="52"/>
  <c r="BD24" i="42"/>
  <c r="D21" i="52" s="1"/>
  <c r="N21" i="52" s="1"/>
  <c r="C21" i="52"/>
  <c r="M21" i="52" s="1"/>
  <c r="BJ37" i="42"/>
  <c r="D34" i="53" s="1"/>
  <c r="N34" i="53" s="1"/>
  <c r="C34" i="53"/>
  <c r="M34" i="53" s="1"/>
  <c r="BJ36" i="42"/>
  <c r="D33" i="53"/>
  <c r="N33" i="53" s="1"/>
  <c r="C33" i="53"/>
  <c r="M33" i="53" s="1"/>
  <c r="BJ35" i="42"/>
  <c r="D32" i="53"/>
  <c r="N32" i="53" s="1"/>
  <c r="C32" i="53"/>
  <c r="M32" i="53" s="1"/>
  <c r="BJ34" i="42"/>
  <c r="D31" i="53" s="1"/>
  <c r="N31" i="53" s="1"/>
  <c r="C31" i="53"/>
  <c r="M31" i="53" s="1"/>
  <c r="BJ33" i="42"/>
  <c r="D30" i="53" s="1"/>
  <c r="N30" i="53" s="1"/>
  <c r="C30" i="53"/>
  <c r="M30" i="53" s="1"/>
  <c r="BJ32" i="42"/>
  <c r="D29" i="53"/>
  <c r="N29" i="53" s="1"/>
  <c r="C29" i="53"/>
  <c r="M29" i="53" s="1"/>
  <c r="BJ31" i="42"/>
  <c r="D28" i="53"/>
  <c r="N28" i="53" s="1"/>
  <c r="C28" i="53"/>
  <c r="M28" i="53" s="1"/>
  <c r="BJ30" i="42"/>
  <c r="D27" i="53" s="1"/>
  <c r="N27" i="53" s="1"/>
  <c r="C27" i="53"/>
  <c r="M27" i="53" s="1"/>
  <c r="BJ29" i="42"/>
  <c r="D26" i="53" s="1"/>
  <c r="N26" i="53" s="1"/>
  <c r="C26" i="53"/>
  <c r="M26" i="53" s="1"/>
  <c r="BJ28" i="42"/>
  <c r="D25" i="53"/>
  <c r="N25" i="53" s="1"/>
  <c r="C25" i="53"/>
  <c r="M25" i="53" s="1"/>
  <c r="BJ27" i="42"/>
  <c r="C24" i="53"/>
  <c r="M24" i="53" s="1"/>
  <c r="BJ26" i="42"/>
  <c r="D23" i="53" s="1"/>
  <c r="N23" i="53" s="1"/>
  <c r="C23" i="53"/>
  <c r="M23" i="53" s="1"/>
  <c r="BJ25" i="42"/>
  <c r="D22" i="53" s="1"/>
  <c r="N22" i="53" s="1"/>
  <c r="C22" i="53"/>
  <c r="M22" i="53" s="1"/>
  <c r="BJ24" i="42"/>
  <c r="D21" i="53" s="1"/>
  <c r="N21" i="53" s="1"/>
  <c r="C21" i="53"/>
  <c r="M21" i="53" s="1"/>
  <c r="BP37" i="42"/>
  <c r="D34" i="54" s="1"/>
  <c r="N34" i="54" s="1"/>
  <c r="C34" i="54"/>
  <c r="M34" i="54"/>
  <c r="BP36" i="42"/>
  <c r="D33" i="54" s="1"/>
  <c r="N33" i="54" s="1"/>
  <c r="C33" i="54"/>
  <c r="M33" i="54" s="1"/>
  <c r="BP35" i="42"/>
  <c r="D32" i="54" s="1"/>
  <c r="N32" i="54" s="1"/>
  <c r="C32" i="54"/>
  <c r="M32" i="54" s="1"/>
  <c r="BP34" i="42"/>
  <c r="D31" i="54"/>
  <c r="N31" i="54" s="1"/>
  <c r="C31" i="54"/>
  <c r="M31" i="54" s="1"/>
  <c r="BP33" i="42"/>
  <c r="D30" i="54"/>
  <c r="N30" i="54" s="1"/>
  <c r="C30" i="54"/>
  <c r="M30" i="54" s="1"/>
  <c r="BP32" i="42"/>
  <c r="D29" i="54" s="1"/>
  <c r="N29" i="54" s="1"/>
  <c r="C29" i="54"/>
  <c r="M29" i="54" s="1"/>
  <c r="BP31" i="42"/>
  <c r="D28" i="54" s="1"/>
  <c r="N28" i="54" s="1"/>
  <c r="C28" i="54"/>
  <c r="M28" i="54" s="1"/>
  <c r="BP30" i="42"/>
  <c r="D27" i="54"/>
  <c r="N27" i="54" s="1"/>
  <c r="C27" i="54"/>
  <c r="M27" i="54" s="1"/>
  <c r="BP29" i="42"/>
  <c r="D26" i="54"/>
  <c r="N26" i="54" s="1"/>
  <c r="C26" i="54"/>
  <c r="M26" i="54" s="1"/>
  <c r="BP28" i="42"/>
  <c r="D25" i="54" s="1"/>
  <c r="N25" i="54" s="1"/>
  <c r="C25" i="54"/>
  <c r="M25" i="54"/>
  <c r="BP27" i="42"/>
  <c r="D24" i="54" s="1"/>
  <c r="N24" i="54" s="1"/>
  <c r="C24" i="54"/>
  <c r="M24" i="54" s="1"/>
  <c r="BP26" i="42"/>
  <c r="D23" i="54"/>
  <c r="N23" i="54" s="1"/>
  <c r="C23" i="54"/>
  <c r="M23" i="54" s="1"/>
  <c r="BP25" i="42"/>
  <c r="D22" i="54" s="1"/>
  <c r="N22" i="54" s="1"/>
  <c r="C22" i="54"/>
  <c r="M22" i="54"/>
  <c r="BP24" i="42"/>
  <c r="D21" i="54" s="1"/>
  <c r="N21" i="54" s="1"/>
  <c r="C21" i="54"/>
  <c r="M21" i="54" s="1"/>
  <c r="BV37" i="42"/>
  <c r="D34" i="55" s="1"/>
  <c r="N34" i="55" s="1"/>
  <c r="C34" i="55"/>
  <c r="M34" i="55" s="1"/>
  <c r="BV36" i="42"/>
  <c r="D33" i="55" s="1"/>
  <c r="N33" i="55" s="1"/>
  <c r="C33" i="55"/>
  <c r="M33" i="55" s="1"/>
  <c r="BV35" i="42"/>
  <c r="C32" i="55"/>
  <c r="M32" i="55" s="1"/>
  <c r="BV34" i="42"/>
  <c r="D31" i="55" s="1"/>
  <c r="N31" i="55" s="1"/>
  <c r="C31" i="55"/>
  <c r="M31" i="55" s="1"/>
  <c r="BV33" i="42"/>
  <c r="D30" i="55" s="1"/>
  <c r="N30" i="55" s="1"/>
  <c r="C30" i="55"/>
  <c r="M30" i="55" s="1"/>
  <c r="BV32" i="42"/>
  <c r="D29" i="55"/>
  <c r="N29" i="55" s="1"/>
  <c r="C29" i="55"/>
  <c r="M29" i="55" s="1"/>
  <c r="BV31" i="42"/>
  <c r="D28" i="55"/>
  <c r="N28" i="55" s="1"/>
  <c r="C28" i="55"/>
  <c r="M28" i="55" s="1"/>
  <c r="BV30" i="42"/>
  <c r="D27" i="55" s="1"/>
  <c r="N27" i="55" s="1"/>
  <c r="C27" i="55"/>
  <c r="M27" i="55" s="1"/>
  <c r="BV29" i="42"/>
  <c r="D26" i="55" s="1"/>
  <c r="N26" i="55" s="1"/>
  <c r="C26" i="55"/>
  <c r="M26" i="55" s="1"/>
  <c r="BV28" i="42"/>
  <c r="D25" i="55"/>
  <c r="N25" i="55" s="1"/>
  <c r="C25" i="55"/>
  <c r="M25" i="55" s="1"/>
  <c r="BV27" i="42"/>
  <c r="D24" i="55"/>
  <c r="N24" i="55" s="1"/>
  <c r="C24" i="55"/>
  <c r="M24" i="55" s="1"/>
  <c r="BV26" i="42"/>
  <c r="D23" i="55" s="1"/>
  <c r="N23" i="55" s="1"/>
  <c r="C23" i="55"/>
  <c r="M23" i="55"/>
  <c r="BV25" i="42"/>
  <c r="D22" i="55" s="1"/>
  <c r="N22" i="55" s="1"/>
  <c r="C22" i="55"/>
  <c r="M22" i="55" s="1"/>
  <c r="BV24" i="42"/>
  <c r="D21" i="55"/>
  <c r="N21" i="55" s="1"/>
  <c r="C21" i="55"/>
  <c r="M21" i="55" s="1"/>
  <c r="CB37" i="42"/>
  <c r="D34" i="56" s="1"/>
  <c r="N34" i="56" s="1"/>
  <c r="C34" i="56"/>
  <c r="M34" i="56"/>
  <c r="CB36" i="42"/>
  <c r="D33" i="56" s="1"/>
  <c r="N33" i="56" s="1"/>
  <c r="C33" i="56"/>
  <c r="M33" i="56" s="1"/>
  <c r="CB35" i="42"/>
  <c r="D32" i="56" s="1"/>
  <c r="N32" i="56" s="1"/>
  <c r="C32" i="56"/>
  <c r="M32" i="56" s="1"/>
  <c r="CB34" i="42"/>
  <c r="D31" i="56" s="1"/>
  <c r="N31" i="56" s="1"/>
  <c r="C31" i="56"/>
  <c r="M31" i="56" s="1"/>
  <c r="CB33" i="42"/>
  <c r="D30" i="56" s="1"/>
  <c r="N30" i="56" s="1"/>
  <c r="C30" i="56"/>
  <c r="M30" i="56" s="1"/>
  <c r="CB32" i="42"/>
  <c r="D29" i="56" s="1"/>
  <c r="N29" i="56" s="1"/>
  <c r="C29" i="56"/>
  <c r="M29" i="56"/>
  <c r="CB31" i="42"/>
  <c r="D28" i="56" s="1"/>
  <c r="N28" i="56" s="1"/>
  <c r="C28" i="56"/>
  <c r="M28" i="56" s="1"/>
  <c r="CB30" i="42"/>
  <c r="D27" i="56"/>
  <c r="N27" i="56" s="1"/>
  <c r="C27" i="56"/>
  <c r="M27" i="56" s="1"/>
  <c r="CB29" i="42"/>
  <c r="D26" i="56"/>
  <c r="N26" i="56" s="1"/>
  <c r="C26" i="56"/>
  <c r="M26" i="56" s="1"/>
  <c r="CB28" i="42"/>
  <c r="D25" i="56" s="1"/>
  <c r="N25" i="56" s="1"/>
  <c r="C25" i="56"/>
  <c r="M25" i="56"/>
  <c r="CB27" i="42"/>
  <c r="D24" i="56" s="1"/>
  <c r="N24" i="56" s="1"/>
  <c r="C24" i="56"/>
  <c r="M24" i="56" s="1"/>
  <c r="CB26" i="42"/>
  <c r="D23" i="56"/>
  <c r="N23" i="56" s="1"/>
  <c r="C23" i="56"/>
  <c r="M23" i="56" s="1"/>
  <c r="CB25" i="42"/>
  <c r="D22" i="56"/>
  <c r="N22" i="56" s="1"/>
  <c r="C22" i="56"/>
  <c r="M22" i="56" s="1"/>
  <c r="CB24" i="42"/>
  <c r="D21" i="56" s="1"/>
  <c r="N21" i="56" s="1"/>
  <c r="C21" i="56"/>
  <c r="M21" i="56" s="1"/>
  <c r="CH37" i="42"/>
  <c r="D34" i="57" s="1"/>
  <c r="N34" i="57" s="1"/>
  <c r="C34" i="57"/>
  <c r="M34" i="57" s="1"/>
  <c r="CH36" i="42"/>
  <c r="D33" i="57"/>
  <c r="N33" i="57" s="1"/>
  <c r="C33" i="57"/>
  <c r="M33" i="57" s="1"/>
  <c r="CH35" i="42"/>
  <c r="D32" i="57" s="1"/>
  <c r="N32" i="57" s="1"/>
  <c r="C32" i="57"/>
  <c r="M32" i="57" s="1"/>
  <c r="CH34" i="42"/>
  <c r="D31" i="57" s="1"/>
  <c r="N31" i="57" s="1"/>
  <c r="C31" i="57"/>
  <c r="M31" i="57" s="1"/>
  <c r="CH33" i="42"/>
  <c r="D30" i="57" s="1"/>
  <c r="N30" i="57" s="1"/>
  <c r="C30" i="57"/>
  <c r="M30" i="57" s="1"/>
  <c r="CH32" i="42"/>
  <c r="D29" i="57" s="1"/>
  <c r="N29" i="57" s="1"/>
  <c r="C29" i="57"/>
  <c r="M29" i="57" s="1"/>
  <c r="CH31" i="42"/>
  <c r="D28" i="57" s="1"/>
  <c r="N28" i="57" s="1"/>
  <c r="C28" i="57"/>
  <c r="M28" i="57" s="1"/>
  <c r="CH30" i="42"/>
  <c r="D27" i="57" s="1"/>
  <c r="N27" i="57" s="1"/>
  <c r="C27" i="57"/>
  <c r="M27" i="57" s="1"/>
  <c r="CH29" i="42"/>
  <c r="D26" i="57" s="1"/>
  <c r="N26" i="57" s="1"/>
  <c r="C26" i="57"/>
  <c r="M26" i="57" s="1"/>
  <c r="CH28" i="42"/>
  <c r="D25" i="57"/>
  <c r="N25" i="57" s="1"/>
  <c r="C25" i="57"/>
  <c r="M25" i="57" s="1"/>
  <c r="CH27" i="42"/>
  <c r="D24" i="57"/>
  <c r="N24" i="57" s="1"/>
  <c r="C24" i="57"/>
  <c r="M24" i="57" s="1"/>
  <c r="CH26" i="42"/>
  <c r="D23" i="57" s="1"/>
  <c r="N23" i="57" s="1"/>
  <c r="C23" i="57"/>
  <c r="M23" i="57" s="1"/>
  <c r="CH25" i="42"/>
  <c r="D22" i="57" s="1"/>
  <c r="N22" i="57" s="1"/>
  <c r="C22" i="57"/>
  <c r="M22" i="57" s="1"/>
  <c r="CH24" i="42"/>
  <c r="D21" i="57"/>
  <c r="N21" i="57" s="1"/>
  <c r="C21" i="57"/>
  <c r="M21" i="57" s="1"/>
  <c r="CN37" i="42"/>
  <c r="D34" i="58"/>
  <c r="N34" i="58" s="1"/>
  <c r="C34" i="58"/>
  <c r="M34" i="58" s="1"/>
  <c r="CN36" i="42"/>
  <c r="D33" i="58" s="1"/>
  <c r="N33" i="58" s="1"/>
  <c r="C33" i="58"/>
  <c r="M33" i="58" s="1"/>
  <c r="CN35" i="42"/>
  <c r="D32" i="58" s="1"/>
  <c r="N32" i="58" s="1"/>
  <c r="C32" i="58"/>
  <c r="M32" i="58" s="1"/>
  <c r="CN34" i="42"/>
  <c r="D31" i="58"/>
  <c r="N31" i="58" s="1"/>
  <c r="C31" i="58"/>
  <c r="M31" i="58" s="1"/>
  <c r="CN33" i="42"/>
  <c r="C30" i="58"/>
  <c r="M30" i="58" s="1"/>
  <c r="CN32" i="42"/>
  <c r="D29" i="58" s="1"/>
  <c r="N29" i="58" s="1"/>
  <c r="C29" i="58"/>
  <c r="M29" i="58" s="1"/>
  <c r="CN31" i="42"/>
  <c r="D28" i="58" s="1"/>
  <c r="N28" i="58" s="1"/>
  <c r="C28" i="58"/>
  <c r="M28" i="58" s="1"/>
  <c r="CN30" i="42"/>
  <c r="D27" i="58" s="1"/>
  <c r="N27" i="58" s="1"/>
  <c r="C27" i="58"/>
  <c r="M27" i="58" s="1"/>
  <c r="CN29" i="42"/>
  <c r="D26" i="58" s="1"/>
  <c r="N26" i="58" s="1"/>
  <c r="C26" i="58"/>
  <c r="M26" i="58" s="1"/>
  <c r="CN28" i="42"/>
  <c r="D25" i="58" s="1"/>
  <c r="N25" i="58" s="1"/>
  <c r="C25" i="58"/>
  <c r="M25" i="58" s="1"/>
  <c r="CN27" i="42"/>
  <c r="D24" i="58" s="1"/>
  <c r="N24" i="58" s="1"/>
  <c r="C24" i="58"/>
  <c r="M24" i="58" s="1"/>
  <c r="CN26" i="42"/>
  <c r="D23" i="58" s="1"/>
  <c r="N23" i="58" s="1"/>
  <c r="C23" i="58"/>
  <c r="M23" i="58" s="1"/>
  <c r="CN25" i="42"/>
  <c r="D22" i="58" s="1"/>
  <c r="N22" i="58" s="1"/>
  <c r="C22" i="58"/>
  <c r="M22" i="58" s="1"/>
  <c r="CN24" i="42"/>
  <c r="D21" i="58" s="1"/>
  <c r="N21" i="58" s="1"/>
  <c r="C21" i="58"/>
  <c r="M21" i="58" s="1"/>
  <c r="CT37" i="42"/>
  <c r="D34" i="59"/>
  <c r="N34" i="59" s="1"/>
  <c r="C34" i="59"/>
  <c r="M34" i="59" s="1"/>
  <c r="CT36" i="42"/>
  <c r="D33" i="59" s="1"/>
  <c r="N33" i="59" s="1"/>
  <c r="C33" i="59"/>
  <c r="M33" i="59" s="1"/>
  <c r="CT35" i="42"/>
  <c r="D32" i="59" s="1"/>
  <c r="N32" i="59" s="1"/>
  <c r="C32" i="59"/>
  <c r="M32" i="59" s="1"/>
  <c r="CT34" i="42"/>
  <c r="D31" i="59" s="1"/>
  <c r="N31" i="59" s="1"/>
  <c r="C31" i="59"/>
  <c r="M31" i="59" s="1"/>
  <c r="CT33" i="42"/>
  <c r="D30" i="59" s="1"/>
  <c r="N30" i="59" s="1"/>
  <c r="C30" i="59"/>
  <c r="M30" i="59" s="1"/>
  <c r="CT32" i="42"/>
  <c r="D29" i="59" s="1"/>
  <c r="N29" i="59" s="1"/>
  <c r="C29" i="59"/>
  <c r="M29" i="59" s="1"/>
  <c r="CT31" i="42"/>
  <c r="D28" i="59" s="1"/>
  <c r="N28" i="59" s="1"/>
  <c r="C28" i="59"/>
  <c r="M28" i="59" s="1"/>
  <c r="CT30" i="42"/>
  <c r="D27" i="59" s="1"/>
  <c r="N27" i="59" s="1"/>
  <c r="C27" i="59"/>
  <c r="M27" i="59" s="1"/>
  <c r="CT29" i="42"/>
  <c r="D26" i="59"/>
  <c r="N26" i="59" s="1"/>
  <c r="C26" i="59"/>
  <c r="M26" i="59" s="1"/>
  <c r="CT28" i="42"/>
  <c r="D25" i="59" s="1"/>
  <c r="N25" i="59" s="1"/>
  <c r="C25" i="59"/>
  <c r="M25" i="59" s="1"/>
  <c r="CT27" i="42"/>
  <c r="D24" i="59" s="1"/>
  <c r="N24" i="59" s="1"/>
  <c r="C24" i="59"/>
  <c r="M24" i="59" s="1"/>
  <c r="CT26" i="42"/>
  <c r="D23" i="59" s="1"/>
  <c r="N23" i="59" s="1"/>
  <c r="C23" i="59"/>
  <c r="M23" i="59" s="1"/>
  <c r="CT25" i="42"/>
  <c r="D22" i="59"/>
  <c r="N22" i="59" s="1"/>
  <c r="C22" i="59"/>
  <c r="M22" i="59"/>
  <c r="CT24" i="42"/>
  <c r="D21" i="59" s="1"/>
  <c r="N21" i="59" s="1"/>
  <c r="C21" i="59"/>
  <c r="M21" i="59" s="1"/>
  <c r="N34" i="60"/>
  <c r="M34" i="60"/>
  <c r="N33" i="60"/>
  <c r="M33" i="60"/>
  <c r="N32" i="60"/>
  <c r="M32" i="60"/>
  <c r="N31" i="60"/>
  <c r="M31" i="60"/>
  <c r="N30" i="60"/>
  <c r="M30" i="60"/>
  <c r="N29" i="60"/>
  <c r="M29" i="60"/>
  <c r="N28" i="60"/>
  <c r="M28" i="60"/>
  <c r="N27" i="60"/>
  <c r="M27" i="60"/>
  <c r="N26" i="60"/>
  <c r="M26" i="60"/>
  <c r="N25" i="60"/>
  <c r="M25" i="60"/>
  <c r="N24" i="60"/>
  <c r="M24" i="60"/>
  <c r="N23" i="60"/>
  <c r="M23" i="60"/>
  <c r="N22" i="60"/>
  <c r="M22" i="60"/>
  <c r="N21" i="60"/>
  <c r="M21" i="60"/>
  <c r="N34" i="61"/>
  <c r="M34" i="61"/>
  <c r="N33" i="61"/>
  <c r="M33" i="61"/>
  <c r="N32" i="61"/>
  <c r="M32" i="61"/>
  <c r="N31" i="61"/>
  <c r="M31" i="61"/>
  <c r="N30" i="61"/>
  <c r="M30" i="61"/>
  <c r="N29" i="61"/>
  <c r="M29" i="61"/>
  <c r="N28" i="61"/>
  <c r="M28" i="61"/>
  <c r="N27" i="61"/>
  <c r="M27" i="61"/>
  <c r="N26" i="61"/>
  <c r="M26" i="61"/>
  <c r="N25" i="61"/>
  <c r="M25" i="61"/>
  <c r="N24" i="61"/>
  <c r="M24" i="61"/>
  <c r="N23" i="61"/>
  <c r="M23" i="61"/>
  <c r="N22" i="61"/>
  <c r="M22" i="61"/>
  <c r="N21" i="61"/>
  <c r="M21" i="61"/>
  <c r="DL37" i="42"/>
  <c r="D34" i="62" s="1"/>
  <c r="N34" i="62" s="1"/>
  <c r="C34" i="62"/>
  <c r="M34" i="62" s="1"/>
  <c r="DL36" i="42"/>
  <c r="D33" i="62" s="1"/>
  <c r="N33" i="62" s="1"/>
  <c r="C33" i="62"/>
  <c r="M33" i="62" s="1"/>
  <c r="DL35" i="42"/>
  <c r="D32" i="62"/>
  <c r="N32" i="62" s="1"/>
  <c r="C32" i="62"/>
  <c r="M32" i="62" s="1"/>
  <c r="DL34" i="42"/>
  <c r="D31" i="62" s="1"/>
  <c r="N31" i="62" s="1"/>
  <c r="C31" i="62"/>
  <c r="M31" i="62"/>
  <c r="DL33" i="42"/>
  <c r="D30" i="62" s="1"/>
  <c r="N30" i="62" s="1"/>
  <c r="C30" i="62"/>
  <c r="M30" i="62" s="1"/>
  <c r="DL32" i="42"/>
  <c r="D29" i="62" s="1"/>
  <c r="N29" i="62" s="1"/>
  <c r="C29" i="62"/>
  <c r="M29" i="62" s="1"/>
  <c r="DL31" i="42"/>
  <c r="D28" i="62"/>
  <c r="N28" i="62" s="1"/>
  <c r="C28" i="62"/>
  <c r="M28" i="62" s="1"/>
  <c r="DL30" i="42"/>
  <c r="D27" i="62" s="1"/>
  <c r="N27" i="62" s="1"/>
  <c r="C27" i="62"/>
  <c r="M27" i="62" s="1"/>
  <c r="DL29" i="42"/>
  <c r="D26" i="62" s="1"/>
  <c r="N26" i="62" s="1"/>
  <c r="C26" i="62"/>
  <c r="M26" i="62" s="1"/>
  <c r="DL28" i="42"/>
  <c r="D25" i="62" s="1"/>
  <c r="N25" i="62" s="1"/>
  <c r="C25" i="62"/>
  <c r="M25" i="62" s="1"/>
  <c r="DL27" i="42"/>
  <c r="D24" i="62"/>
  <c r="N24" i="62" s="1"/>
  <c r="C24" i="62"/>
  <c r="M24" i="62" s="1"/>
  <c r="DL26" i="42"/>
  <c r="D23" i="62" s="1"/>
  <c r="N23" i="62" s="1"/>
  <c r="C23" i="62"/>
  <c r="M23" i="62" s="1"/>
  <c r="DL25" i="42"/>
  <c r="D22" i="62" s="1"/>
  <c r="N22" i="62" s="1"/>
  <c r="C22" i="62"/>
  <c r="M22" i="62" s="1"/>
  <c r="DL24" i="42"/>
  <c r="D21" i="62" s="1"/>
  <c r="N21" i="62" s="1"/>
  <c r="C21" i="62"/>
  <c r="M21" i="62" s="1"/>
  <c r="DR37" i="42"/>
  <c r="D34" i="63" s="1"/>
  <c r="N34" i="63" s="1"/>
  <c r="C34" i="63"/>
  <c r="M34" i="63" s="1"/>
  <c r="DR36" i="42"/>
  <c r="D33" i="63" s="1"/>
  <c r="N33" i="63" s="1"/>
  <c r="C33" i="63"/>
  <c r="M33" i="63" s="1"/>
  <c r="DR35" i="42"/>
  <c r="D32" i="63" s="1"/>
  <c r="N32" i="63" s="1"/>
  <c r="C32" i="63"/>
  <c r="M32" i="63" s="1"/>
  <c r="DR34" i="42"/>
  <c r="D31" i="63"/>
  <c r="N31" i="63" s="1"/>
  <c r="C31" i="63"/>
  <c r="M31" i="63" s="1"/>
  <c r="DR33" i="42"/>
  <c r="D30" i="63"/>
  <c r="N30" i="63" s="1"/>
  <c r="C30" i="63"/>
  <c r="M30" i="63" s="1"/>
  <c r="DR32" i="42"/>
  <c r="D29" i="63" s="1"/>
  <c r="N29" i="63" s="1"/>
  <c r="C29" i="63"/>
  <c r="M29" i="63" s="1"/>
  <c r="DR31" i="42"/>
  <c r="D28" i="63" s="1"/>
  <c r="N28" i="63" s="1"/>
  <c r="C28" i="63"/>
  <c r="M28" i="63" s="1"/>
  <c r="DR30" i="42"/>
  <c r="D27" i="63" s="1"/>
  <c r="C27" i="63"/>
  <c r="M27" i="63" s="1"/>
  <c r="DR29" i="42"/>
  <c r="D26" i="63" s="1"/>
  <c r="N26" i="63" s="1"/>
  <c r="C26" i="63"/>
  <c r="M26" i="63" s="1"/>
  <c r="DR28" i="42"/>
  <c r="D25" i="63" s="1"/>
  <c r="N25" i="63" s="1"/>
  <c r="C25" i="63"/>
  <c r="M25" i="63" s="1"/>
  <c r="DR27" i="42"/>
  <c r="D24" i="63" s="1"/>
  <c r="N24" i="63" s="1"/>
  <c r="C24" i="63"/>
  <c r="M24" i="63" s="1"/>
  <c r="DR26" i="42"/>
  <c r="D23" i="63"/>
  <c r="N23" i="63" s="1"/>
  <c r="C23" i="63"/>
  <c r="M23" i="63" s="1"/>
  <c r="DR25" i="42"/>
  <c r="D22" i="63"/>
  <c r="N22" i="63" s="1"/>
  <c r="AN22" i="63" s="1"/>
  <c r="C22" i="63"/>
  <c r="M22" i="63" s="1"/>
  <c r="DR24" i="42"/>
  <c r="D21" i="63" s="1"/>
  <c r="N21" i="63" s="1"/>
  <c r="C21" i="63"/>
  <c r="M21" i="63" s="1"/>
  <c r="DX37" i="42"/>
  <c r="D34" i="64" s="1"/>
  <c r="N34" i="64" s="1"/>
  <c r="AN34" i="64" s="1"/>
  <c r="C34" i="64"/>
  <c r="M34" i="64" s="1"/>
  <c r="DX36" i="42"/>
  <c r="D33" i="64" s="1"/>
  <c r="N33" i="64" s="1"/>
  <c r="C33" i="64"/>
  <c r="M33" i="64" s="1"/>
  <c r="DX35" i="42"/>
  <c r="D32" i="64" s="1"/>
  <c r="N32" i="64" s="1"/>
  <c r="AN32" i="64" s="1"/>
  <c r="C32" i="64"/>
  <c r="M32" i="64" s="1"/>
  <c r="DX34" i="42"/>
  <c r="D31" i="64" s="1"/>
  <c r="N31" i="64" s="1"/>
  <c r="C31" i="64"/>
  <c r="M31" i="64" s="1"/>
  <c r="DX33" i="42"/>
  <c r="D30" i="64" s="1"/>
  <c r="N30" i="64" s="1"/>
  <c r="AN30" i="64" s="1"/>
  <c r="C30" i="64"/>
  <c r="M30" i="64" s="1"/>
  <c r="DX32" i="42"/>
  <c r="D29" i="64" s="1"/>
  <c r="N29" i="64" s="1"/>
  <c r="C29" i="64"/>
  <c r="M29" i="64" s="1"/>
  <c r="DX31" i="42"/>
  <c r="D28" i="64"/>
  <c r="N28" i="64" s="1"/>
  <c r="C28" i="64"/>
  <c r="M28" i="64" s="1"/>
  <c r="DX30" i="42"/>
  <c r="D27" i="64" s="1"/>
  <c r="N27" i="64" s="1"/>
  <c r="C27" i="64"/>
  <c r="M27" i="64" s="1"/>
  <c r="DX29" i="42"/>
  <c r="D26" i="64" s="1"/>
  <c r="N26" i="64" s="1"/>
  <c r="C26" i="64"/>
  <c r="M26" i="64" s="1"/>
  <c r="DX28" i="42"/>
  <c r="D25" i="64" s="1"/>
  <c r="N25" i="64" s="1"/>
  <c r="C25" i="64"/>
  <c r="M25" i="64" s="1"/>
  <c r="DX27" i="42"/>
  <c r="D24" i="64"/>
  <c r="N24" i="64" s="1"/>
  <c r="C24" i="64"/>
  <c r="M24" i="64" s="1"/>
  <c r="DX26" i="42"/>
  <c r="D23" i="64" s="1"/>
  <c r="N23" i="64" s="1"/>
  <c r="C23" i="64"/>
  <c r="M23" i="64" s="1"/>
  <c r="DX25" i="42"/>
  <c r="D22" i="64" s="1"/>
  <c r="N22" i="64" s="1"/>
  <c r="C22" i="64"/>
  <c r="M22" i="64" s="1"/>
  <c r="DX24" i="42"/>
  <c r="D21" i="64" s="1"/>
  <c r="N21" i="64" s="1"/>
  <c r="C21" i="64"/>
  <c r="M21" i="64" s="1"/>
  <c r="ED37" i="42"/>
  <c r="D34" i="65" s="1"/>
  <c r="N34" i="65" s="1"/>
  <c r="C34" i="65"/>
  <c r="M34" i="65" s="1"/>
  <c r="ED36" i="42"/>
  <c r="D33" i="65" s="1"/>
  <c r="N33" i="65" s="1"/>
  <c r="C33" i="65"/>
  <c r="M33" i="65" s="1"/>
  <c r="ED35" i="42"/>
  <c r="D32" i="65" s="1"/>
  <c r="N32" i="65" s="1"/>
  <c r="C32" i="65"/>
  <c r="M32" i="65" s="1"/>
  <c r="ED34" i="42"/>
  <c r="D31" i="65"/>
  <c r="N31" i="65" s="1"/>
  <c r="C31" i="65"/>
  <c r="M31" i="65" s="1"/>
  <c r="ED33" i="42"/>
  <c r="D30" i="65"/>
  <c r="N30" i="65" s="1"/>
  <c r="C30" i="65"/>
  <c r="M30" i="65" s="1"/>
  <c r="ED32" i="42"/>
  <c r="D29" i="65" s="1"/>
  <c r="N29" i="65" s="1"/>
  <c r="C29" i="65"/>
  <c r="M29" i="65" s="1"/>
  <c r="ED31" i="42"/>
  <c r="D28" i="65" s="1"/>
  <c r="N28" i="65" s="1"/>
  <c r="C28" i="65"/>
  <c r="M28" i="65" s="1"/>
  <c r="ED30" i="42"/>
  <c r="D27" i="65" s="1"/>
  <c r="N27" i="65" s="1"/>
  <c r="C27" i="65"/>
  <c r="M27" i="65" s="1"/>
  <c r="ED29" i="42"/>
  <c r="D26" i="65"/>
  <c r="N26" i="65" s="1"/>
  <c r="C26" i="65"/>
  <c r="M26" i="65" s="1"/>
  <c r="ED28" i="42"/>
  <c r="D25" i="65" s="1"/>
  <c r="N25" i="65" s="1"/>
  <c r="C25" i="65"/>
  <c r="M25" i="65"/>
  <c r="ED27" i="42"/>
  <c r="D24" i="65" s="1"/>
  <c r="N24" i="65" s="1"/>
  <c r="C24" i="65"/>
  <c r="M24" i="65" s="1"/>
  <c r="ED26" i="42"/>
  <c r="D23" i="65" s="1"/>
  <c r="N23" i="65" s="1"/>
  <c r="C23" i="65"/>
  <c r="M23" i="65" s="1"/>
  <c r="ED25" i="42"/>
  <c r="D22" i="65"/>
  <c r="N22" i="65" s="1"/>
  <c r="C22" i="65"/>
  <c r="M22" i="65" s="1"/>
  <c r="ED24" i="42"/>
  <c r="D21" i="65" s="1"/>
  <c r="N21" i="65" s="1"/>
  <c r="C21" i="65"/>
  <c r="M21" i="65" s="1"/>
  <c r="EJ37" i="42"/>
  <c r="D34" i="66" s="1"/>
  <c r="N34" i="66" s="1"/>
  <c r="C34" i="66"/>
  <c r="M34" i="66" s="1"/>
  <c r="EJ36" i="42"/>
  <c r="D33" i="66" s="1"/>
  <c r="N33" i="66" s="1"/>
  <c r="C33" i="66"/>
  <c r="M33" i="66" s="1"/>
  <c r="EJ35" i="42"/>
  <c r="D32" i="66" s="1"/>
  <c r="N32" i="66" s="1"/>
  <c r="C32" i="66"/>
  <c r="M32" i="66" s="1"/>
  <c r="EJ34" i="42"/>
  <c r="D31" i="66" s="1"/>
  <c r="N31" i="66" s="1"/>
  <c r="C31" i="66"/>
  <c r="M31" i="66" s="1"/>
  <c r="EJ33" i="42"/>
  <c r="D30" i="66" s="1"/>
  <c r="N30" i="66" s="1"/>
  <c r="C30" i="66"/>
  <c r="M30" i="66" s="1"/>
  <c r="EJ32" i="42"/>
  <c r="D29" i="66" s="1"/>
  <c r="N29" i="66" s="1"/>
  <c r="C29" i="66"/>
  <c r="M29" i="66" s="1"/>
  <c r="EJ31" i="42"/>
  <c r="D28" i="66" s="1"/>
  <c r="N28" i="66" s="1"/>
  <c r="C28" i="66"/>
  <c r="M28" i="66" s="1"/>
  <c r="EJ30" i="42"/>
  <c r="D27" i="66" s="1"/>
  <c r="N27" i="66" s="1"/>
  <c r="C27" i="66"/>
  <c r="M27" i="66" s="1"/>
  <c r="EJ29" i="42"/>
  <c r="D26" i="66" s="1"/>
  <c r="N26" i="66" s="1"/>
  <c r="C26" i="66"/>
  <c r="M26" i="66" s="1"/>
  <c r="EJ28" i="42"/>
  <c r="D25" i="66" s="1"/>
  <c r="N25" i="66" s="1"/>
  <c r="C25" i="66"/>
  <c r="M25" i="66" s="1"/>
  <c r="EJ27" i="42"/>
  <c r="D24" i="66"/>
  <c r="N24" i="66" s="1"/>
  <c r="AN24" i="66" s="1"/>
  <c r="C24" i="66"/>
  <c r="M24" i="66" s="1"/>
  <c r="EJ26" i="42"/>
  <c r="D23" i="66" s="1"/>
  <c r="N23" i="66" s="1"/>
  <c r="C23" i="66"/>
  <c r="M23" i="66" s="1"/>
  <c r="EJ25" i="42"/>
  <c r="D22" i="66" s="1"/>
  <c r="N22" i="66" s="1"/>
  <c r="AN22" i="66" s="1"/>
  <c r="C22" i="66"/>
  <c r="M22" i="66" s="1"/>
  <c r="EJ24" i="42"/>
  <c r="D21" i="66" s="1"/>
  <c r="N21" i="66" s="1"/>
  <c r="C21" i="66"/>
  <c r="M21" i="66" s="1"/>
  <c r="EP37" i="42"/>
  <c r="D34" i="67" s="1"/>
  <c r="N34" i="67" s="1"/>
  <c r="AN34" i="67" s="1"/>
  <c r="C34" i="67"/>
  <c r="M34" i="67" s="1"/>
  <c r="EP36" i="42"/>
  <c r="D33" i="67" s="1"/>
  <c r="N33" i="67" s="1"/>
  <c r="C33" i="67"/>
  <c r="M33" i="67"/>
  <c r="EP35" i="42"/>
  <c r="D32" i="67" s="1"/>
  <c r="N32" i="67" s="1"/>
  <c r="C32" i="67"/>
  <c r="M32" i="67" s="1"/>
  <c r="EP34" i="42"/>
  <c r="D31" i="67"/>
  <c r="N31" i="67" s="1"/>
  <c r="AN31" i="67" s="1"/>
  <c r="C31" i="67"/>
  <c r="M31" i="67" s="1"/>
  <c r="EP33" i="42"/>
  <c r="D30" i="67"/>
  <c r="N30" i="67" s="1"/>
  <c r="C30" i="67"/>
  <c r="M30" i="67" s="1"/>
  <c r="EP32" i="42"/>
  <c r="D29" i="67" s="1"/>
  <c r="N29" i="67" s="1"/>
  <c r="C29" i="67"/>
  <c r="M29" i="67" s="1"/>
  <c r="EP31" i="42"/>
  <c r="D28" i="67" s="1"/>
  <c r="N28" i="67" s="1"/>
  <c r="C28" i="67"/>
  <c r="M28" i="67" s="1"/>
  <c r="EP30" i="42"/>
  <c r="D27" i="67" s="1"/>
  <c r="N27" i="67" s="1"/>
  <c r="C27" i="67"/>
  <c r="M27" i="67" s="1"/>
  <c r="EP29" i="42"/>
  <c r="D26" i="67" s="1"/>
  <c r="N26" i="67" s="1"/>
  <c r="C26" i="67"/>
  <c r="M26" i="67" s="1"/>
  <c r="EP28" i="42"/>
  <c r="D25" i="67" s="1"/>
  <c r="N25" i="67" s="1"/>
  <c r="C25" i="67"/>
  <c r="M25" i="67" s="1"/>
  <c r="EP27" i="42"/>
  <c r="D24" i="67" s="1"/>
  <c r="N24" i="67" s="1"/>
  <c r="C24" i="67"/>
  <c r="M24" i="67" s="1"/>
  <c r="EP26" i="42"/>
  <c r="D23" i="67" s="1"/>
  <c r="N23" i="67" s="1"/>
  <c r="C23" i="67"/>
  <c r="M23" i="67" s="1"/>
  <c r="EP25" i="42"/>
  <c r="D22" i="67" s="1"/>
  <c r="N22" i="67" s="1"/>
  <c r="C22" i="67"/>
  <c r="M22" i="67" s="1"/>
  <c r="EP24" i="42"/>
  <c r="D21" i="67" s="1"/>
  <c r="N21" i="67" s="1"/>
  <c r="C21" i="67"/>
  <c r="M21" i="67" s="1"/>
  <c r="FB37" i="42"/>
  <c r="D34" i="68" s="1"/>
  <c r="N34" i="68" s="1"/>
  <c r="C34" i="68"/>
  <c r="M34" i="68" s="1"/>
  <c r="FB36" i="42"/>
  <c r="D33" i="68" s="1"/>
  <c r="N33" i="68" s="1"/>
  <c r="C33" i="68"/>
  <c r="M33" i="68" s="1"/>
  <c r="FB35" i="42"/>
  <c r="D32" i="68" s="1"/>
  <c r="N32" i="68" s="1"/>
  <c r="C32" i="68"/>
  <c r="M32" i="68" s="1"/>
  <c r="FB34" i="42"/>
  <c r="D31" i="68" s="1"/>
  <c r="N31" i="68" s="1"/>
  <c r="C31" i="68"/>
  <c r="M31" i="68"/>
  <c r="FB33" i="42"/>
  <c r="D30" i="68" s="1"/>
  <c r="N30" i="68" s="1"/>
  <c r="AN30" i="68" s="1"/>
  <c r="C30" i="68"/>
  <c r="M30" i="68" s="1"/>
  <c r="FB32" i="42"/>
  <c r="D29" i="68" s="1"/>
  <c r="N29" i="68" s="1"/>
  <c r="C29" i="68"/>
  <c r="M29" i="68" s="1"/>
  <c r="FB31" i="42"/>
  <c r="D28" i="68"/>
  <c r="N28" i="68" s="1"/>
  <c r="C28" i="68"/>
  <c r="M28" i="68" s="1"/>
  <c r="FB30" i="42"/>
  <c r="D27" i="68" s="1"/>
  <c r="N27" i="68" s="1"/>
  <c r="C27" i="68"/>
  <c r="M27" i="68" s="1"/>
  <c r="FB29" i="42"/>
  <c r="D26" i="68" s="1"/>
  <c r="N26" i="68" s="1"/>
  <c r="C26" i="68"/>
  <c r="M26" i="68" s="1"/>
  <c r="FB28" i="42"/>
  <c r="D25" i="68" s="1"/>
  <c r="N25" i="68" s="1"/>
  <c r="C25" i="68"/>
  <c r="M25" i="68" s="1"/>
  <c r="FB27" i="42"/>
  <c r="D24" i="68"/>
  <c r="N24" i="68" s="1"/>
  <c r="C24" i="68"/>
  <c r="M24" i="68" s="1"/>
  <c r="FB26" i="42"/>
  <c r="D23" i="68" s="1"/>
  <c r="N23" i="68" s="1"/>
  <c r="C23" i="68"/>
  <c r="M23" i="68" s="1"/>
  <c r="FB25" i="42"/>
  <c r="D22" i="68" s="1"/>
  <c r="N22" i="68" s="1"/>
  <c r="C22" i="68"/>
  <c r="M22" i="68" s="1"/>
  <c r="FB24" i="42"/>
  <c r="D21" i="68" s="1"/>
  <c r="N21" i="68" s="1"/>
  <c r="C21" i="68"/>
  <c r="M21" i="68" s="1"/>
  <c r="EV37" i="42"/>
  <c r="D34" i="69"/>
  <c r="N34" i="69" s="1"/>
  <c r="C34" i="69"/>
  <c r="M34" i="69" s="1"/>
  <c r="EV36" i="42"/>
  <c r="D33" i="69"/>
  <c r="N33" i="69" s="1"/>
  <c r="C33" i="69"/>
  <c r="M33" i="69" s="1"/>
  <c r="EV35" i="42"/>
  <c r="D32" i="69" s="1"/>
  <c r="N32" i="69" s="1"/>
  <c r="C32" i="69"/>
  <c r="M32" i="69" s="1"/>
  <c r="EV34" i="42"/>
  <c r="D31" i="69" s="1"/>
  <c r="N31" i="69" s="1"/>
  <c r="C31" i="69"/>
  <c r="M31" i="69" s="1"/>
  <c r="EV33" i="42"/>
  <c r="D30" i="69" s="1"/>
  <c r="N30" i="69" s="1"/>
  <c r="C30" i="69"/>
  <c r="M30" i="69" s="1"/>
  <c r="EV32" i="42"/>
  <c r="D29" i="69" s="1"/>
  <c r="N29" i="69" s="1"/>
  <c r="C29" i="69"/>
  <c r="M29" i="69" s="1"/>
  <c r="EV31" i="42"/>
  <c r="D28" i="69" s="1"/>
  <c r="N28" i="69" s="1"/>
  <c r="C28" i="69"/>
  <c r="M28" i="69" s="1"/>
  <c r="EV30" i="42"/>
  <c r="D27" i="69" s="1"/>
  <c r="N27" i="69" s="1"/>
  <c r="C27" i="69"/>
  <c r="M27" i="69" s="1"/>
  <c r="EV29" i="42"/>
  <c r="D26" i="69" s="1"/>
  <c r="N26" i="69" s="1"/>
  <c r="C26" i="69"/>
  <c r="M26" i="69" s="1"/>
  <c r="EV28" i="42"/>
  <c r="D25" i="69" s="1"/>
  <c r="N25" i="69" s="1"/>
  <c r="C25" i="69"/>
  <c r="M25" i="69" s="1"/>
  <c r="EV27" i="42"/>
  <c r="D24" i="69" s="1"/>
  <c r="N24" i="69" s="1"/>
  <c r="C24" i="69"/>
  <c r="M24" i="69" s="1"/>
  <c r="EV26" i="42"/>
  <c r="D23" i="69" s="1"/>
  <c r="N23" i="69" s="1"/>
  <c r="C23" i="69"/>
  <c r="M23" i="69" s="1"/>
  <c r="EV25" i="42"/>
  <c r="D22" i="69" s="1"/>
  <c r="N22" i="69" s="1"/>
  <c r="C22" i="69"/>
  <c r="M22" i="69" s="1"/>
  <c r="EV24" i="42"/>
  <c r="C21" i="69"/>
  <c r="M21" i="69" s="1"/>
  <c r="FH37" i="42"/>
  <c r="D34" i="70" s="1"/>
  <c r="N34" i="70" s="1"/>
  <c r="C34" i="70"/>
  <c r="M34" i="70" s="1"/>
  <c r="FH36" i="42"/>
  <c r="D33" i="70" s="1"/>
  <c r="N33" i="70" s="1"/>
  <c r="C33" i="70"/>
  <c r="M33" i="70" s="1"/>
  <c r="FH35" i="42"/>
  <c r="D32" i="70" s="1"/>
  <c r="N32" i="70" s="1"/>
  <c r="C32" i="70"/>
  <c r="M32" i="70" s="1"/>
  <c r="FH34" i="42"/>
  <c r="D31" i="70" s="1"/>
  <c r="N31" i="70" s="1"/>
  <c r="C31" i="70"/>
  <c r="M31" i="70" s="1"/>
  <c r="FH33" i="42"/>
  <c r="D30" i="70" s="1"/>
  <c r="N30" i="70" s="1"/>
  <c r="C30" i="70"/>
  <c r="M30" i="70" s="1"/>
  <c r="FH32" i="42"/>
  <c r="D29" i="70" s="1"/>
  <c r="N29" i="70" s="1"/>
  <c r="C29" i="70"/>
  <c r="M29" i="70" s="1"/>
  <c r="FH31" i="42"/>
  <c r="D28" i="70" s="1"/>
  <c r="N28" i="70" s="1"/>
  <c r="C28" i="70"/>
  <c r="M28" i="70" s="1"/>
  <c r="FH30" i="42"/>
  <c r="D27" i="70"/>
  <c r="N27" i="70" s="1"/>
  <c r="C27" i="70"/>
  <c r="M27" i="70" s="1"/>
  <c r="FH29" i="42"/>
  <c r="D26" i="70" s="1"/>
  <c r="N26" i="70" s="1"/>
  <c r="C26" i="70"/>
  <c r="FH28" i="42"/>
  <c r="D25" i="70" s="1"/>
  <c r="N25" i="70" s="1"/>
  <c r="C25" i="70"/>
  <c r="M25" i="70" s="1"/>
  <c r="FH27" i="42"/>
  <c r="D24" i="70" s="1"/>
  <c r="N24" i="70" s="1"/>
  <c r="C24" i="70"/>
  <c r="M24" i="70" s="1"/>
  <c r="FH26" i="42"/>
  <c r="D23" i="70" s="1"/>
  <c r="N23" i="70" s="1"/>
  <c r="C23" i="70"/>
  <c r="M23" i="70"/>
  <c r="FH25" i="42"/>
  <c r="D22" i="70" s="1"/>
  <c r="N22" i="70" s="1"/>
  <c r="C22" i="70"/>
  <c r="M22" i="70" s="1"/>
  <c r="FH24" i="42"/>
  <c r="D21" i="70" s="1"/>
  <c r="N21" i="70" s="1"/>
  <c r="C21" i="70"/>
  <c r="M21" i="70" s="1"/>
  <c r="FN37" i="42"/>
  <c r="D34" i="71"/>
  <c r="N34" i="71" s="1"/>
  <c r="C34" i="71"/>
  <c r="M34" i="71"/>
  <c r="FN36" i="42"/>
  <c r="D33" i="71" s="1"/>
  <c r="N33" i="71" s="1"/>
  <c r="C33" i="71"/>
  <c r="M33" i="71" s="1"/>
  <c r="FN35" i="42"/>
  <c r="D32" i="71" s="1"/>
  <c r="N32" i="71" s="1"/>
  <c r="AN32" i="71" s="1"/>
  <c r="C32" i="71"/>
  <c r="M32" i="71" s="1"/>
  <c r="FN34" i="42"/>
  <c r="D31" i="71"/>
  <c r="N31" i="71" s="1"/>
  <c r="C31" i="71"/>
  <c r="M31" i="71" s="1"/>
  <c r="FN33" i="42"/>
  <c r="D30" i="71"/>
  <c r="C30" i="71"/>
  <c r="M30" i="71" s="1"/>
  <c r="FN32" i="42"/>
  <c r="D29" i="71" s="1"/>
  <c r="N29" i="71" s="1"/>
  <c r="C29" i="71"/>
  <c r="FN31" i="42"/>
  <c r="D28" i="71" s="1"/>
  <c r="N28" i="71" s="1"/>
  <c r="C28" i="71"/>
  <c r="M28" i="71" s="1"/>
  <c r="FN30" i="42"/>
  <c r="D27" i="71"/>
  <c r="N27" i="71" s="1"/>
  <c r="C27" i="71"/>
  <c r="M27" i="71" s="1"/>
  <c r="FN29" i="42"/>
  <c r="D26" i="71"/>
  <c r="N26" i="71" s="1"/>
  <c r="C26" i="71"/>
  <c r="M26" i="71" s="1"/>
  <c r="FN28" i="42"/>
  <c r="D25" i="71" s="1"/>
  <c r="N25" i="71" s="1"/>
  <c r="C25" i="71"/>
  <c r="M25" i="71" s="1"/>
  <c r="FN27" i="42"/>
  <c r="D24" i="71" s="1"/>
  <c r="N24" i="71" s="1"/>
  <c r="C24" i="71"/>
  <c r="M24" i="71" s="1"/>
  <c r="FN26" i="42"/>
  <c r="D23" i="71" s="1"/>
  <c r="N23" i="71"/>
  <c r="C23" i="71"/>
  <c r="M23" i="71" s="1"/>
  <c r="FN25" i="42"/>
  <c r="D22" i="71" s="1"/>
  <c r="N22" i="71" s="1"/>
  <c r="C22" i="71"/>
  <c r="M22" i="71" s="1"/>
  <c r="FN24" i="42"/>
  <c r="D21" i="71" s="1"/>
  <c r="N21" i="71" s="1"/>
  <c r="C21" i="71"/>
  <c r="M21" i="71" s="1"/>
  <c r="FT37" i="42"/>
  <c r="D34" i="72" s="1"/>
  <c r="N34" i="72" s="1"/>
  <c r="C34" i="72"/>
  <c r="M34" i="72" s="1"/>
  <c r="FT36" i="42"/>
  <c r="D33" i="72"/>
  <c r="N33" i="72" s="1"/>
  <c r="C33" i="72"/>
  <c r="M33" i="72" s="1"/>
  <c r="FT35" i="42"/>
  <c r="D32" i="72"/>
  <c r="N32" i="72" s="1"/>
  <c r="C32" i="72"/>
  <c r="M32" i="72" s="1"/>
  <c r="FT34" i="42"/>
  <c r="D31" i="72" s="1"/>
  <c r="N31" i="72" s="1"/>
  <c r="C31" i="72"/>
  <c r="M31" i="72" s="1"/>
  <c r="FT33" i="42"/>
  <c r="D30" i="72" s="1"/>
  <c r="N30" i="72" s="1"/>
  <c r="C30" i="72"/>
  <c r="M30" i="72"/>
  <c r="FT32" i="42"/>
  <c r="D29" i="72"/>
  <c r="N29" i="72" s="1"/>
  <c r="C29" i="72"/>
  <c r="M29" i="72" s="1"/>
  <c r="FT31" i="42"/>
  <c r="D28" i="72"/>
  <c r="N28" i="72" s="1"/>
  <c r="C28" i="72"/>
  <c r="M28" i="72" s="1"/>
  <c r="FT30" i="42"/>
  <c r="D27" i="72" s="1"/>
  <c r="N27" i="72" s="1"/>
  <c r="C27" i="72"/>
  <c r="M27" i="72" s="1"/>
  <c r="FT29" i="42"/>
  <c r="D26" i="72" s="1"/>
  <c r="N26" i="72" s="1"/>
  <c r="C26" i="72"/>
  <c r="M26" i="72" s="1"/>
  <c r="FT28" i="42"/>
  <c r="D25" i="72"/>
  <c r="N25" i="72" s="1"/>
  <c r="C25" i="72"/>
  <c r="M25" i="72" s="1"/>
  <c r="FT27" i="42"/>
  <c r="D24" i="72"/>
  <c r="N24" i="72" s="1"/>
  <c r="C24" i="72"/>
  <c r="M24" i="72" s="1"/>
  <c r="FT26" i="42"/>
  <c r="D23" i="72" s="1"/>
  <c r="N23" i="72" s="1"/>
  <c r="C23" i="72"/>
  <c r="FT25" i="42"/>
  <c r="D22" i="72" s="1"/>
  <c r="N22" i="72" s="1"/>
  <c r="C22" i="72"/>
  <c r="M22" i="72" s="1"/>
  <c r="FT24" i="42"/>
  <c r="D21" i="72"/>
  <c r="N21" i="72" s="1"/>
  <c r="C21" i="72"/>
  <c r="M21" i="72" s="1"/>
  <c r="FZ37" i="42"/>
  <c r="D34" i="73"/>
  <c r="N34" i="73" s="1"/>
  <c r="C34" i="73"/>
  <c r="M34" i="73" s="1"/>
  <c r="FZ36" i="42"/>
  <c r="D33" i="73" s="1"/>
  <c r="N33" i="73" s="1"/>
  <c r="C33" i="73"/>
  <c r="M33" i="73" s="1"/>
  <c r="FZ35" i="42"/>
  <c r="D32" i="73" s="1"/>
  <c r="N32" i="73" s="1"/>
  <c r="C32" i="73"/>
  <c r="M32" i="73" s="1"/>
  <c r="FZ34" i="42"/>
  <c r="D31" i="73"/>
  <c r="N31" i="73" s="1"/>
  <c r="C31" i="73"/>
  <c r="M31" i="73" s="1"/>
  <c r="FZ33" i="42"/>
  <c r="D30" i="73"/>
  <c r="N30" i="73" s="1"/>
  <c r="C30" i="73"/>
  <c r="M30" i="73" s="1"/>
  <c r="FZ32" i="42"/>
  <c r="D29" i="73" s="1"/>
  <c r="N29" i="73" s="1"/>
  <c r="C29" i="73"/>
  <c r="M29" i="73" s="1"/>
  <c r="FZ31" i="42"/>
  <c r="D28" i="73" s="1"/>
  <c r="N28" i="73" s="1"/>
  <c r="C28" i="73"/>
  <c r="M28" i="73" s="1"/>
  <c r="FZ30" i="42"/>
  <c r="D27" i="73"/>
  <c r="N27" i="73" s="1"/>
  <c r="C27" i="73"/>
  <c r="M27" i="73" s="1"/>
  <c r="FZ29" i="42"/>
  <c r="D26" i="73"/>
  <c r="N26" i="73" s="1"/>
  <c r="C26" i="73"/>
  <c r="M26" i="73" s="1"/>
  <c r="FZ28" i="42"/>
  <c r="D25" i="73" s="1"/>
  <c r="N25" i="73" s="1"/>
  <c r="C25" i="73"/>
  <c r="M25" i="73" s="1"/>
  <c r="FZ27" i="42"/>
  <c r="D24" i="73" s="1"/>
  <c r="N24" i="73" s="1"/>
  <c r="C24" i="73"/>
  <c r="M24" i="73"/>
  <c r="FZ26" i="42"/>
  <c r="D23" i="73"/>
  <c r="N23" i="73" s="1"/>
  <c r="C23" i="73"/>
  <c r="M23" i="73" s="1"/>
  <c r="FZ25" i="42"/>
  <c r="D22" i="73"/>
  <c r="N22" i="73" s="1"/>
  <c r="C22" i="73"/>
  <c r="M22" i="73" s="1"/>
  <c r="FZ24" i="42"/>
  <c r="D21" i="73" s="1"/>
  <c r="N21" i="73" s="1"/>
  <c r="C21" i="73"/>
  <c r="M21" i="73" s="1"/>
  <c r="GF37" i="42"/>
  <c r="D34" i="74" s="1"/>
  <c r="N34" i="74" s="1"/>
  <c r="C34" i="74"/>
  <c r="M34" i="74" s="1"/>
  <c r="GF36" i="42"/>
  <c r="D33" i="74"/>
  <c r="N33" i="74" s="1"/>
  <c r="C33" i="74"/>
  <c r="M33" i="74" s="1"/>
  <c r="GF35" i="42"/>
  <c r="D32" i="74"/>
  <c r="N32" i="74" s="1"/>
  <c r="C32" i="74"/>
  <c r="M32" i="74" s="1"/>
  <c r="GF34" i="42"/>
  <c r="D31" i="74" s="1"/>
  <c r="N31" i="74" s="1"/>
  <c r="C31" i="74"/>
  <c r="M31" i="74" s="1"/>
  <c r="GF33" i="42"/>
  <c r="D30" i="74" s="1"/>
  <c r="N30" i="74" s="1"/>
  <c r="C30" i="74"/>
  <c r="M30" i="74" s="1"/>
  <c r="AM30" i="74" s="1"/>
  <c r="GF32" i="42"/>
  <c r="D29" i="74"/>
  <c r="N29" i="74" s="1"/>
  <c r="C29" i="74"/>
  <c r="M29" i="74" s="1"/>
  <c r="GF31" i="42"/>
  <c r="D28" i="74"/>
  <c r="N28" i="74" s="1"/>
  <c r="C28" i="74"/>
  <c r="M28" i="74" s="1"/>
  <c r="GF30" i="42"/>
  <c r="D27" i="74" s="1"/>
  <c r="N27" i="74" s="1"/>
  <c r="C27" i="74"/>
  <c r="M27" i="74" s="1"/>
  <c r="GF29" i="42"/>
  <c r="D26" i="74" s="1"/>
  <c r="N26" i="74" s="1"/>
  <c r="C26" i="74"/>
  <c r="M26" i="74" s="1"/>
  <c r="GF28" i="42"/>
  <c r="D25" i="74"/>
  <c r="N25" i="74" s="1"/>
  <c r="C25" i="74"/>
  <c r="GF27" i="42"/>
  <c r="D24" i="74"/>
  <c r="N24" i="74" s="1"/>
  <c r="C24" i="74"/>
  <c r="M24" i="74" s="1"/>
  <c r="GF26" i="42"/>
  <c r="D23" i="74" s="1"/>
  <c r="N23" i="74" s="1"/>
  <c r="C23" i="74"/>
  <c r="M23" i="74" s="1"/>
  <c r="GF25" i="42"/>
  <c r="D22" i="74" s="1"/>
  <c r="N22" i="74" s="1"/>
  <c r="C22" i="74"/>
  <c r="M22" i="74" s="1"/>
  <c r="GF24" i="42"/>
  <c r="D21" i="74"/>
  <c r="N21" i="74" s="1"/>
  <c r="C21" i="74"/>
  <c r="M21" i="74" s="1"/>
  <c r="GL37" i="42"/>
  <c r="D34" i="75"/>
  <c r="N34" i="75" s="1"/>
  <c r="C34" i="75"/>
  <c r="M34" i="75" s="1"/>
  <c r="GL36" i="42"/>
  <c r="D33" i="75" s="1"/>
  <c r="N33" i="75" s="1"/>
  <c r="C33" i="75"/>
  <c r="M33" i="75" s="1"/>
  <c r="GL35" i="42"/>
  <c r="D32" i="75" s="1"/>
  <c r="N32" i="75" s="1"/>
  <c r="C32" i="75"/>
  <c r="M32" i="75" s="1"/>
  <c r="GL34" i="42"/>
  <c r="D31" i="75" s="1"/>
  <c r="N31" i="75" s="1"/>
  <c r="C31" i="75"/>
  <c r="M31" i="75" s="1"/>
  <c r="GL33" i="42"/>
  <c r="D30" i="75"/>
  <c r="N30" i="75" s="1"/>
  <c r="C30" i="75"/>
  <c r="GL32" i="42"/>
  <c r="D29" i="75"/>
  <c r="N29" i="75" s="1"/>
  <c r="C29" i="75"/>
  <c r="M29" i="75" s="1"/>
  <c r="GL31" i="42"/>
  <c r="D28" i="75" s="1"/>
  <c r="N28" i="75" s="1"/>
  <c r="C28" i="75"/>
  <c r="M28" i="75" s="1"/>
  <c r="AM28" i="75" s="1"/>
  <c r="GL30" i="42"/>
  <c r="D27" i="75" s="1"/>
  <c r="N27" i="75" s="1"/>
  <c r="C27" i="75"/>
  <c r="M27" i="75" s="1"/>
  <c r="GL29" i="42"/>
  <c r="D26" i="75" s="1"/>
  <c r="N26" i="75" s="1"/>
  <c r="C26" i="75"/>
  <c r="M26" i="75" s="1"/>
  <c r="AM26" i="75" s="1"/>
  <c r="GL28" i="42"/>
  <c r="D25" i="75"/>
  <c r="N25" i="75" s="1"/>
  <c r="C25" i="75"/>
  <c r="M25" i="75" s="1"/>
  <c r="GL27" i="42"/>
  <c r="D24" i="75" s="1"/>
  <c r="N24" i="75" s="1"/>
  <c r="C24" i="75"/>
  <c r="M24" i="75" s="1"/>
  <c r="GL26" i="42"/>
  <c r="D23" i="75" s="1"/>
  <c r="N23" i="75" s="1"/>
  <c r="C23" i="75"/>
  <c r="M23" i="75" s="1"/>
  <c r="GL25" i="42"/>
  <c r="D22" i="75" s="1"/>
  <c r="N22" i="75" s="1"/>
  <c r="C22" i="75"/>
  <c r="M22" i="75" s="1"/>
  <c r="GL24" i="42"/>
  <c r="D21" i="75"/>
  <c r="N21" i="75" s="1"/>
  <c r="C21" i="75"/>
  <c r="M21" i="75" s="1"/>
  <c r="GR37" i="42"/>
  <c r="D34" i="76" s="1"/>
  <c r="N34" i="76" s="1"/>
  <c r="C34" i="76"/>
  <c r="M34" i="76" s="1"/>
  <c r="GR36" i="42"/>
  <c r="D33" i="76" s="1"/>
  <c r="N33" i="76" s="1"/>
  <c r="C33" i="76"/>
  <c r="M33" i="76" s="1"/>
  <c r="GR35" i="42"/>
  <c r="D32" i="76" s="1"/>
  <c r="N32" i="76" s="1"/>
  <c r="C32" i="76"/>
  <c r="M32" i="76"/>
  <c r="GR34" i="42"/>
  <c r="D31" i="76"/>
  <c r="N31" i="76" s="1"/>
  <c r="C31" i="76"/>
  <c r="M31" i="76"/>
  <c r="GR33" i="42"/>
  <c r="D30" i="76" s="1"/>
  <c r="N30" i="76" s="1"/>
  <c r="C30" i="76"/>
  <c r="GR32" i="42"/>
  <c r="D29" i="76" s="1"/>
  <c r="N29" i="76"/>
  <c r="C29" i="76"/>
  <c r="M29" i="76" s="1"/>
  <c r="GR31" i="42"/>
  <c r="D28" i="76" s="1"/>
  <c r="N28" i="76" s="1"/>
  <c r="C28" i="76"/>
  <c r="M28" i="76"/>
  <c r="GR30" i="42"/>
  <c r="D27" i="76"/>
  <c r="N27" i="76" s="1"/>
  <c r="C27" i="76"/>
  <c r="M27" i="76"/>
  <c r="GR29" i="42"/>
  <c r="D26" i="76" s="1"/>
  <c r="N26" i="76" s="1"/>
  <c r="C26" i="76"/>
  <c r="M26" i="76" s="1"/>
  <c r="GR28" i="42"/>
  <c r="D25" i="76" s="1"/>
  <c r="N25" i="76" s="1"/>
  <c r="C25" i="76"/>
  <c r="M25" i="76" s="1"/>
  <c r="GR27" i="42"/>
  <c r="C24" i="76"/>
  <c r="M24" i="76" s="1"/>
  <c r="GR26" i="42"/>
  <c r="D23" i="76"/>
  <c r="N23" i="76" s="1"/>
  <c r="C23" i="76"/>
  <c r="M23" i="76" s="1"/>
  <c r="GR25" i="42"/>
  <c r="D22" i="76" s="1"/>
  <c r="N22" i="76" s="1"/>
  <c r="C22" i="76"/>
  <c r="M22" i="76" s="1"/>
  <c r="GR24" i="42"/>
  <c r="D21" i="76" s="1"/>
  <c r="N21" i="76" s="1"/>
  <c r="C21" i="76"/>
  <c r="M21" i="76" s="1"/>
  <c r="GX37" i="42"/>
  <c r="D34" i="77" s="1"/>
  <c r="N34" i="77" s="1"/>
  <c r="C34" i="77"/>
  <c r="M34" i="77" s="1"/>
  <c r="GX36" i="42"/>
  <c r="D33" i="77"/>
  <c r="N33" i="77" s="1"/>
  <c r="C33" i="77"/>
  <c r="M33" i="77" s="1"/>
  <c r="GX35" i="42"/>
  <c r="D32" i="77" s="1"/>
  <c r="N32" i="77" s="1"/>
  <c r="C32" i="77"/>
  <c r="M32" i="77" s="1"/>
  <c r="GX34" i="42"/>
  <c r="C31" i="77"/>
  <c r="M31" i="77" s="1"/>
  <c r="GX33" i="42"/>
  <c r="D30" i="77" s="1"/>
  <c r="N30" i="77" s="1"/>
  <c r="C30" i="77"/>
  <c r="M30" i="77" s="1"/>
  <c r="GX32" i="42"/>
  <c r="D29" i="77"/>
  <c r="N29" i="77" s="1"/>
  <c r="C29" i="77"/>
  <c r="M29" i="77" s="1"/>
  <c r="GX31" i="42"/>
  <c r="D28" i="77" s="1"/>
  <c r="N28" i="77" s="1"/>
  <c r="C28" i="77"/>
  <c r="M28" i="77" s="1"/>
  <c r="GX30" i="42"/>
  <c r="D27" i="77" s="1"/>
  <c r="N27" i="77" s="1"/>
  <c r="C27" i="77"/>
  <c r="M27" i="77" s="1"/>
  <c r="GX29" i="42"/>
  <c r="D26" i="77" s="1"/>
  <c r="N26" i="77" s="1"/>
  <c r="C26" i="77"/>
  <c r="M26" i="77" s="1"/>
  <c r="AM26" i="77" s="1"/>
  <c r="GX28" i="42"/>
  <c r="D25" i="77"/>
  <c r="N25" i="77" s="1"/>
  <c r="C25" i="77"/>
  <c r="M25" i="77" s="1"/>
  <c r="GX27" i="42"/>
  <c r="D24" i="77" s="1"/>
  <c r="N24" i="77" s="1"/>
  <c r="C24" i="77"/>
  <c r="M24" i="77" s="1"/>
  <c r="GX26" i="42"/>
  <c r="D23" i="77" s="1"/>
  <c r="N23" i="77" s="1"/>
  <c r="C23" i="77"/>
  <c r="M23" i="77" s="1"/>
  <c r="GX25" i="42"/>
  <c r="D22" i="77" s="1"/>
  <c r="N22" i="77" s="1"/>
  <c r="C22" i="77"/>
  <c r="M22" i="77" s="1"/>
  <c r="GX24" i="42"/>
  <c r="D21" i="77" s="1"/>
  <c r="N21" i="77" s="1"/>
  <c r="C21" i="77"/>
  <c r="M21" i="77" s="1"/>
  <c r="HJ37" i="42"/>
  <c r="D34" i="79" s="1"/>
  <c r="N34" i="79" s="1"/>
  <c r="C34" i="79"/>
  <c r="M34" i="79" s="1"/>
  <c r="HJ36" i="42"/>
  <c r="D33" i="79"/>
  <c r="N33" i="79" s="1"/>
  <c r="C33" i="79"/>
  <c r="M33" i="79" s="1"/>
  <c r="HJ35" i="42"/>
  <c r="D32" i="79"/>
  <c r="N32" i="79" s="1"/>
  <c r="C32" i="79"/>
  <c r="M32" i="79" s="1"/>
  <c r="HJ34" i="42"/>
  <c r="D31" i="79" s="1"/>
  <c r="N31" i="79" s="1"/>
  <c r="C31" i="79"/>
  <c r="M31" i="79" s="1"/>
  <c r="HJ33" i="42"/>
  <c r="D30" i="79" s="1"/>
  <c r="N30" i="79" s="1"/>
  <c r="C30" i="79"/>
  <c r="M30" i="79" s="1"/>
  <c r="HJ32" i="42"/>
  <c r="D29" i="79" s="1"/>
  <c r="N29" i="79" s="1"/>
  <c r="C29" i="79"/>
  <c r="M29" i="79" s="1"/>
  <c r="HJ31" i="42"/>
  <c r="D28" i="79"/>
  <c r="N28" i="79" s="1"/>
  <c r="C28" i="79"/>
  <c r="M28" i="79" s="1"/>
  <c r="HJ30" i="42"/>
  <c r="D27" i="79" s="1"/>
  <c r="C27" i="79"/>
  <c r="M27" i="79" s="1"/>
  <c r="HJ29" i="42"/>
  <c r="D26" i="79" s="1"/>
  <c r="N26" i="79" s="1"/>
  <c r="C26" i="79"/>
  <c r="M26" i="79"/>
  <c r="HJ28" i="42"/>
  <c r="D25" i="79"/>
  <c r="N25" i="79" s="1"/>
  <c r="C25" i="79"/>
  <c r="M25" i="79" s="1"/>
  <c r="HJ27" i="42"/>
  <c r="D24" i="79"/>
  <c r="N24" i="79" s="1"/>
  <c r="C24" i="79"/>
  <c r="M24" i="79" s="1"/>
  <c r="HJ26" i="42"/>
  <c r="D23" i="79" s="1"/>
  <c r="N23" i="79" s="1"/>
  <c r="C23" i="79"/>
  <c r="M23" i="79" s="1"/>
  <c r="HJ25" i="42"/>
  <c r="D22" i="79" s="1"/>
  <c r="N22" i="79" s="1"/>
  <c r="C22" i="79"/>
  <c r="M22" i="79" s="1"/>
  <c r="HJ24" i="42"/>
  <c r="D21" i="79"/>
  <c r="N21" i="79" s="1"/>
  <c r="C21" i="79"/>
  <c r="M21" i="79" s="1"/>
  <c r="D34" i="44"/>
  <c r="N34" i="44" s="1"/>
  <c r="C34" i="44"/>
  <c r="M34" i="44" s="1"/>
  <c r="D33" i="44"/>
  <c r="N33" i="44" s="1"/>
  <c r="C33" i="44"/>
  <c r="M33" i="44" s="1"/>
  <c r="D32" i="44"/>
  <c r="N32" i="44"/>
  <c r="AN32" i="44" s="1"/>
  <c r="C32" i="44"/>
  <c r="M32" i="44" s="1"/>
  <c r="D31" i="44"/>
  <c r="N31" i="44" s="1"/>
  <c r="C31" i="44"/>
  <c r="M31" i="44" s="1"/>
  <c r="D30" i="44"/>
  <c r="N30" i="44" s="1"/>
  <c r="C30" i="44"/>
  <c r="M30" i="44" s="1"/>
  <c r="D29" i="44"/>
  <c r="N29" i="44" s="1"/>
  <c r="C29" i="44"/>
  <c r="M29" i="44" s="1"/>
  <c r="D28" i="44"/>
  <c r="N28" i="44" s="1"/>
  <c r="C28" i="44"/>
  <c r="M28" i="44" s="1"/>
  <c r="D27" i="44"/>
  <c r="N27" i="44" s="1"/>
  <c r="C27" i="44"/>
  <c r="M27" i="44" s="1"/>
  <c r="D26" i="44"/>
  <c r="N26" i="44" s="1"/>
  <c r="C26" i="44"/>
  <c r="M26" i="44" s="1"/>
  <c r="D25" i="44"/>
  <c r="N25" i="44" s="1"/>
  <c r="C25" i="44"/>
  <c r="M25" i="44" s="1"/>
  <c r="D24" i="44"/>
  <c r="N24" i="44" s="1"/>
  <c r="C24" i="44"/>
  <c r="M24" i="44" s="1"/>
  <c r="D23" i="44"/>
  <c r="N23" i="44" s="1"/>
  <c r="C23" i="44"/>
  <c r="M23" i="44" s="1"/>
  <c r="D22" i="44"/>
  <c r="N22" i="44" s="1"/>
  <c r="C22" i="44"/>
  <c r="M22" i="44" s="1"/>
  <c r="D21" i="44"/>
  <c r="N21" i="44" s="1"/>
  <c r="C21" i="44"/>
  <c r="M21" i="44" s="1"/>
  <c r="M9" i="2"/>
  <c r="D9" i="2"/>
  <c r="N9" i="2" s="1"/>
  <c r="M10" i="2"/>
  <c r="D10" i="2"/>
  <c r="N10" i="2" s="1"/>
  <c r="M11" i="2"/>
  <c r="D11" i="2"/>
  <c r="M12" i="2"/>
  <c r="D12" i="2"/>
  <c r="N12" i="2" s="1"/>
  <c r="M13" i="2"/>
  <c r="D13" i="2"/>
  <c r="N13" i="2"/>
  <c r="M14" i="2"/>
  <c r="D14" i="2"/>
  <c r="N14" i="2" s="1"/>
  <c r="M15" i="2"/>
  <c r="D15" i="2"/>
  <c r="N15" i="2" s="1"/>
  <c r="M16" i="2"/>
  <c r="D16" i="2"/>
  <c r="N16" i="2" s="1"/>
  <c r="M17" i="2"/>
  <c r="D17" i="2"/>
  <c r="N17" i="2" s="1"/>
  <c r="M18" i="2"/>
  <c r="D18" i="2"/>
  <c r="N18" i="2" s="1"/>
  <c r="M19" i="2"/>
  <c r="D19" i="2"/>
  <c r="N19" i="2" s="1"/>
  <c r="M9" i="46"/>
  <c r="N9" i="46"/>
  <c r="M10" i="46"/>
  <c r="N10" i="46"/>
  <c r="M11" i="46"/>
  <c r="N11" i="46"/>
  <c r="M12" i="46"/>
  <c r="N12" i="46"/>
  <c r="M13" i="46"/>
  <c r="N13" i="46"/>
  <c r="M14" i="46"/>
  <c r="N14" i="46"/>
  <c r="M15" i="46"/>
  <c r="N15" i="46"/>
  <c r="M16" i="46"/>
  <c r="N16" i="46"/>
  <c r="M17" i="46"/>
  <c r="N17" i="46"/>
  <c r="M18" i="46"/>
  <c r="N18" i="46"/>
  <c r="M19" i="46"/>
  <c r="N19" i="46"/>
  <c r="C9" i="47"/>
  <c r="M9" i="47" s="1"/>
  <c r="D9" i="47"/>
  <c r="N9" i="47" s="1"/>
  <c r="C10" i="47"/>
  <c r="M10" i="47" s="1"/>
  <c r="D10" i="47"/>
  <c r="N10" i="47" s="1"/>
  <c r="C11" i="47"/>
  <c r="M11" i="47" s="1"/>
  <c r="D11" i="47"/>
  <c r="N11" i="47" s="1"/>
  <c r="C12" i="47"/>
  <c r="M12" i="47" s="1"/>
  <c r="D12" i="47"/>
  <c r="N12" i="47" s="1"/>
  <c r="C13" i="47"/>
  <c r="M13" i="47" s="1"/>
  <c r="D13" i="47"/>
  <c r="N13" i="47" s="1"/>
  <c r="C14" i="47"/>
  <c r="M14" i="47" s="1"/>
  <c r="D14" i="47"/>
  <c r="N14" i="47" s="1"/>
  <c r="C15" i="47"/>
  <c r="M15" i="47" s="1"/>
  <c r="D15" i="47"/>
  <c r="N15" i="47" s="1"/>
  <c r="C16" i="47"/>
  <c r="M16" i="47" s="1"/>
  <c r="D16" i="47"/>
  <c r="N16" i="47" s="1"/>
  <c r="C17" i="47"/>
  <c r="M17" i="47" s="1"/>
  <c r="D17" i="47"/>
  <c r="N17" i="47" s="1"/>
  <c r="C18" i="47"/>
  <c r="M18" i="47" s="1"/>
  <c r="D18" i="47"/>
  <c r="N18" i="47" s="1"/>
  <c r="C19" i="47"/>
  <c r="M19" i="47" s="1"/>
  <c r="D19" i="47"/>
  <c r="N19" i="47" s="1"/>
  <c r="C9" i="48"/>
  <c r="M9" i="48" s="1"/>
  <c r="D9" i="48"/>
  <c r="N9" i="48" s="1"/>
  <c r="C10" i="48"/>
  <c r="M10" i="48" s="1"/>
  <c r="D10" i="48"/>
  <c r="N10" i="48" s="1"/>
  <c r="C11" i="48"/>
  <c r="M11" i="48" s="1"/>
  <c r="D11" i="48"/>
  <c r="N11" i="48" s="1"/>
  <c r="C12" i="48"/>
  <c r="M12" i="48" s="1"/>
  <c r="D12" i="48"/>
  <c r="N12" i="48" s="1"/>
  <c r="C13" i="48"/>
  <c r="M13" i="48" s="1"/>
  <c r="D13" i="48"/>
  <c r="N13" i="48" s="1"/>
  <c r="C14" i="48"/>
  <c r="M14" i="48" s="1"/>
  <c r="D14" i="48"/>
  <c r="N14" i="48" s="1"/>
  <c r="C15" i="48"/>
  <c r="M15" i="48" s="1"/>
  <c r="D15" i="48"/>
  <c r="N15" i="48" s="1"/>
  <c r="C16" i="48"/>
  <c r="M16" i="48" s="1"/>
  <c r="D16" i="48"/>
  <c r="N16" i="48" s="1"/>
  <c r="C17" i="48"/>
  <c r="M17" i="48" s="1"/>
  <c r="D17" i="48"/>
  <c r="N17" i="48" s="1"/>
  <c r="C18" i="48"/>
  <c r="M18" i="48" s="1"/>
  <c r="D18" i="48"/>
  <c r="N18" i="48" s="1"/>
  <c r="C19" i="48"/>
  <c r="M19" i="48" s="1"/>
  <c r="D19" i="48"/>
  <c r="N19" i="48" s="1"/>
  <c r="C9" i="49"/>
  <c r="M9" i="49" s="1"/>
  <c r="D9" i="49"/>
  <c r="N9" i="49" s="1"/>
  <c r="C10" i="49"/>
  <c r="M10" i="49" s="1"/>
  <c r="D10" i="49"/>
  <c r="N10" i="49" s="1"/>
  <c r="C11" i="49"/>
  <c r="M11" i="49" s="1"/>
  <c r="D11" i="49"/>
  <c r="N11" i="49" s="1"/>
  <c r="C12" i="49"/>
  <c r="M12" i="49" s="1"/>
  <c r="D12" i="49"/>
  <c r="N12" i="49" s="1"/>
  <c r="C13" i="49"/>
  <c r="M13" i="49" s="1"/>
  <c r="D13" i="49"/>
  <c r="N13" i="49" s="1"/>
  <c r="C14" i="49"/>
  <c r="M14" i="49" s="1"/>
  <c r="D14" i="49"/>
  <c r="N14" i="49" s="1"/>
  <c r="C15" i="49"/>
  <c r="M15" i="49" s="1"/>
  <c r="D15" i="49"/>
  <c r="N15" i="49" s="1"/>
  <c r="C16" i="49"/>
  <c r="M16" i="49" s="1"/>
  <c r="D16" i="49"/>
  <c r="N16" i="49" s="1"/>
  <c r="C17" i="49"/>
  <c r="M17" i="49" s="1"/>
  <c r="D17" i="49"/>
  <c r="N17" i="49" s="1"/>
  <c r="C18" i="49"/>
  <c r="M18" i="49" s="1"/>
  <c r="D18" i="49"/>
  <c r="N18" i="49" s="1"/>
  <c r="C19" i="49"/>
  <c r="M19" i="49" s="1"/>
  <c r="D19" i="49"/>
  <c r="N19" i="49" s="1"/>
  <c r="C9" i="50"/>
  <c r="M9" i="50" s="1"/>
  <c r="D9" i="50"/>
  <c r="N9" i="50" s="1"/>
  <c r="C10" i="50"/>
  <c r="M10" i="50" s="1"/>
  <c r="D10" i="50"/>
  <c r="N10" i="50" s="1"/>
  <c r="C11" i="50"/>
  <c r="M11" i="50" s="1"/>
  <c r="D11" i="50"/>
  <c r="N11" i="50" s="1"/>
  <c r="C12" i="50"/>
  <c r="M12" i="50" s="1"/>
  <c r="D12" i="50"/>
  <c r="N12" i="50" s="1"/>
  <c r="C13" i="50"/>
  <c r="M13" i="50" s="1"/>
  <c r="D13" i="50"/>
  <c r="N13" i="50" s="1"/>
  <c r="C14" i="50"/>
  <c r="M14" i="50" s="1"/>
  <c r="D14" i="50"/>
  <c r="N14" i="50" s="1"/>
  <c r="C15" i="50"/>
  <c r="M15" i="50" s="1"/>
  <c r="D15" i="50"/>
  <c r="N15" i="50" s="1"/>
  <c r="C16" i="50"/>
  <c r="M16" i="50" s="1"/>
  <c r="D16" i="50"/>
  <c r="N16" i="50" s="1"/>
  <c r="C17" i="50"/>
  <c r="M17" i="50" s="1"/>
  <c r="D17" i="50"/>
  <c r="N17" i="50" s="1"/>
  <c r="C18" i="50"/>
  <c r="M18" i="50" s="1"/>
  <c r="D18" i="50"/>
  <c r="N18" i="50" s="1"/>
  <c r="C19" i="50"/>
  <c r="M19" i="50" s="1"/>
  <c r="D19" i="50"/>
  <c r="N19" i="50" s="1"/>
  <c r="C9" i="51"/>
  <c r="M9" i="51" s="1"/>
  <c r="D9" i="51"/>
  <c r="N9" i="51" s="1"/>
  <c r="C10" i="51"/>
  <c r="M10" i="51" s="1"/>
  <c r="D10" i="51"/>
  <c r="N10" i="51" s="1"/>
  <c r="C11" i="51"/>
  <c r="M11" i="51" s="1"/>
  <c r="D11" i="51"/>
  <c r="N11" i="51" s="1"/>
  <c r="C12" i="51"/>
  <c r="M12" i="51" s="1"/>
  <c r="D12" i="51"/>
  <c r="N12" i="51" s="1"/>
  <c r="C13" i="51"/>
  <c r="M13" i="51" s="1"/>
  <c r="D13" i="51"/>
  <c r="N13" i="51" s="1"/>
  <c r="C14" i="51"/>
  <c r="M14" i="51" s="1"/>
  <c r="D14" i="51"/>
  <c r="N14" i="51" s="1"/>
  <c r="C15" i="51"/>
  <c r="M15" i="51" s="1"/>
  <c r="D15" i="51"/>
  <c r="N15" i="51" s="1"/>
  <c r="C16" i="51"/>
  <c r="M16" i="51" s="1"/>
  <c r="D16" i="51"/>
  <c r="N16" i="51" s="1"/>
  <c r="C17" i="51"/>
  <c r="M17" i="51" s="1"/>
  <c r="D17" i="51"/>
  <c r="N17" i="51" s="1"/>
  <c r="C18" i="51"/>
  <c r="M18" i="51" s="1"/>
  <c r="D18" i="51"/>
  <c r="N18" i="51" s="1"/>
  <c r="C19" i="51"/>
  <c r="M19" i="51" s="1"/>
  <c r="D19" i="51"/>
  <c r="N19" i="51" s="1"/>
  <c r="C9" i="52"/>
  <c r="M9" i="52" s="1"/>
  <c r="BD12" i="42"/>
  <c r="D9" i="52" s="1"/>
  <c r="N9" i="52" s="1"/>
  <c r="C10" i="52"/>
  <c r="M10" i="52" s="1"/>
  <c r="BD13" i="42"/>
  <c r="D10" i="52" s="1"/>
  <c r="N10" i="52" s="1"/>
  <c r="C11" i="52"/>
  <c r="M11" i="52" s="1"/>
  <c r="BD14" i="42"/>
  <c r="D11" i="52"/>
  <c r="N11" i="52" s="1"/>
  <c r="C12" i="52"/>
  <c r="M12" i="52" s="1"/>
  <c r="BD15" i="42"/>
  <c r="D12" i="52"/>
  <c r="N12" i="52" s="1"/>
  <c r="C13" i="52"/>
  <c r="M13" i="52" s="1"/>
  <c r="BD16" i="42"/>
  <c r="D13" i="52" s="1"/>
  <c r="C14" i="52"/>
  <c r="M14" i="52" s="1"/>
  <c r="BD17" i="42"/>
  <c r="D14" i="52" s="1"/>
  <c r="N14" i="52" s="1"/>
  <c r="C15" i="52"/>
  <c r="M15" i="52" s="1"/>
  <c r="BD18" i="42"/>
  <c r="D15" i="52"/>
  <c r="N15" i="52" s="1"/>
  <c r="C16" i="52"/>
  <c r="BD19" i="42"/>
  <c r="D16" i="52"/>
  <c r="N16" i="52" s="1"/>
  <c r="C17" i="52"/>
  <c r="M17" i="52" s="1"/>
  <c r="BD20" i="42"/>
  <c r="D17" i="52" s="1"/>
  <c r="N17" i="52" s="1"/>
  <c r="C18" i="52"/>
  <c r="M18" i="52" s="1"/>
  <c r="BD21" i="42"/>
  <c r="D18" i="52" s="1"/>
  <c r="N18" i="52" s="1"/>
  <c r="C19" i="52"/>
  <c r="M19" i="52" s="1"/>
  <c r="BD22" i="42"/>
  <c r="D19" i="52"/>
  <c r="N19" i="52" s="1"/>
  <c r="C9" i="53"/>
  <c r="M9" i="53" s="1"/>
  <c r="BJ12" i="42"/>
  <c r="D9" i="53"/>
  <c r="C10" i="53"/>
  <c r="M10" i="53" s="1"/>
  <c r="BJ13" i="42"/>
  <c r="D10" i="53" s="1"/>
  <c r="N10" i="53" s="1"/>
  <c r="C11" i="53"/>
  <c r="M11" i="53" s="1"/>
  <c r="BJ14" i="42"/>
  <c r="C12" i="53"/>
  <c r="M12" i="53" s="1"/>
  <c r="BJ15" i="42"/>
  <c r="D12" i="53"/>
  <c r="N12" i="53" s="1"/>
  <c r="C13" i="53"/>
  <c r="M13" i="53" s="1"/>
  <c r="BJ16" i="42"/>
  <c r="D13" i="53"/>
  <c r="N13" i="53" s="1"/>
  <c r="C14" i="53"/>
  <c r="M14" i="53" s="1"/>
  <c r="BJ17" i="42"/>
  <c r="D14" i="53" s="1"/>
  <c r="N14" i="53" s="1"/>
  <c r="C15" i="53"/>
  <c r="M15" i="53" s="1"/>
  <c r="BJ18" i="42"/>
  <c r="D15" i="53" s="1"/>
  <c r="N15" i="53" s="1"/>
  <c r="C16" i="53"/>
  <c r="M16" i="53" s="1"/>
  <c r="BJ19" i="42"/>
  <c r="D16" i="53"/>
  <c r="N16" i="53" s="1"/>
  <c r="C17" i="53"/>
  <c r="M17" i="53" s="1"/>
  <c r="BJ20" i="42"/>
  <c r="D17" i="53"/>
  <c r="N17" i="53" s="1"/>
  <c r="C18" i="53"/>
  <c r="M18" i="53" s="1"/>
  <c r="BJ21" i="42"/>
  <c r="D18" i="53" s="1"/>
  <c r="N18" i="53" s="1"/>
  <c r="C19" i="53"/>
  <c r="M19" i="53" s="1"/>
  <c r="BJ22" i="42"/>
  <c r="D19" i="53" s="1"/>
  <c r="N19" i="53" s="1"/>
  <c r="C9" i="54"/>
  <c r="M9" i="54" s="1"/>
  <c r="BP12" i="42"/>
  <c r="D9" i="54"/>
  <c r="N9" i="54" s="1"/>
  <c r="C10" i="54"/>
  <c r="M10" i="54" s="1"/>
  <c r="BP13" i="42"/>
  <c r="D10" i="54"/>
  <c r="N10" i="54" s="1"/>
  <c r="C11" i="54"/>
  <c r="M11" i="54" s="1"/>
  <c r="BP14" i="42"/>
  <c r="D11" i="54" s="1"/>
  <c r="N11" i="54" s="1"/>
  <c r="C12" i="54"/>
  <c r="M12" i="54" s="1"/>
  <c r="BP15" i="42"/>
  <c r="D12" i="54" s="1"/>
  <c r="N12" i="54" s="1"/>
  <c r="C13" i="54"/>
  <c r="M13" i="54" s="1"/>
  <c r="BP16" i="42"/>
  <c r="D13" i="54"/>
  <c r="N13" i="54" s="1"/>
  <c r="C14" i="54"/>
  <c r="M14" i="54" s="1"/>
  <c r="BP17" i="42"/>
  <c r="D14" i="54"/>
  <c r="C15" i="54"/>
  <c r="M15" i="54" s="1"/>
  <c r="BP18" i="42"/>
  <c r="D15" i="54" s="1"/>
  <c r="N15" i="54" s="1"/>
  <c r="C16" i="54"/>
  <c r="M16" i="54" s="1"/>
  <c r="BP19" i="42"/>
  <c r="C17" i="54"/>
  <c r="M17" i="54" s="1"/>
  <c r="BP20" i="42"/>
  <c r="D17" i="54"/>
  <c r="N17" i="54" s="1"/>
  <c r="C18" i="54"/>
  <c r="M18" i="54" s="1"/>
  <c r="BP21" i="42"/>
  <c r="D18" i="54"/>
  <c r="N18" i="54" s="1"/>
  <c r="C19" i="54"/>
  <c r="M19" i="54" s="1"/>
  <c r="BP22" i="42"/>
  <c r="D19" i="54" s="1"/>
  <c r="N19" i="54" s="1"/>
  <c r="C9" i="55"/>
  <c r="M9" i="55" s="1"/>
  <c r="BV12" i="42"/>
  <c r="D9" i="55" s="1"/>
  <c r="N9" i="55" s="1"/>
  <c r="C10" i="55"/>
  <c r="M10" i="55" s="1"/>
  <c r="BV13" i="42"/>
  <c r="D10" i="55"/>
  <c r="N10" i="55" s="1"/>
  <c r="C11" i="55"/>
  <c r="M11" i="55" s="1"/>
  <c r="BV14" i="42"/>
  <c r="D11" i="55"/>
  <c r="N11" i="55" s="1"/>
  <c r="C12" i="55"/>
  <c r="M12" i="55" s="1"/>
  <c r="BV15" i="42"/>
  <c r="C13" i="55"/>
  <c r="M13" i="55" s="1"/>
  <c r="BV16" i="42"/>
  <c r="D13" i="55" s="1"/>
  <c r="N13" i="55" s="1"/>
  <c r="C14" i="55"/>
  <c r="M14" i="55" s="1"/>
  <c r="BV17" i="42"/>
  <c r="D14" i="55"/>
  <c r="N14" i="55" s="1"/>
  <c r="C15" i="55"/>
  <c r="M15" i="55" s="1"/>
  <c r="BV18" i="42"/>
  <c r="D15" i="55"/>
  <c r="N15" i="55" s="1"/>
  <c r="C16" i="55"/>
  <c r="M16" i="55" s="1"/>
  <c r="BV19" i="42"/>
  <c r="D16" i="55" s="1"/>
  <c r="N16" i="55" s="1"/>
  <c r="C17" i="55"/>
  <c r="M17" i="55" s="1"/>
  <c r="BV20" i="42"/>
  <c r="D17" i="55" s="1"/>
  <c r="N17" i="55" s="1"/>
  <c r="C18" i="55"/>
  <c r="M18" i="55" s="1"/>
  <c r="BV21" i="42"/>
  <c r="D18" i="55"/>
  <c r="N18" i="55" s="1"/>
  <c r="C19" i="55"/>
  <c r="M19" i="55" s="1"/>
  <c r="BV22" i="42"/>
  <c r="D19" i="55"/>
  <c r="N19" i="55" s="1"/>
  <c r="C9" i="56"/>
  <c r="M9" i="56" s="1"/>
  <c r="CB12" i="42"/>
  <c r="D9" i="56" s="1"/>
  <c r="N9" i="56" s="1"/>
  <c r="C10" i="56"/>
  <c r="M10" i="56" s="1"/>
  <c r="CB13" i="42"/>
  <c r="D10" i="56" s="1"/>
  <c r="N10" i="56" s="1"/>
  <c r="C11" i="56"/>
  <c r="M11" i="56" s="1"/>
  <c r="CB14" i="42"/>
  <c r="D11" i="56"/>
  <c r="N11" i="56" s="1"/>
  <c r="C12" i="56"/>
  <c r="M12" i="56" s="1"/>
  <c r="CB15" i="42"/>
  <c r="D12" i="56"/>
  <c r="N12" i="56" s="1"/>
  <c r="C13" i="56"/>
  <c r="M13" i="56" s="1"/>
  <c r="CB16" i="42"/>
  <c r="D13" i="56" s="1"/>
  <c r="N13" i="56" s="1"/>
  <c r="C14" i="56"/>
  <c r="M14" i="56" s="1"/>
  <c r="CB17" i="42"/>
  <c r="D14" i="56" s="1"/>
  <c r="N14" i="56" s="1"/>
  <c r="C15" i="56"/>
  <c r="M15" i="56" s="1"/>
  <c r="CB18" i="42"/>
  <c r="D15" i="56"/>
  <c r="N15" i="56" s="1"/>
  <c r="C16" i="56"/>
  <c r="M16" i="56" s="1"/>
  <c r="CB19" i="42"/>
  <c r="D16" i="56"/>
  <c r="N16" i="56" s="1"/>
  <c r="C17" i="56"/>
  <c r="M17" i="56" s="1"/>
  <c r="CB20" i="42"/>
  <c r="D17" i="56" s="1"/>
  <c r="N17" i="56" s="1"/>
  <c r="C18" i="56"/>
  <c r="M18" i="56" s="1"/>
  <c r="CB21" i="42"/>
  <c r="D18" i="56" s="1"/>
  <c r="N18" i="56" s="1"/>
  <c r="C19" i="56"/>
  <c r="M19" i="56" s="1"/>
  <c r="CB22" i="42"/>
  <c r="D19" i="56"/>
  <c r="N19" i="56" s="1"/>
  <c r="C9" i="57"/>
  <c r="M9" i="57" s="1"/>
  <c r="CH12" i="42"/>
  <c r="D9" i="57"/>
  <c r="N9" i="57" s="1"/>
  <c r="C10" i="57"/>
  <c r="M10" i="57" s="1"/>
  <c r="CH13" i="42"/>
  <c r="D10" i="57"/>
  <c r="N10" i="57" s="1"/>
  <c r="C11" i="57"/>
  <c r="M11" i="57" s="1"/>
  <c r="CH14" i="42"/>
  <c r="D11" i="57" s="1"/>
  <c r="N11" i="57" s="1"/>
  <c r="C12" i="57"/>
  <c r="CH15" i="42"/>
  <c r="D12" i="57" s="1"/>
  <c r="N12" i="57" s="1"/>
  <c r="C13" i="57"/>
  <c r="M13" i="57" s="1"/>
  <c r="CH16" i="42"/>
  <c r="D13" i="57" s="1"/>
  <c r="N13" i="57" s="1"/>
  <c r="C14" i="57"/>
  <c r="M14" i="57" s="1"/>
  <c r="CH17" i="42"/>
  <c r="D14" i="57" s="1"/>
  <c r="N14" i="57" s="1"/>
  <c r="C15" i="57"/>
  <c r="M15" i="57"/>
  <c r="CH18" i="42"/>
  <c r="D15" i="57" s="1"/>
  <c r="N15" i="57" s="1"/>
  <c r="C16" i="57"/>
  <c r="M16" i="57" s="1"/>
  <c r="CH19" i="42"/>
  <c r="D16" i="57" s="1"/>
  <c r="N16" i="57" s="1"/>
  <c r="C17" i="57"/>
  <c r="M17" i="57" s="1"/>
  <c r="CH20" i="42"/>
  <c r="D17" i="57"/>
  <c r="N17" i="57" s="1"/>
  <c r="C18" i="57"/>
  <c r="M18" i="57" s="1"/>
  <c r="CH21" i="42"/>
  <c r="D18" i="57"/>
  <c r="N18" i="57" s="1"/>
  <c r="C19" i="57"/>
  <c r="M19" i="57" s="1"/>
  <c r="CH22" i="42"/>
  <c r="D19" i="57" s="1"/>
  <c r="N19" i="57" s="1"/>
  <c r="C9" i="58"/>
  <c r="M9" i="58" s="1"/>
  <c r="CN12" i="42"/>
  <c r="D9" i="58" s="1"/>
  <c r="N9" i="58" s="1"/>
  <c r="C10" i="58"/>
  <c r="M10" i="58" s="1"/>
  <c r="CN13" i="42"/>
  <c r="D10" i="58"/>
  <c r="C11" i="58"/>
  <c r="M11" i="58" s="1"/>
  <c r="CN14" i="42"/>
  <c r="D11" i="58" s="1"/>
  <c r="N11" i="58" s="1"/>
  <c r="C12" i="58"/>
  <c r="M12" i="58" s="1"/>
  <c r="CN15" i="42"/>
  <c r="D12" i="58" s="1"/>
  <c r="N12" i="58" s="1"/>
  <c r="C13" i="58"/>
  <c r="M13" i="58" s="1"/>
  <c r="CN16" i="42"/>
  <c r="D13" i="58" s="1"/>
  <c r="N13" i="58" s="1"/>
  <c r="C14" i="58"/>
  <c r="M14" i="58" s="1"/>
  <c r="CN17" i="42"/>
  <c r="D14" i="58" s="1"/>
  <c r="N14" i="58" s="1"/>
  <c r="C15" i="58"/>
  <c r="M15" i="58" s="1"/>
  <c r="CN18" i="42"/>
  <c r="D15" i="58"/>
  <c r="N15" i="58" s="1"/>
  <c r="C16" i="58"/>
  <c r="M16" i="58" s="1"/>
  <c r="CN19" i="42"/>
  <c r="D16" i="58" s="1"/>
  <c r="N16" i="58" s="1"/>
  <c r="C17" i="58"/>
  <c r="M17" i="58" s="1"/>
  <c r="CN20" i="42"/>
  <c r="D17" i="58"/>
  <c r="N17" i="58" s="1"/>
  <c r="C18" i="58"/>
  <c r="M18" i="58" s="1"/>
  <c r="CN21" i="42"/>
  <c r="D18" i="58"/>
  <c r="N18" i="58" s="1"/>
  <c r="C19" i="58"/>
  <c r="M19" i="58" s="1"/>
  <c r="CN22" i="42"/>
  <c r="D19" i="58" s="1"/>
  <c r="N19" i="58" s="1"/>
  <c r="C9" i="59"/>
  <c r="M9" i="59" s="1"/>
  <c r="CT12" i="42"/>
  <c r="D9" i="59" s="1"/>
  <c r="N9" i="59" s="1"/>
  <c r="C10" i="59"/>
  <c r="M10" i="59" s="1"/>
  <c r="CT13" i="42"/>
  <c r="D10" i="59" s="1"/>
  <c r="N10" i="59" s="1"/>
  <c r="C11" i="59"/>
  <c r="M11" i="59" s="1"/>
  <c r="CT14" i="42"/>
  <c r="D11" i="59"/>
  <c r="N11" i="59" s="1"/>
  <c r="C12" i="59"/>
  <c r="M12" i="59" s="1"/>
  <c r="CT15" i="42"/>
  <c r="D12" i="59" s="1"/>
  <c r="C13" i="59"/>
  <c r="M13" i="59" s="1"/>
  <c r="CT16" i="42"/>
  <c r="D13" i="59" s="1"/>
  <c r="N13" i="59" s="1"/>
  <c r="C14" i="59"/>
  <c r="M14" i="59" s="1"/>
  <c r="CT17" i="42"/>
  <c r="D14" i="59" s="1"/>
  <c r="N14" i="59" s="1"/>
  <c r="C15" i="59"/>
  <c r="M15" i="59" s="1"/>
  <c r="CT18" i="42"/>
  <c r="D15" i="59"/>
  <c r="N15" i="59" s="1"/>
  <c r="C16" i="59"/>
  <c r="M16" i="59" s="1"/>
  <c r="CT19" i="42"/>
  <c r="D16" i="59" s="1"/>
  <c r="N16" i="59" s="1"/>
  <c r="C17" i="59"/>
  <c r="M17" i="59" s="1"/>
  <c r="CT20" i="42"/>
  <c r="D17" i="59" s="1"/>
  <c r="N17" i="59" s="1"/>
  <c r="C18" i="59"/>
  <c r="M18" i="59" s="1"/>
  <c r="CT21" i="42"/>
  <c r="D18" i="59" s="1"/>
  <c r="N18" i="59" s="1"/>
  <c r="C19" i="59"/>
  <c r="M19" i="59" s="1"/>
  <c r="CT22" i="42"/>
  <c r="D19" i="59"/>
  <c r="N19" i="59" s="1"/>
  <c r="M9" i="60"/>
  <c r="N9" i="60"/>
  <c r="M10" i="60"/>
  <c r="N10" i="60"/>
  <c r="M11" i="60"/>
  <c r="N11" i="60"/>
  <c r="M12" i="60"/>
  <c r="N12" i="60"/>
  <c r="M13" i="60"/>
  <c r="N13" i="60"/>
  <c r="M14" i="60"/>
  <c r="N14" i="60"/>
  <c r="M15" i="60"/>
  <c r="N15" i="60"/>
  <c r="M16" i="60"/>
  <c r="N16" i="60"/>
  <c r="M17" i="60"/>
  <c r="N17" i="60"/>
  <c r="M18" i="60"/>
  <c r="N18" i="60"/>
  <c r="M19" i="60"/>
  <c r="N19" i="60"/>
  <c r="M9" i="61"/>
  <c r="N9" i="61"/>
  <c r="M10" i="61"/>
  <c r="N10" i="61"/>
  <c r="M11" i="61"/>
  <c r="N11" i="61"/>
  <c r="M12" i="61"/>
  <c r="N12" i="61"/>
  <c r="M13" i="61"/>
  <c r="N13" i="61"/>
  <c r="M14" i="61"/>
  <c r="N14" i="61"/>
  <c r="M15" i="61"/>
  <c r="N15" i="61"/>
  <c r="M16" i="61"/>
  <c r="N16" i="61"/>
  <c r="M17" i="61"/>
  <c r="N17" i="61"/>
  <c r="M18" i="61"/>
  <c r="N18" i="61"/>
  <c r="M19" i="61"/>
  <c r="N19" i="61"/>
  <c r="C9" i="62"/>
  <c r="M9" i="62" s="1"/>
  <c r="DL12" i="42"/>
  <c r="D9" i="62" s="1"/>
  <c r="N9" i="62" s="1"/>
  <c r="C10" i="62"/>
  <c r="DL13" i="42"/>
  <c r="D10" i="62" s="1"/>
  <c r="N10" i="62" s="1"/>
  <c r="C11" i="62"/>
  <c r="M11" i="62" s="1"/>
  <c r="DL14" i="42"/>
  <c r="D11" i="62" s="1"/>
  <c r="N11" i="62" s="1"/>
  <c r="C12" i="62"/>
  <c r="M12" i="62" s="1"/>
  <c r="DL15" i="42"/>
  <c r="D12" i="62"/>
  <c r="N12" i="62" s="1"/>
  <c r="C13" i="62"/>
  <c r="M13" i="62" s="1"/>
  <c r="DL16" i="42"/>
  <c r="D13" i="62" s="1"/>
  <c r="N13" i="62" s="1"/>
  <c r="C14" i="62"/>
  <c r="M14" i="62" s="1"/>
  <c r="DL17" i="42"/>
  <c r="D14" i="62" s="1"/>
  <c r="N14" i="62" s="1"/>
  <c r="C15" i="62"/>
  <c r="M15" i="62" s="1"/>
  <c r="DL18" i="42"/>
  <c r="D15" i="62" s="1"/>
  <c r="N15" i="62" s="1"/>
  <c r="C16" i="62"/>
  <c r="M16" i="62"/>
  <c r="DL19" i="42"/>
  <c r="D16" i="62"/>
  <c r="N16" i="62" s="1"/>
  <c r="C17" i="62"/>
  <c r="M17" i="62"/>
  <c r="DL20" i="42"/>
  <c r="D17" i="62" s="1"/>
  <c r="N17" i="62" s="1"/>
  <c r="C18" i="62"/>
  <c r="M18" i="62" s="1"/>
  <c r="DL21" i="42"/>
  <c r="D18" i="62" s="1"/>
  <c r="N18" i="62"/>
  <c r="C19" i="62"/>
  <c r="M19" i="62" s="1"/>
  <c r="DL22" i="42"/>
  <c r="D19" i="62" s="1"/>
  <c r="N19" i="62" s="1"/>
  <c r="C9" i="63"/>
  <c r="M9" i="63"/>
  <c r="DR12" i="42"/>
  <c r="D9" i="63"/>
  <c r="N9" i="63" s="1"/>
  <c r="C10" i="63"/>
  <c r="M10" i="63"/>
  <c r="DR13" i="42"/>
  <c r="D10" i="63" s="1"/>
  <c r="C11" i="63"/>
  <c r="M11" i="63" s="1"/>
  <c r="DR14" i="42"/>
  <c r="D11" i="63" s="1"/>
  <c r="N11" i="63" s="1"/>
  <c r="C12" i="63"/>
  <c r="M12" i="63" s="1"/>
  <c r="DR15" i="42"/>
  <c r="D12" i="63" s="1"/>
  <c r="N12" i="63" s="1"/>
  <c r="C13" i="63"/>
  <c r="M13" i="63"/>
  <c r="DR16" i="42"/>
  <c r="D13" i="63"/>
  <c r="N13" i="63" s="1"/>
  <c r="C14" i="63"/>
  <c r="M14" i="63"/>
  <c r="DR17" i="42"/>
  <c r="D14" i="63" s="1"/>
  <c r="N14" i="63" s="1"/>
  <c r="C15" i="63"/>
  <c r="M15" i="63" s="1"/>
  <c r="DR18" i="42"/>
  <c r="D15" i="63" s="1"/>
  <c r="N15" i="63" s="1"/>
  <c r="C16" i="63"/>
  <c r="M16" i="63" s="1"/>
  <c r="DR19" i="42"/>
  <c r="D16" i="63" s="1"/>
  <c r="N16" i="63" s="1"/>
  <c r="C17" i="63"/>
  <c r="M17" i="63" s="1"/>
  <c r="DR20" i="42"/>
  <c r="D17" i="63"/>
  <c r="N17" i="63" s="1"/>
  <c r="C18" i="63"/>
  <c r="M18" i="63" s="1"/>
  <c r="DR21" i="42"/>
  <c r="D18" i="63" s="1"/>
  <c r="N18" i="63" s="1"/>
  <c r="C19" i="63"/>
  <c r="M19" i="63" s="1"/>
  <c r="DR22" i="42"/>
  <c r="D19" i="63"/>
  <c r="N19" i="63" s="1"/>
  <c r="C9" i="64"/>
  <c r="M9" i="64" s="1"/>
  <c r="DX12" i="42"/>
  <c r="D9" i="64"/>
  <c r="N9" i="64" s="1"/>
  <c r="C10" i="64"/>
  <c r="M10" i="64" s="1"/>
  <c r="DX13" i="42"/>
  <c r="D10" i="64"/>
  <c r="N10" i="64" s="1"/>
  <c r="C11" i="64"/>
  <c r="M11" i="64" s="1"/>
  <c r="DX14" i="42"/>
  <c r="D11" i="64" s="1"/>
  <c r="C12" i="64"/>
  <c r="DX15" i="42"/>
  <c r="D12" i="64"/>
  <c r="N12" i="64" s="1"/>
  <c r="C13" i="64"/>
  <c r="M13" i="64" s="1"/>
  <c r="DX16" i="42"/>
  <c r="D13" i="64"/>
  <c r="N13" i="64" s="1"/>
  <c r="C14" i="64"/>
  <c r="M14" i="64" s="1"/>
  <c r="DX17" i="42"/>
  <c r="D14" i="64"/>
  <c r="N14" i="64" s="1"/>
  <c r="C15" i="64"/>
  <c r="M15" i="64" s="1"/>
  <c r="DX18" i="42"/>
  <c r="D15" i="64" s="1"/>
  <c r="N15" i="64" s="1"/>
  <c r="C16" i="64"/>
  <c r="M16" i="64" s="1"/>
  <c r="DX19" i="42"/>
  <c r="D16" i="64"/>
  <c r="N16" i="64" s="1"/>
  <c r="C17" i="64"/>
  <c r="M17" i="64" s="1"/>
  <c r="DX20" i="42"/>
  <c r="D17" i="64"/>
  <c r="N17" i="64" s="1"/>
  <c r="C18" i="64"/>
  <c r="M18" i="64" s="1"/>
  <c r="DX21" i="42"/>
  <c r="D18" i="64"/>
  <c r="N18" i="64" s="1"/>
  <c r="C19" i="64"/>
  <c r="M19" i="64" s="1"/>
  <c r="DX22" i="42"/>
  <c r="D19" i="64" s="1"/>
  <c r="N19" i="64" s="1"/>
  <c r="C9" i="65"/>
  <c r="M9" i="65" s="1"/>
  <c r="ED12" i="42"/>
  <c r="D9" i="65"/>
  <c r="N9" i="65" s="1"/>
  <c r="C10" i="65"/>
  <c r="M10" i="65" s="1"/>
  <c r="ED13" i="42"/>
  <c r="D10" i="65"/>
  <c r="N10" i="65" s="1"/>
  <c r="C11" i="65"/>
  <c r="M11" i="65" s="1"/>
  <c r="ED14" i="42"/>
  <c r="D11" i="65"/>
  <c r="N11" i="65" s="1"/>
  <c r="C12" i="65"/>
  <c r="M12" i="65" s="1"/>
  <c r="ED15" i="42"/>
  <c r="D12" i="65" s="1"/>
  <c r="C13" i="65"/>
  <c r="M13" i="65" s="1"/>
  <c r="ED16" i="42"/>
  <c r="D13" i="65"/>
  <c r="N13" i="65" s="1"/>
  <c r="C14" i="65"/>
  <c r="M14" i="65" s="1"/>
  <c r="ED17" i="42"/>
  <c r="D14" i="65"/>
  <c r="N14" i="65" s="1"/>
  <c r="C15" i="65"/>
  <c r="M15" i="65" s="1"/>
  <c r="ED18" i="42"/>
  <c r="D15" i="65"/>
  <c r="N15" i="65" s="1"/>
  <c r="C16" i="65"/>
  <c r="M16" i="65" s="1"/>
  <c r="ED19" i="42"/>
  <c r="D16" i="65" s="1"/>
  <c r="N16" i="65" s="1"/>
  <c r="C17" i="65"/>
  <c r="ED20" i="42"/>
  <c r="D17" i="65"/>
  <c r="N17" i="65" s="1"/>
  <c r="C18" i="65"/>
  <c r="M18" i="65" s="1"/>
  <c r="ED21" i="42"/>
  <c r="D18" i="65"/>
  <c r="N18" i="65" s="1"/>
  <c r="C19" i="65"/>
  <c r="M19" i="65" s="1"/>
  <c r="ED22" i="42"/>
  <c r="D19" i="65"/>
  <c r="N19" i="65" s="1"/>
  <c r="C9" i="66"/>
  <c r="M9" i="66" s="1"/>
  <c r="EJ12" i="42"/>
  <c r="D9" i="66" s="1"/>
  <c r="N9" i="66" s="1"/>
  <c r="C10" i="66"/>
  <c r="M10" i="66" s="1"/>
  <c r="EJ13" i="42"/>
  <c r="D10" i="66"/>
  <c r="N10" i="66" s="1"/>
  <c r="C11" i="66"/>
  <c r="M11" i="66" s="1"/>
  <c r="EJ14" i="42"/>
  <c r="D11" i="66"/>
  <c r="N11" i="66" s="1"/>
  <c r="C12" i="66"/>
  <c r="M12" i="66" s="1"/>
  <c r="EJ15" i="42"/>
  <c r="D12" i="66"/>
  <c r="N12" i="66" s="1"/>
  <c r="C13" i="66"/>
  <c r="M13" i="66" s="1"/>
  <c r="EJ16" i="42"/>
  <c r="D13" i="66" s="1"/>
  <c r="N13" i="66" s="1"/>
  <c r="C14" i="66"/>
  <c r="M14" i="66" s="1"/>
  <c r="EJ17" i="42"/>
  <c r="D14" i="66"/>
  <c r="N14" i="66" s="1"/>
  <c r="C15" i="66"/>
  <c r="M15" i="66" s="1"/>
  <c r="EJ18" i="42"/>
  <c r="D15" i="66"/>
  <c r="N15" i="66" s="1"/>
  <c r="C16" i="66"/>
  <c r="M16" i="66" s="1"/>
  <c r="EJ19" i="42"/>
  <c r="D16" i="66"/>
  <c r="C17" i="66"/>
  <c r="M17" i="66" s="1"/>
  <c r="EJ20" i="42"/>
  <c r="D17" i="66" s="1"/>
  <c r="N17" i="66" s="1"/>
  <c r="C18" i="66"/>
  <c r="M18" i="66" s="1"/>
  <c r="EJ21" i="42"/>
  <c r="D18" i="66"/>
  <c r="N18" i="66" s="1"/>
  <c r="C19" i="66"/>
  <c r="M19" i="66" s="1"/>
  <c r="EJ22" i="42"/>
  <c r="D19" i="66"/>
  <c r="N19" i="66" s="1"/>
  <c r="C9" i="67"/>
  <c r="M9" i="67" s="1"/>
  <c r="EP12" i="42"/>
  <c r="D9" i="67"/>
  <c r="N9" i="67" s="1"/>
  <c r="C10" i="67"/>
  <c r="M10" i="67" s="1"/>
  <c r="EP13" i="42"/>
  <c r="D10" i="67" s="1"/>
  <c r="C11" i="67"/>
  <c r="M11" i="67" s="1"/>
  <c r="EP14" i="42"/>
  <c r="D11" i="67"/>
  <c r="N11" i="67" s="1"/>
  <c r="C12" i="67"/>
  <c r="M12" i="67" s="1"/>
  <c r="EP15" i="42"/>
  <c r="D12" i="67"/>
  <c r="N12" i="67" s="1"/>
  <c r="C13" i="67"/>
  <c r="M13" i="67" s="1"/>
  <c r="EP16" i="42"/>
  <c r="D13" i="67"/>
  <c r="N13" i="67" s="1"/>
  <c r="C14" i="67"/>
  <c r="M14" i="67" s="1"/>
  <c r="EP17" i="42"/>
  <c r="D14" i="67" s="1"/>
  <c r="N14" i="67" s="1"/>
  <c r="C15" i="67"/>
  <c r="M15" i="67" s="1"/>
  <c r="EP18" i="42"/>
  <c r="D15" i="67"/>
  <c r="N15" i="67" s="1"/>
  <c r="C16" i="67"/>
  <c r="M16" i="67" s="1"/>
  <c r="EP19" i="42"/>
  <c r="D16" i="67"/>
  <c r="N16" i="67" s="1"/>
  <c r="C17" i="67"/>
  <c r="M17" i="67" s="1"/>
  <c r="EP20" i="42"/>
  <c r="D17" i="67"/>
  <c r="N17" i="67" s="1"/>
  <c r="C18" i="67"/>
  <c r="M18" i="67" s="1"/>
  <c r="EP21" i="42"/>
  <c r="D18" i="67" s="1"/>
  <c r="N18" i="67" s="1"/>
  <c r="C19" i="67"/>
  <c r="M19" i="67" s="1"/>
  <c r="EP22" i="42"/>
  <c r="D19" i="67"/>
  <c r="N19" i="67" s="1"/>
  <c r="C9" i="68"/>
  <c r="M9" i="68" s="1"/>
  <c r="FB12" i="42"/>
  <c r="D9" i="68"/>
  <c r="N9" i="68" s="1"/>
  <c r="C10" i="68"/>
  <c r="M10" i="68" s="1"/>
  <c r="FB13" i="42"/>
  <c r="D10" i="68"/>
  <c r="N10" i="68" s="1"/>
  <c r="C11" i="68"/>
  <c r="M11" i="68" s="1"/>
  <c r="FB14" i="42"/>
  <c r="D11" i="68" s="1"/>
  <c r="N11" i="68" s="1"/>
  <c r="C12" i="68"/>
  <c r="M12" i="68" s="1"/>
  <c r="FB15" i="42"/>
  <c r="D12" i="68"/>
  <c r="N12" i="68" s="1"/>
  <c r="C13" i="68"/>
  <c r="M13" i="68" s="1"/>
  <c r="FB16" i="42"/>
  <c r="D13" i="68"/>
  <c r="N13" i="68" s="1"/>
  <c r="C14" i="68"/>
  <c r="M14" i="68" s="1"/>
  <c r="FB17" i="42"/>
  <c r="D14" i="68"/>
  <c r="N14" i="68" s="1"/>
  <c r="C15" i="68"/>
  <c r="M15" i="68" s="1"/>
  <c r="FB18" i="42"/>
  <c r="D15" i="68" s="1"/>
  <c r="N15" i="68" s="1"/>
  <c r="C16" i="68"/>
  <c r="M16" i="68" s="1"/>
  <c r="FB19" i="42"/>
  <c r="D16" i="68"/>
  <c r="N16" i="68" s="1"/>
  <c r="C17" i="68"/>
  <c r="M17" i="68" s="1"/>
  <c r="FB20" i="42"/>
  <c r="D17" i="68"/>
  <c r="N17" i="68" s="1"/>
  <c r="C18" i="68"/>
  <c r="M18" i="68" s="1"/>
  <c r="FB21" i="42"/>
  <c r="D18" i="68"/>
  <c r="N18" i="68" s="1"/>
  <c r="C19" i="68"/>
  <c r="M19" i="68" s="1"/>
  <c r="FB22" i="42"/>
  <c r="D19" i="68" s="1"/>
  <c r="N19" i="68" s="1"/>
  <c r="C9" i="69"/>
  <c r="M9" i="69" s="1"/>
  <c r="EV12" i="42"/>
  <c r="D9" i="69"/>
  <c r="N9" i="69" s="1"/>
  <c r="C10" i="69"/>
  <c r="M10" i="69" s="1"/>
  <c r="EV13" i="42"/>
  <c r="D10" i="69"/>
  <c r="N10" i="69" s="1"/>
  <c r="C11" i="69"/>
  <c r="M11" i="69" s="1"/>
  <c r="EV14" i="42"/>
  <c r="D11" i="69"/>
  <c r="N11" i="69" s="1"/>
  <c r="C12" i="69"/>
  <c r="M12" i="69" s="1"/>
  <c r="EV15" i="42"/>
  <c r="D12" i="69" s="1"/>
  <c r="C13" i="69"/>
  <c r="M13" i="69" s="1"/>
  <c r="EV16" i="42"/>
  <c r="D13" i="69"/>
  <c r="N13" i="69" s="1"/>
  <c r="C14" i="69"/>
  <c r="M14" i="69" s="1"/>
  <c r="EV17" i="42"/>
  <c r="D14" i="69"/>
  <c r="N14" i="69" s="1"/>
  <c r="C15" i="69"/>
  <c r="M15" i="69" s="1"/>
  <c r="EV18" i="42"/>
  <c r="D15" i="69"/>
  <c r="N15" i="69" s="1"/>
  <c r="C16" i="69"/>
  <c r="M16" i="69" s="1"/>
  <c r="EV19" i="42"/>
  <c r="D16" i="69" s="1"/>
  <c r="N16" i="69" s="1"/>
  <c r="C17" i="69"/>
  <c r="M17" i="69" s="1"/>
  <c r="EV20" i="42"/>
  <c r="D17" i="69"/>
  <c r="N17" i="69" s="1"/>
  <c r="C18" i="69"/>
  <c r="M18" i="69" s="1"/>
  <c r="EV21" i="42"/>
  <c r="D18" i="69"/>
  <c r="N18" i="69" s="1"/>
  <c r="C19" i="69"/>
  <c r="M19" i="69" s="1"/>
  <c r="EV22" i="42"/>
  <c r="D19" i="69"/>
  <c r="N19" i="69" s="1"/>
  <c r="C9" i="70"/>
  <c r="M9" i="70" s="1"/>
  <c r="FH12" i="42"/>
  <c r="D9" i="70" s="1"/>
  <c r="N9" i="70" s="1"/>
  <c r="C10" i="70"/>
  <c r="FH13" i="42"/>
  <c r="D10" i="70"/>
  <c r="N10" i="70" s="1"/>
  <c r="C11" i="70"/>
  <c r="M11" i="70" s="1"/>
  <c r="FH14" i="42"/>
  <c r="D11" i="70"/>
  <c r="N11" i="70" s="1"/>
  <c r="C12" i="70"/>
  <c r="M12" i="70" s="1"/>
  <c r="FH15" i="42"/>
  <c r="D12" i="70"/>
  <c r="N12" i="70" s="1"/>
  <c r="C13" i="70"/>
  <c r="M13" i="70" s="1"/>
  <c r="FH16" i="42"/>
  <c r="D13" i="70" s="1"/>
  <c r="N13" i="70" s="1"/>
  <c r="C14" i="70"/>
  <c r="M14" i="70" s="1"/>
  <c r="FH17" i="42"/>
  <c r="D14" i="70"/>
  <c r="N14" i="70" s="1"/>
  <c r="C15" i="70"/>
  <c r="M15" i="70" s="1"/>
  <c r="FH18" i="42"/>
  <c r="D15" i="70"/>
  <c r="N15" i="70"/>
  <c r="C16" i="70"/>
  <c r="M16" i="70" s="1"/>
  <c r="FH19" i="42"/>
  <c r="D16" i="70"/>
  <c r="N16" i="70" s="1"/>
  <c r="C17" i="70"/>
  <c r="M17" i="70" s="1"/>
  <c r="FH20" i="42"/>
  <c r="D17" i="70" s="1"/>
  <c r="N17" i="70" s="1"/>
  <c r="C18" i="70"/>
  <c r="M18" i="70" s="1"/>
  <c r="FH21" i="42"/>
  <c r="D18" i="70" s="1"/>
  <c r="N18" i="70" s="1"/>
  <c r="C19" i="70"/>
  <c r="M19" i="70" s="1"/>
  <c r="FH22" i="42"/>
  <c r="D19" i="70" s="1"/>
  <c r="N19" i="70" s="1"/>
  <c r="C9" i="71"/>
  <c r="M9" i="71" s="1"/>
  <c r="FN12" i="42"/>
  <c r="D9" i="71"/>
  <c r="N9" i="71" s="1"/>
  <c r="C10" i="71"/>
  <c r="M10" i="71" s="1"/>
  <c r="FN13" i="42"/>
  <c r="D10" i="71" s="1"/>
  <c r="C11" i="71"/>
  <c r="M11" i="71" s="1"/>
  <c r="FN14" i="42"/>
  <c r="D11" i="71" s="1"/>
  <c r="N11" i="71" s="1"/>
  <c r="C12" i="71"/>
  <c r="M12" i="71" s="1"/>
  <c r="FN15" i="42"/>
  <c r="C13" i="71"/>
  <c r="M13" i="71"/>
  <c r="FN16" i="42"/>
  <c r="D13" i="71"/>
  <c r="N13" i="71" s="1"/>
  <c r="C14" i="71"/>
  <c r="M14" i="71"/>
  <c r="FN17" i="42"/>
  <c r="D14" i="71" s="1"/>
  <c r="N14" i="71" s="1"/>
  <c r="C15" i="71"/>
  <c r="M15" i="71" s="1"/>
  <c r="FN18" i="42"/>
  <c r="D15" i="71" s="1"/>
  <c r="N15" i="71" s="1"/>
  <c r="C16" i="71"/>
  <c r="M16" i="71" s="1"/>
  <c r="FN19" i="42"/>
  <c r="D16" i="71" s="1"/>
  <c r="N16" i="71" s="1"/>
  <c r="C17" i="71"/>
  <c r="M17" i="71" s="1"/>
  <c r="FN20" i="42"/>
  <c r="D17" i="71" s="1"/>
  <c r="N17" i="71" s="1"/>
  <c r="C18" i="71"/>
  <c r="M18" i="71" s="1"/>
  <c r="FN21" i="42"/>
  <c r="D18" i="71" s="1"/>
  <c r="N18" i="71" s="1"/>
  <c r="C19" i="71"/>
  <c r="M19" i="71"/>
  <c r="FN22" i="42"/>
  <c r="D19" i="71" s="1"/>
  <c r="N19" i="71" s="1"/>
  <c r="C9" i="72"/>
  <c r="M9" i="72" s="1"/>
  <c r="FT12" i="42"/>
  <c r="D9" i="72"/>
  <c r="N9" i="72" s="1"/>
  <c r="C10" i="72"/>
  <c r="FT13" i="42"/>
  <c r="D10" i="72"/>
  <c r="N10" i="72" s="1"/>
  <c r="C11" i="72"/>
  <c r="M11" i="72"/>
  <c r="FT14" i="42"/>
  <c r="D11" i="72" s="1"/>
  <c r="N11" i="72" s="1"/>
  <c r="C12" i="72"/>
  <c r="M12" i="72" s="1"/>
  <c r="FT15" i="42"/>
  <c r="C13" i="72"/>
  <c r="M13" i="72" s="1"/>
  <c r="FT16" i="42"/>
  <c r="D13" i="72"/>
  <c r="N13" i="72"/>
  <c r="C14" i="72"/>
  <c r="M14" i="72" s="1"/>
  <c r="AM14" i="72" s="1"/>
  <c r="FT17" i="42"/>
  <c r="D14" i="72"/>
  <c r="N14" i="72" s="1"/>
  <c r="C15" i="72"/>
  <c r="M15" i="72" s="1"/>
  <c r="FT18" i="42"/>
  <c r="D15" i="72" s="1"/>
  <c r="N15" i="72" s="1"/>
  <c r="C16" i="72"/>
  <c r="M16" i="72" s="1"/>
  <c r="FT19" i="42"/>
  <c r="D16" i="72"/>
  <c r="N16" i="72" s="1"/>
  <c r="C17" i="72"/>
  <c r="M17" i="72" s="1"/>
  <c r="FT20" i="42"/>
  <c r="D17" i="72"/>
  <c r="N17" i="72" s="1"/>
  <c r="C18" i="72"/>
  <c r="M18" i="72" s="1"/>
  <c r="FT21" i="42"/>
  <c r="D18" i="72"/>
  <c r="N18" i="72" s="1"/>
  <c r="C19" i="72"/>
  <c r="M19" i="72" s="1"/>
  <c r="FT22" i="42"/>
  <c r="D19" i="72" s="1"/>
  <c r="N19" i="72" s="1"/>
  <c r="C9" i="73"/>
  <c r="M9" i="73" s="1"/>
  <c r="FZ12" i="42"/>
  <c r="D9" i="73"/>
  <c r="N9" i="73"/>
  <c r="C10" i="73"/>
  <c r="M10" i="73" s="1"/>
  <c r="FZ13" i="42"/>
  <c r="D10" i="73"/>
  <c r="N10" i="73"/>
  <c r="C11" i="73"/>
  <c r="M11" i="73" s="1"/>
  <c r="FZ14" i="42"/>
  <c r="D11" i="73"/>
  <c r="N11" i="73" s="1"/>
  <c r="C12" i="73"/>
  <c r="M12" i="73" s="1"/>
  <c r="FZ15" i="42"/>
  <c r="D12" i="73" s="1"/>
  <c r="N12" i="73" s="1"/>
  <c r="C13" i="73"/>
  <c r="FZ16" i="42"/>
  <c r="D13" i="73"/>
  <c r="N13" i="73" s="1"/>
  <c r="C14" i="73"/>
  <c r="M14" i="73" s="1"/>
  <c r="FZ17" i="42"/>
  <c r="D14" i="73"/>
  <c r="N14" i="73" s="1"/>
  <c r="C15" i="73"/>
  <c r="M15" i="73" s="1"/>
  <c r="FZ18" i="42"/>
  <c r="D15" i="73"/>
  <c r="N15" i="73" s="1"/>
  <c r="C16" i="73"/>
  <c r="M16" i="73" s="1"/>
  <c r="FZ19" i="42"/>
  <c r="D16" i="73" s="1"/>
  <c r="N16" i="73" s="1"/>
  <c r="C17" i="73"/>
  <c r="M17" i="73" s="1"/>
  <c r="FZ20" i="42"/>
  <c r="D17" i="73"/>
  <c r="N17" i="73"/>
  <c r="C18" i="73"/>
  <c r="M18" i="73" s="1"/>
  <c r="FZ21" i="42"/>
  <c r="D18" i="73"/>
  <c r="N18" i="73"/>
  <c r="C19" i="73"/>
  <c r="M19" i="73" s="1"/>
  <c r="FZ22" i="42"/>
  <c r="D19" i="73"/>
  <c r="N19" i="73" s="1"/>
  <c r="C9" i="74"/>
  <c r="M9" i="74" s="1"/>
  <c r="GF12" i="42"/>
  <c r="D9" i="74" s="1"/>
  <c r="N9" i="74" s="1"/>
  <c r="C10" i="74"/>
  <c r="M10" i="74" s="1"/>
  <c r="GF13" i="42"/>
  <c r="D10" i="74"/>
  <c r="N10" i="74" s="1"/>
  <c r="C11" i="74"/>
  <c r="M11" i="74" s="1"/>
  <c r="GF14" i="42"/>
  <c r="D11" i="74"/>
  <c r="N11" i="74" s="1"/>
  <c r="C12" i="74"/>
  <c r="M12" i="74" s="1"/>
  <c r="GF15" i="42"/>
  <c r="D12" i="74"/>
  <c r="N12" i="74" s="1"/>
  <c r="C13" i="74"/>
  <c r="M13" i="74" s="1"/>
  <c r="GF16" i="42"/>
  <c r="D13" i="74" s="1"/>
  <c r="N13" i="74" s="1"/>
  <c r="C14" i="74"/>
  <c r="M14" i="74" s="1"/>
  <c r="GF17" i="42"/>
  <c r="D14" i="74" s="1"/>
  <c r="N14" i="74" s="1"/>
  <c r="C15" i="74"/>
  <c r="M15" i="74" s="1"/>
  <c r="GF18" i="42"/>
  <c r="D15" i="74"/>
  <c r="N15" i="74" s="1"/>
  <c r="C16" i="74"/>
  <c r="M16" i="74" s="1"/>
  <c r="GF19" i="42"/>
  <c r="D16" i="74" s="1"/>
  <c r="N16" i="74" s="1"/>
  <c r="C17" i="74"/>
  <c r="M17" i="74" s="1"/>
  <c r="GF20" i="42"/>
  <c r="C18" i="74"/>
  <c r="M18" i="74" s="1"/>
  <c r="GF21" i="42"/>
  <c r="D18" i="74"/>
  <c r="N18" i="74" s="1"/>
  <c r="C19" i="74"/>
  <c r="M19" i="74" s="1"/>
  <c r="GF22" i="42"/>
  <c r="D19" i="74"/>
  <c r="N19" i="74" s="1"/>
  <c r="C9" i="75"/>
  <c r="M9" i="75" s="1"/>
  <c r="GL12" i="42"/>
  <c r="C10" i="75"/>
  <c r="M10" i="75" s="1"/>
  <c r="GL13" i="42"/>
  <c r="D10" i="75" s="1"/>
  <c r="N10" i="75" s="1"/>
  <c r="C11" i="75"/>
  <c r="M11" i="75" s="1"/>
  <c r="GL14" i="42"/>
  <c r="D11" i="75"/>
  <c r="N11" i="75" s="1"/>
  <c r="C12" i="75"/>
  <c r="M12" i="75" s="1"/>
  <c r="GL15" i="42"/>
  <c r="D12" i="75"/>
  <c r="N12" i="75" s="1"/>
  <c r="C13" i="75"/>
  <c r="M13" i="75" s="1"/>
  <c r="GL16" i="42"/>
  <c r="D13" i="75" s="1"/>
  <c r="N13" i="75" s="1"/>
  <c r="C14" i="75"/>
  <c r="M14" i="75" s="1"/>
  <c r="GL17" i="42"/>
  <c r="D14" i="75" s="1"/>
  <c r="N14" i="75" s="1"/>
  <c r="C15" i="75"/>
  <c r="M15" i="75" s="1"/>
  <c r="GL18" i="42"/>
  <c r="D15" i="75"/>
  <c r="N15" i="75" s="1"/>
  <c r="C16" i="75"/>
  <c r="M16" i="75" s="1"/>
  <c r="GL19" i="42"/>
  <c r="D16" i="75"/>
  <c r="N16" i="75" s="1"/>
  <c r="C17" i="75"/>
  <c r="M17" i="75" s="1"/>
  <c r="GL20" i="42"/>
  <c r="D17" i="75" s="1"/>
  <c r="N17" i="75" s="1"/>
  <c r="C18" i="75"/>
  <c r="M18" i="75" s="1"/>
  <c r="GL21" i="42"/>
  <c r="D18" i="75" s="1"/>
  <c r="N18" i="75" s="1"/>
  <c r="C19" i="75"/>
  <c r="M19" i="75" s="1"/>
  <c r="GL22" i="42"/>
  <c r="D19" i="75"/>
  <c r="N19" i="75" s="1"/>
  <c r="C9" i="76"/>
  <c r="M9" i="76" s="1"/>
  <c r="GR12" i="42"/>
  <c r="D9" i="76"/>
  <c r="N9" i="76" s="1"/>
  <c r="C10" i="76"/>
  <c r="M10" i="76" s="1"/>
  <c r="GR13" i="42"/>
  <c r="D10" i="76" s="1"/>
  <c r="N10" i="76" s="1"/>
  <c r="C11" i="76"/>
  <c r="M11" i="76" s="1"/>
  <c r="GR14" i="42"/>
  <c r="D11" i="76" s="1"/>
  <c r="N11" i="76" s="1"/>
  <c r="C12" i="76"/>
  <c r="M12" i="76" s="1"/>
  <c r="GR15" i="42"/>
  <c r="D12" i="76"/>
  <c r="N12" i="76" s="1"/>
  <c r="C13" i="76"/>
  <c r="M13" i="76" s="1"/>
  <c r="GR16" i="42"/>
  <c r="D13" i="76"/>
  <c r="N13" i="76" s="1"/>
  <c r="C14" i="76"/>
  <c r="M14" i="76" s="1"/>
  <c r="GR17" i="42"/>
  <c r="D14" i="76" s="1"/>
  <c r="N14" i="76" s="1"/>
  <c r="C15" i="76"/>
  <c r="M15" i="76" s="1"/>
  <c r="GR18" i="42"/>
  <c r="D15" i="76" s="1"/>
  <c r="N15" i="76" s="1"/>
  <c r="C16" i="76"/>
  <c r="M16" i="76"/>
  <c r="GR19" i="42"/>
  <c r="D16" i="76"/>
  <c r="N16" i="76" s="1"/>
  <c r="C17" i="76"/>
  <c r="M17" i="76" s="1"/>
  <c r="GR20" i="42"/>
  <c r="D17" i="76"/>
  <c r="N17" i="76" s="1"/>
  <c r="C18" i="76"/>
  <c r="M18" i="76" s="1"/>
  <c r="GR21" i="42"/>
  <c r="D18" i="76" s="1"/>
  <c r="N18" i="76" s="1"/>
  <c r="C19" i="76"/>
  <c r="M19" i="76" s="1"/>
  <c r="GR22" i="42"/>
  <c r="D19" i="76" s="1"/>
  <c r="N19" i="76" s="1"/>
  <c r="C9" i="77"/>
  <c r="M9" i="77" s="1"/>
  <c r="GX12" i="42"/>
  <c r="D9" i="77"/>
  <c r="N9" i="77" s="1"/>
  <c r="AN9" i="77" s="1"/>
  <c r="C10" i="77"/>
  <c r="M10" i="77" s="1"/>
  <c r="GX13" i="42"/>
  <c r="D10" i="77"/>
  <c r="N10" i="77" s="1"/>
  <c r="C11" i="77"/>
  <c r="M11" i="77" s="1"/>
  <c r="AM11" i="77" s="1"/>
  <c r="GX14" i="42"/>
  <c r="D11" i="77" s="1"/>
  <c r="N11" i="77" s="1"/>
  <c r="C12" i="77"/>
  <c r="M12" i="77" s="1"/>
  <c r="GX15" i="42"/>
  <c r="D12" i="77" s="1"/>
  <c r="N12" i="77" s="1"/>
  <c r="C13" i="77"/>
  <c r="M13" i="77" s="1"/>
  <c r="GX16" i="42"/>
  <c r="D13" i="77" s="1"/>
  <c r="N13" i="77" s="1"/>
  <c r="C14" i="77"/>
  <c r="M14" i="77" s="1"/>
  <c r="GX17" i="42"/>
  <c r="D14" i="77"/>
  <c r="N14" i="77" s="1"/>
  <c r="C15" i="77"/>
  <c r="M15" i="77" s="1"/>
  <c r="GX18" i="42"/>
  <c r="D15" i="77"/>
  <c r="N15" i="77" s="1"/>
  <c r="C16" i="77"/>
  <c r="M16" i="77" s="1"/>
  <c r="GX19" i="42"/>
  <c r="D16" i="77" s="1"/>
  <c r="N16" i="77" s="1"/>
  <c r="C17" i="77"/>
  <c r="M17" i="77" s="1"/>
  <c r="GX20" i="42"/>
  <c r="D17" i="77" s="1"/>
  <c r="N17" i="77" s="1"/>
  <c r="C18" i="77"/>
  <c r="M18" i="77" s="1"/>
  <c r="GX21" i="42"/>
  <c r="D18" i="77" s="1"/>
  <c r="N18" i="77" s="1"/>
  <c r="C19" i="77"/>
  <c r="M19" i="77" s="1"/>
  <c r="GX22" i="42"/>
  <c r="D19" i="77" s="1"/>
  <c r="N19" i="77" s="1"/>
  <c r="C9" i="79"/>
  <c r="HJ12" i="42"/>
  <c r="D9" i="79" s="1"/>
  <c r="N9" i="79" s="1"/>
  <c r="C10" i="79"/>
  <c r="M10" i="79"/>
  <c r="HJ13" i="42"/>
  <c r="D10" i="79" s="1"/>
  <c r="N10" i="79" s="1"/>
  <c r="C11" i="79"/>
  <c r="M11" i="79" s="1"/>
  <c r="HJ14" i="42"/>
  <c r="D11" i="79"/>
  <c r="N11" i="79" s="1"/>
  <c r="C12" i="79"/>
  <c r="M12" i="79" s="1"/>
  <c r="HJ15" i="42"/>
  <c r="D12" i="79"/>
  <c r="N12" i="79" s="1"/>
  <c r="C13" i="79"/>
  <c r="M13" i="79" s="1"/>
  <c r="HJ16" i="42"/>
  <c r="D13" i="79" s="1"/>
  <c r="N13" i="79" s="1"/>
  <c r="C14" i="79"/>
  <c r="M14" i="79" s="1"/>
  <c r="HJ17" i="42"/>
  <c r="D14" i="79" s="1"/>
  <c r="N14" i="79" s="1"/>
  <c r="C15" i="79"/>
  <c r="M15" i="79" s="1"/>
  <c r="HJ18" i="42"/>
  <c r="D15" i="79" s="1"/>
  <c r="N15" i="79" s="1"/>
  <c r="C16" i="79"/>
  <c r="M16" i="79" s="1"/>
  <c r="HJ19" i="42"/>
  <c r="D16" i="79" s="1"/>
  <c r="N16" i="79" s="1"/>
  <c r="C17" i="79"/>
  <c r="M17" i="79" s="1"/>
  <c r="HJ20" i="42"/>
  <c r="D17" i="79" s="1"/>
  <c r="N17" i="79" s="1"/>
  <c r="C18" i="79"/>
  <c r="M18" i="79" s="1"/>
  <c r="HJ21" i="42"/>
  <c r="D18" i="79" s="1"/>
  <c r="N18" i="79" s="1"/>
  <c r="C19" i="79"/>
  <c r="M19" i="79" s="1"/>
  <c r="HJ22" i="42"/>
  <c r="D19" i="79"/>
  <c r="N19" i="79" s="1"/>
  <c r="C9" i="44"/>
  <c r="M9" i="44" s="1"/>
  <c r="D9" i="44"/>
  <c r="N9" i="44" s="1"/>
  <c r="C10" i="44"/>
  <c r="M10" i="44" s="1"/>
  <c r="D10" i="44"/>
  <c r="N10" i="44" s="1"/>
  <c r="C11" i="44"/>
  <c r="M11" i="44" s="1"/>
  <c r="D11" i="44"/>
  <c r="N11" i="44" s="1"/>
  <c r="C12" i="44"/>
  <c r="M12" i="44" s="1"/>
  <c r="D12" i="44"/>
  <c r="N12" i="44" s="1"/>
  <c r="C13" i="44"/>
  <c r="M13" i="44" s="1"/>
  <c r="D13" i="44"/>
  <c r="N13" i="44" s="1"/>
  <c r="C14" i="44"/>
  <c r="M14" i="44" s="1"/>
  <c r="D14" i="44"/>
  <c r="N14" i="44" s="1"/>
  <c r="C15" i="44"/>
  <c r="M15" i="44" s="1"/>
  <c r="D15" i="44"/>
  <c r="N15" i="44" s="1"/>
  <c r="C16" i="44"/>
  <c r="M16" i="44" s="1"/>
  <c r="D16" i="44"/>
  <c r="N16" i="44" s="1"/>
  <c r="C17" i="44"/>
  <c r="M17" i="44" s="1"/>
  <c r="D17" i="44"/>
  <c r="N17" i="44" s="1"/>
  <c r="C18" i="44"/>
  <c r="M18" i="44" s="1"/>
  <c r="D18" i="44"/>
  <c r="N18" i="44" s="1"/>
  <c r="C19" i="44"/>
  <c r="M19" i="44" s="1"/>
  <c r="D19" i="44"/>
  <c r="N19" i="44" s="1"/>
  <c r="D8" i="2"/>
  <c r="N8" i="2" s="1"/>
  <c r="D8" i="46"/>
  <c r="N8" i="46" s="1"/>
  <c r="D8" i="47"/>
  <c r="N8" i="47" s="1"/>
  <c r="D8" i="48"/>
  <c r="N8" i="48" s="1"/>
  <c r="D8" i="49"/>
  <c r="N8" i="49" s="1"/>
  <c r="D8" i="50"/>
  <c r="N8" i="50" s="1"/>
  <c r="D8" i="51"/>
  <c r="N8" i="51" s="1"/>
  <c r="BD11" i="42"/>
  <c r="D8" i="52" s="1"/>
  <c r="N8" i="52" s="1"/>
  <c r="BJ11" i="42"/>
  <c r="D8" i="53"/>
  <c r="N8" i="53" s="1"/>
  <c r="BP11" i="42"/>
  <c r="D8" i="54" s="1"/>
  <c r="N8" i="54" s="1"/>
  <c r="BV11" i="42"/>
  <c r="D8" i="55"/>
  <c r="N8" i="55" s="1"/>
  <c r="CB11" i="42"/>
  <c r="D8" i="56" s="1"/>
  <c r="CH11" i="42"/>
  <c r="CN11" i="42"/>
  <c r="D8" i="58" s="1"/>
  <c r="N8" i="58" s="1"/>
  <c r="CT11" i="42"/>
  <c r="N8" i="60"/>
  <c r="N8" i="61"/>
  <c r="DL11" i="42"/>
  <c r="DR11" i="42"/>
  <c r="D8" i="63" s="1"/>
  <c r="N8" i="63" s="1"/>
  <c r="DX11" i="42"/>
  <c r="D8" i="64"/>
  <c r="N8" i="64" s="1"/>
  <c r="ED11" i="42"/>
  <c r="D8" i="65" s="1"/>
  <c r="N8" i="65" s="1"/>
  <c r="EJ11" i="42"/>
  <c r="D8" i="66" s="1"/>
  <c r="N8" i="66" s="1"/>
  <c r="EP11" i="42"/>
  <c r="D8" i="67" s="1"/>
  <c r="N8" i="67" s="1"/>
  <c r="FB11" i="42"/>
  <c r="D8" i="68" s="1"/>
  <c r="N8" i="68" s="1"/>
  <c r="EV11" i="42"/>
  <c r="D8" i="69"/>
  <c r="N8" i="69" s="1"/>
  <c r="FH11" i="42"/>
  <c r="D8" i="70" s="1"/>
  <c r="N8" i="70" s="1"/>
  <c r="FN11" i="42"/>
  <c r="D8" i="71"/>
  <c r="N8" i="71" s="1"/>
  <c r="FT11" i="42"/>
  <c r="D8" i="72" s="1"/>
  <c r="N8" i="72" s="1"/>
  <c r="FZ11" i="42"/>
  <c r="D8" i="73" s="1"/>
  <c r="GF11" i="42"/>
  <c r="D8" i="74" s="1"/>
  <c r="GL11" i="42"/>
  <c r="D8" i="75" s="1"/>
  <c r="N8" i="75" s="1"/>
  <c r="GR11" i="42"/>
  <c r="GX11" i="42"/>
  <c r="D8" i="77" s="1"/>
  <c r="HJ11" i="42"/>
  <c r="D8" i="44"/>
  <c r="N8" i="44" s="1"/>
  <c r="M8" i="2"/>
  <c r="C8" i="46"/>
  <c r="M8" i="46" s="1"/>
  <c r="C8" i="47"/>
  <c r="M8" i="47" s="1"/>
  <c r="C8" i="48"/>
  <c r="M8" i="48" s="1"/>
  <c r="C8" i="49"/>
  <c r="M8" i="49" s="1"/>
  <c r="C8" i="50"/>
  <c r="M8" i="50" s="1"/>
  <c r="C8" i="51"/>
  <c r="M8" i="51" s="1"/>
  <c r="C8" i="52"/>
  <c r="M8" i="52" s="1"/>
  <c r="C8" i="53"/>
  <c r="M8" i="53" s="1"/>
  <c r="C8" i="54"/>
  <c r="M8" i="54" s="1"/>
  <c r="C8" i="55"/>
  <c r="C8" i="56"/>
  <c r="M8" i="56" s="1"/>
  <c r="C8" i="57"/>
  <c r="M8" i="57"/>
  <c r="C8" i="58"/>
  <c r="M8" i="58" s="1"/>
  <c r="C8" i="59"/>
  <c r="M8" i="59" s="1"/>
  <c r="M8" i="60"/>
  <c r="M8" i="61"/>
  <c r="C8" i="62"/>
  <c r="M8" i="62" s="1"/>
  <c r="C8" i="63"/>
  <c r="M8" i="63" s="1"/>
  <c r="C8" i="64"/>
  <c r="M8" i="64" s="1"/>
  <c r="C8" i="65"/>
  <c r="M8" i="65" s="1"/>
  <c r="C8" i="66"/>
  <c r="M8" i="66" s="1"/>
  <c r="C8" i="67"/>
  <c r="M8" i="67" s="1"/>
  <c r="C8" i="68"/>
  <c r="M8" i="68"/>
  <c r="C8" i="69"/>
  <c r="M8" i="69" s="1"/>
  <c r="C8" i="70"/>
  <c r="M8" i="70" s="1"/>
  <c r="C8" i="71"/>
  <c r="M8" i="71" s="1"/>
  <c r="C8" i="72"/>
  <c r="M8" i="72" s="1"/>
  <c r="C8" i="73"/>
  <c r="M8" i="73" s="1"/>
  <c r="C8" i="74"/>
  <c r="M8" i="74" s="1"/>
  <c r="C8" i="75"/>
  <c r="M8" i="75" s="1"/>
  <c r="C8" i="76"/>
  <c r="M8" i="76" s="1"/>
  <c r="C8" i="77"/>
  <c r="M8" i="77" s="1"/>
  <c r="C8" i="79"/>
  <c r="M8" i="79" s="1"/>
  <c r="C8" i="44"/>
  <c r="Z58" i="2"/>
  <c r="AN58" i="2"/>
  <c r="Y58" i="2"/>
  <c r="AM58" i="2" s="1"/>
  <c r="Z57" i="2"/>
  <c r="AN57" i="2"/>
  <c r="Y57" i="2"/>
  <c r="Z56" i="2"/>
  <c r="Y56" i="2"/>
  <c r="Z55" i="2"/>
  <c r="Y55" i="2"/>
  <c r="AM55" i="2" s="1"/>
  <c r="Z58" i="46"/>
  <c r="AN58" i="46" s="1"/>
  <c r="Y58" i="46"/>
  <c r="AM58" i="46" s="1"/>
  <c r="Z57" i="46"/>
  <c r="Y57" i="46"/>
  <c r="Z56" i="46"/>
  <c r="AN56" i="46" s="1"/>
  <c r="Y56" i="46"/>
  <c r="AM56" i="46" s="1"/>
  <c r="Z55" i="46"/>
  <c r="AN55" i="46" s="1"/>
  <c r="Y55" i="46"/>
  <c r="AM55" i="46"/>
  <c r="Z58" i="47"/>
  <c r="AN58" i="47" s="1"/>
  <c r="Y58" i="47"/>
  <c r="Z57" i="47"/>
  <c r="AN57" i="47" s="1"/>
  <c r="Y57" i="47"/>
  <c r="Z56" i="47"/>
  <c r="Y56" i="47"/>
  <c r="AM56" i="47" s="1"/>
  <c r="Z55" i="47"/>
  <c r="AN55" i="47" s="1"/>
  <c r="Y55" i="47"/>
  <c r="Z58" i="48"/>
  <c r="Y58" i="48"/>
  <c r="AM58" i="48" s="1"/>
  <c r="Z57" i="48"/>
  <c r="AN57" i="48" s="1"/>
  <c r="Y57" i="48"/>
  <c r="AM57" i="48" s="1"/>
  <c r="Z56" i="48"/>
  <c r="Y56" i="48"/>
  <c r="AM56" i="48" s="1"/>
  <c r="Z55" i="48"/>
  <c r="AN55" i="48" s="1"/>
  <c r="Y55" i="48"/>
  <c r="AM55" i="48" s="1"/>
  <c r="Z58" i="49"/>
  <c r="AN58" i="49"/>
  <c r="Y58" i="49"/>
  <c r="AM58" i="49" s="1"/>
  <c r="Z57" i="49"/>
  <c r="AN57" i="49"/>
  <c r="Y57" i="49"/>
  <c r="AM57" i="49" s="1"/>
  <c r="Z56" i="49"/>
  <c r="AN56" i="49" s="1"/>
  <c r="Y56" i="49"/>
  <c r="AM56" i="49" s="1"/>
  <c r="Z55" i="49"/>
  <c r="AN55" i="49" s="1"/>
  <c r="Y55" i="49"/>
  <c r="AM55" i="49" s="1"/>
  <c r="Z58" i="50"/>
  <c r="Y58" i="50"/>
  <c r="AM58" i="50" s="1"/>
  <c r="Z57" i="50"/>
  <c r="Y57" i="50"/>
  <c r="AM57" i="50"/>
  <c r="Z56" i="50"/>
  <c r="AN56" i="50" s="1"/>
  <c r="Y56" i="50"/>
  <c r="AM56" i="50" s="1"/>
  <c r="Z55" i="50"/>
  <c r="Y55" i="50"/>
  <c r="AM55" i="50" s="1"/>
  <c r="Z58" i="51"/>
  <c r="AN58" i="51" s="1"/>
  <c r="Y58" i="51"/>
  <c r="AM58" i="51" s="1"/>
  <c r="Z57" i="51"/>
  <c r="AN57" i="51" s="1"/>
  <c r="Y57" i="51"/>
  <c r="AM57" i="51" s="1"/>
  <c r="Z56" i="51"/>
  <c r="Y56" i="51"/>
  <c r="Z55" i="51"/>
  <c r="AN55" i="51" s="1"/>
  <c r="Y55" i="51"/>
  <c r="AM55" i="51" s="1"/>
  <c r="Z58" i="52"/>
  <c r="AN58" i="52" s="1"/>
  <c r="Y58" i="52"/>
  <c r="AM58" i="52" s="1"/>
  <c r="Z57" i="52"/>
  <c r="AN57" i="52" s="1"/>
  <c r="Y57" i="52"/>
  <c r="AM57" i="52" s="1"/>
  <c r="Z56" i="52"/>
  <c r="AN56" i="52" s="1"/>
  <c r="Y56" i="52"/>
  <c r="AM56" i="52" s="1"/>
  <c r="Z55" i="52"/>
  <c r="AN55" i="52" s="1"/>
  <c r="Y55" i="52"/>
  <c r="AM55" i="52" s="1"/>
  <c r="Z58" i="53"/>
  <c r="AN58" i="53" s="1"/>
  <c r="Y58" i="53"/>
  <c r="AM58" i="53" s="1"/>
  <c r="Z57" i="53"/>
  <c r="AN57" i="53" s="1"/>
  <c r="Y57" i="53"/>
  <c r="AM57" i="53" s="1"/>
  <c r="Z56" i="53"/>
  <c r="AN56" i="53" s="1"/>
  <c r="Y56" i="53"/>
  <c r="AM56" i="53" s="1"/>
  <c r="Z55" i="53"/>
  <c r="AN55" i="53" s="1"/>
  <c r="Y55" i="53"/>
  <c r="AM55" i="53" s="1"/>
  <c r="Z58" i="54"/>
  <c r="AN58" i="54" s="1"/>
  <c r="Y58" i="54"/>
  <c r="AM58" i="54" s="1"/>
  <c r="Z57" i="54"/>
  <c r="AN57" i="54" s="1"/>
  <c r="Y57" i="54"/>
  <c r="AM57" i="54" s="1"/>
  <c r="Z56" i="54"/>
  <c r="AN56" i="54" s="1"/>
  <c r="Y56" i="54"/>
  <c r="AM56" i="54" s="1"/>
  <c r="Z55" i="54"/>
  <c r="AN55" i="54" s="1"/>
  <c r="Y55" i="54"/>
  <c r="AM55" i="54" s="1"/>
  <c r="Z58" i="55"/>
  <c r="AN58" i="55" s="1"/>
  <c r="Y58" i="55"/>
  <c r="AM58" i="55" s="1"/>
  <c r="Z57" i="55"/>
  <c r="AN57" i="55" s="1"/>
  <c r="Y57" i="55"/>
  <c r="AM57" i="55" s="1"/>
  <c r="Z56" i="55"/>
  <c r="AN56" i="55" s="1"/>
  <c r="Y56" i="55"/>
  <c r="AM56" i="55" s="1"/>
  <c r="Z55" i="55"/>
  <c r="AN55" i="55" s="1"/>
  <c r="Y55" i="55"/>
  <c r="AM55" i="55" s="1"/>
  <c r="Z58" i="56"/>
  <c r="AN58" i="56" s="1"/>
  <c r="Y58" i="56"/>
  <c r="Z57" i="56"/>
  <c r="AN57" i="56"/>
  <c r="Y57" i="56"/>
  <c r="AM57" i="56" s="1"/>
  <c r="Z56" i="56"/>
  <c r="AN56" i="56"/>
  <c r="Y56" i="56"/>
  <c r="AM56" i="56" s="1"/>
  <c r="Z55" i="56"/>
  <c r="AN55" i="56"/>
  <c r="Y55" i="56"/>
  <c r="AM55" i="56" s="1"/>
  <c r="Z58" i="57"/>
  <c r="Y58" i="57"/>
  <c r="Z57" i="57"/>
  <c r="AN57" i="57" s="1"/>
  <c r="Y57" i="57"/>
  <c r="AM57" i="57" s="1"/>
  <c r="Z56" i="57"/>
  <c r="Y56" i="57"/>
  <c r="Z55" i="57"/>
  <c r="AN55" i="57" s="1"/>
  <c r="Y55" i="57"/>
  <c r="AM55" i="57"/>
  <c r="Z58" i="58"/>
  <c r="Y58" i="58"/>
  <c r="Z57" i="58"/>
  <c r="AN57" i="58" s="1"/>
  <c r="Y57" i="58"/>
  <c r="AM57" i="58" s="1"/>
  <c r="Z56" i="58"/>
  <c r="Y56" i="58"/>
  <c r="AM56" i="58"/>
  <c r="Z55" i="58"/>
  <c r="AN55" i="58" s="1"/>
  <c r="Y55" i="58"/>
  <c r="AM55" i="58"/>
  <c r="Z58" i="59"/>
  <c r="Y58" i="59"/>
  <c r="Z57" i="59"/>
  <c r="AN57" i="59" s="1"/>
  <c r="Y57" i="59"/>
  <c r="AM57" i="59" s="1"/>
  <c r="Z56" i="59"/>
  <c r="Y56" i="59"/>
  <c r="Z55" i="59"/>
  <c r="AN55" i="59"/>
  <c r="Y55" i="59"/>
  <c r="AM55" i="59" s="1"/>
  <c r="Z58" i="60"/>
  <c r="AN58" i="60"/>
  <c r="Y58" i="60"/>
  <c r="Z57" i="60"/>
  <c r="AN57" i="60" s="1"/>
  <c r="Y57" i="60"/>
  <c r="AM57" i="60"/>
  <c r="Z56" i="60"/>
  <c r="AN56" i="60" s="1"/>
  <c r="Y56" i="60"/>
  <c r="Z55" i="60"/>
  <c r="AN55" i="60" s="1"/>
  <c r="Y55" i="60"/>
  <c r="AM55" i="60"/>
  <c r="Z58" i="61"/>
  <c r="AN58" i="61" s="1"/>
  <c r="Y58" i="61"/>
  <c r="Z57" i="61"/>
  <c r="AN57" i="61"/>
  <c r="Y57" i="61"/>
  <c r="AM57" i="61" s="1"/>
  <c r="Z56" i="61"/>
  <c r="AN56" i="61"/>
  <c r="Y56" i="61"/>
  <c r="Z55" i="61"/>
  <c r="AN55" i="61"/>
  <c r="Y55" i="61"/>
  <c r="AM55" i="61" s="1"/>
  <c r="Z58" i="62"/>
  <c r="Y58" i="62"/>
  <c r="Z57" i="62"/>
  <c r="AN57" i="62" s="1"/>
  <c r="Y57" i="62"/>
  <c r="AM57" i="62" s="1"/>
  <c r="Z56" i="62"/>
  <c r="Y56" i="62"/>
  <c r="AM56" i="62" s="1"/>
  <c r="Z55" i="62"/>
  <c r="AN55" i="62" s="1"/>
  <c r="Y55" i="62"/>
  <c r="Z58" i="63"/>
  <c r="AN58" i="63" s="1"/>
  <c r="Y58" i="63"/>
  <c r="AM58" i="63" s="1"/>
  <c r="Z57" i="63"/>
  <c r="AN57" i="63" s="1"/>
  <c r="Y57" i="63"/>
  <c r="Z56" i="63"/>
  <c r="AN56" i="63"/>
  <c r="Y56" i="63"/>
  <c r="AM56" i="63" s="1"/>
  <c r="Z55" i="63"/>
  <c r="AN55" i="63"/>
  <c r="Y55" i="63"/>
  <c r="AM55" i="63" s="1"/>
  <c r="Z58" i="64"/>
  <c r="AN58" i="64"/>
  <c r="Y58" i="64"/>
  <c r="AM58" i="64" s="1"/>
  <c r="Z57" i="64"/>
  <c r="AN57" i="64"/>
  <c r="Y57" i="64"/>
  <c r="AM57" i="64" s="1"/>
  <c r="Z56" i="64"/>
  <c r="AN56" i="64"/>
  <c r="Y56" i="64"/>
  <c r="AM56" i="64" s="1"/>
  <c r="Z55" i="64"/>
  <c r="AN55" i="64"/>
  <c r="Y55" i="64"/>
  <c r="AM55" i="64" s="1"/>
  <c r="Z58" i="65"/>
  <c r="AN58" i="65"/>
  <c r="Y58" i="65"/>
  <c r="Z57" i="65"/>
  <c r="AN57" i="65" s="1"/>
  <c r="Y57" i="65"/>
  <c r="AM57" i="65" s="1"/>
  <c r="Z56" i="65"/>
  <c r="Y56" i="65"/>
  <c r="AM56" i="65" s="1"/>
  <c r="Z55" i="65"/>
  <c r="AN55" i="65" s="1"/>
  <c r="Y55" i="65"/>
  <c r="Z58" i="66"/>
  <c r="AN58" i="66" s="1"/>
  <c r="Y58" i="66"/>
  <c r="AM58" i="66" s="1"/>
  <c r="Z57" i="66"/>
  <c r="AN57" i="66" s="1"/>
  <c r="Y57" i="66"/>
  <c r="Z56" i="66"/>
  <c r="AN56" i="66" s="1"/>
  <c r="Y56" i="66"/>
  <c r="AM56" i="66" s="1"/>
  <c r="Z55" i="66"/>
  <c r="Y55" i="66"/>
  <c r="AM55" i="66" s="1"/>
  <c r="Z58" i="67"/>
  <c r="AN58" i="67" s="1"/>
  <c r="Y58" i="67"/>
  <c r="AM58" i="67" s="1"/>
  <c r="Z57" i="67"/>
  <c r="AN57" i="67" s="1"/>
  <c r="Y57" i="67"/>
  <c r="Z56" i="67"/>
  <c r="AN56" i="67"/>
  <c r="Y56" i="67"/>
  <c r="Z55" i="67"/>
  <c r="AN55" i="67"/>
  <c r="Y55" i="67"/>
  <c r="Z58" i="68"/>
  <c r="AN58" i="68"/>
  <c r="Y58" i="68"/>
  <c r="Z57" i="68"/>
  <c r="AN57" i="68"/>
  <c r="Y57" i="68"/>
  <c r="Z56" i="68"/>
  <c r="AN56" i="68" s="1"/>
  <c r="Y56" i="68"/>
  <c r="Z55" i="68"/>
  <c r="AN55" i="68" s="1"/>
  <c r="Y55" i="68"/>
  <c r="Z58" i="69"/>
  <c r="AN58" i="69" s="1"/>
  <c r="Y58" i="69"/>
  <c r="Z57" i="69"/>
  <c r="AN57" i="69" s="1"/>
  <c r="Y57" i="69"/>
  <c r="Z56" i="69"/>
  <c r="AN56" i="69"/>
  <c r="Y56" i="69"/>
  <c r="Z55" i="69"/>
  <c r="AN55" i="69"/>
  <c r="Y55" i="69"/>
  <c r="AM55" i="69" s="1"/>
  <c r="Z58" i="70"/>
  <c r="Y58" i="70"/>
  <c r="Z57" i="70"/>
  <c r="AN57" i="70" s="1"/>
  <c r="Y57" i="70"/>
  <c r="Z56" i="70"/>
  <c r="Y56" i="70"/>
  <c r="AM56" i="70" s="1"/>
  <c r="Z55" i="70"/>
  <c r="Y55" i="70"/>
  <c r="Z58" i="71"/>
  <c r="AN58" i="71" s="1"/>
  <c r="Y58" i="71"/>
  <c r="Z57" i="71"/>
  <c r="AN57" i="71" s="1"/>
  <c r="Y57" i="71"/>
  <c r="AM57" i="71" s="1"/>
  <c r="Z56" i="71"/>
  <c r="AN56" i="71" s="1"/>
  <c r="Y56" i="71"/>
  <c r="AM56" i="71" s="1"/>
  <c r="Z55" i="71"/>
  <c r="AN55" i="71" s="1"/>
  <c r="Y55" i="71"/>
  <c r="AM55" i="71" s="1"/>
  <c r="Z58" i="72"/>
  <c r="Y58" i="72"/>
  <c r="AM58" i="72" s="1"/>
  <c r="Z57" i="72"/>
  <c r="AN57" i="72" s="1"/>
  <c r="Y57" i="72"/>
  <c r="Z56" i="72"/>
  <c r="AN56" i="72" s="1"/>
  <c r="Y56" i="72"/>
  <c r="AM56" i="72" s="1"/>
  <c r="Z55" i="72"/>
  <c r="AN55" i="72" s="1"/>
  <c r="Y55" i="72"/>
  <c r="AM55" i="72" s="1"/>
  <c r="Z58" i="73"/>
  <c r="AN58" i="73" s="1"/>
  <c r="Y58" i="73"/>
  <c r="Z57" i="73"/>
  <c r="AN57" i="73" s="1"/>
  <c r="Y57" i="73"/>
  <c r="AM57" i="73" s="1"/>
  <c r="Z56" i="73"/>
  <c r="AN56" i="73" s="1"/>
  <c r="Y56" i="73"/>
  <c r="AM56" i="73" s="1"/>
  <c r="Z55" i="73"/>
  <c r="AN55" i="73" s="1"/>
  <c r="Y55" i="73"/>
  <c r="AM55" i="73"/>
  <c r="Z58" i="74"/>
  <c r="AN58" i="74" s="1"/>
  <c r="Y58" i="74"/>
  <c r="Z57" i="74"/>
  <c r="AN57" i="74"/>
  <c r="Y57" i="74"/>
  <c r="AM57" i="74" s="1"/>
  <c r="Z56" i="74"/>
  <c r="AN56" i="74"/>
  <c r="Y56" i="74"/>
  <c r="AM56" i="74" s="1"/>
  <c r="Z55" i="74"/>
  <c r="AN55" i="74" s="1"/>
  <c r="Y55" i="74"/>
  <c r="AM55" i="74" s="1"/>
  <c r="Z58" i="75"/>
  <c r="Y58" i="75"/>
  <c r="AM58" i="75" s="1"/>
  <c r="Z57" i="75"/>
  <c r="AN57" i="75"/>
  <c r="Y57" i="75"/>
  <c r="Z56" i="75"/>
  <c r="AN56" i="75" s="1"/>
  <c r="Y56" i="75"/>
  <c r="AM56" i="75"/>
  <c r="Z55" i="75"/>
  <c r="Y55" i="75"/>
  <c r="AM55" i="75" s="1"/>
  <c r="Z58" i="76"/>
  <c r="AN58" i="76" s="1"/>
  <c r="Y58" i="76"/>
  <c r="AM58" i="76" s="1"/>
  <c r="Z57" i="76"/>
  <c r="Y57" i="76"/>
  <c r="AM57" i="76" s="1"/>
  <c r="Z56" i="76"/>
  <c r="AN56" i="76" s="1"/>
  <c r="Y56" i="76"/>
  <c r="Z55" i="76"/>
  <c r="AN55" i="76"/>
  <c r="Y55" i="76"/>
  <c r="AM55" i="76" s="1"/>
  <c r="Z58" i="77"/>
  <c r="Y58" i="77"/>
  <c r="AM58" i="77"/>
  <c r="Z57" i="77"/>
  <c r="AN57" i="77" s="1"/>
  <c r="Y57" i="77"/>
  <c r="AM57" i="77"/>
  <c r="Z56" i="77"/>
  <c r="Y56" i="77"/>
  <c r="AM56" i="77" s="1"/>
  <c r="Z55" i="77"/>
  <c r="AN55" i="77" s="1"/>
  <c r="Y55" i="77"/>
  <c r="AM55" i="77" s="1"/>
  <c r="Z58" i="79"/>
  <c r="Y58" i="79"/>
  <c r="AM58" i="79" s="1"/>
  <c r="Z57" i="79"/>
  <c r="AN57" i="79" s="1"/>
  <c r="Y57" i="79"/>
  <c r="AM57" i="79" s="1"/>
  <c r="Z56" i="79"/>
  <c r="Y56" i="79"/>
  <c r="AM56" i="79" s="1"/>
  <c r="Z55" i="79"/>
  <c r="AN55" i="79" s="1"/>
  <c r="Y55" i="79"/>
  <c r="Z58" i="44"/>
  <c r="AN58" i="44" s="1"/>
  <c r="Y58" i="44"/>
  <c r="AM58" i="44" s="1"/>
  <c r="Z57" i="44"/>
  <c r="AN57" i="44" s="1"/>
  <c r="Y57" i="44"/>
  <c r="AM57" i="44" s="1"/>
  <c r="Z56" i="44"/>
  <c r="AN56" i="44" s="1"/>
  <c r="Y56" i="44"/>
  <c r="AM56" i="44"/>
  <c r="Z55" i="44"/>
  <c r="AN55" i="44" s="1"/>
  <c r="Y55" i="44"/>
  <c r="AM55" i="44"/>
  <c r="Z53" i="2"/>
  <c r="AN53" i="2" s="1"/>
  <c r="AN54" i="2" s="1"/>
  <c r="Y53" i="2"/>
  <c r="AM53" i="2" s="1"/>
  <c r="Z53" i="46"/>
  <c r="Y53" i="46"/>
  <c r="AM53" i="46" s="1"/>
  <c r="Z53" i="47"/>
  <c r="Y53" i="47"/>
  <c r="AM53" i="47"/>
  <c r="Z53" i="48"/>
  <c r="Y53" i="48"/>
  <c r="AM53" i="48"/>
  <c r="Z53" i="49"/>
  <c r="AN53" i="49" s="1"/>
  <c r="Y53" i="49"/>
  <c r="Z53" i="50"/>
  <c r="Y53" i="50"/>
  <c r="AM53" i="50" s="1"/>
  <c r="Z53" i="51"/>
  <c r="AN53" i="51" s="1"/>
  <c r="Y53" i="51"/>
  <c r="Z53" i="52"/>
  <c r="AN53" i="52" s="1"/>
  <c r="Y53" i="52"/>
  <c r="AM53" i="52" s="1"/>
  <c r="Z53" i="53"/>
  <c r="Y53" i="53"/>
  <c r="AM53" i="53" s="1"/>
  <c r="Z53" i="54"/>
  <c r="AN53" i="54"/>
  <c r="Y53" i="54"/>
  <c r="Z53" i="55"/>
  <c r="AN53" i="55" s="1"/>
  <c r="Y53" i="55"/>
  <c r="Z53" i="56"/>
  <c r="AN53" i="56" s="1"/>
  <c r="Y53" i="56"/>
  <c r="AM53" i="56" s="1"/>
  <c r="Z53" i="57"/>
  <c r="AN53" i="57"/>
  <c r="Y53" i="57"/>
  <c r="Z53" i="58"/>
  <c r="AN53" i="58"/>
  <c r="Y53" i="58"/>
  <c r="AM53" i="58" s="1"/>
  <c r="Z53" i="59"/>
  <c r="AN53" i="59" s="1"/>
  <c r="Y53" i="59"/>
  <c r="Z53" i="60"/>
  <c r="AN53" i="60" s="1"/>
  <c r="Y53" i="60"/>
  <c r="AM53" i="60" s="1"/>
  <c r="Z53" i="61"/>
  <c r="AN53" i="61"/>
  <c r="Y53" i="61"/>
  <c r="Z53" i="62"/>
  <c r="AN53" i="62"/>
  <c r="Y53" i="62"/>
  <c r="AM53" i="62" s="1"/>
  <c r="Z53" i="63"/>
  <c r="Y53" i="63"/>
  <c r="AM53" i="63" s="1"/>
  <c r="Z53" i="64"/>
  <c r="AN53" i="64" s="1"/>
  <c r="Y53" i="64"/>
  <c r="Z53" i="65"/>
  <c r="AN53" i="65"/>
  <c r="Y53" i="65"/>
  <c r="AM53" i="65" s="1"/>
  <c r="Z53" i="66"/>
  <c r="Y53" i="66"/>
  <c r="Z53" i="67"/>
  <c r="AN53" i="67" s="1"/>
  <c r="Y53" i="67"/>
  <c r="AM53" i="67" s="1"/>
  <c r="Z53" i="68"/>
  <c r="AN53" i="68" s="1"/>
  <c r="Y53" i="68"/>
  <c r="AM53" i="68" s="1"/>
  <c r="Z53" i="69"/>
  <c r="AN53" i="69"/>
  <c r="Y53" i="69"/>
  <c r="AM53" i="69" s="1"/>
  <c r="Z53" i="70"/>
  <c r="AN53" i="70"/>
  <c r="Y53" i="70"/>
  <c r="AM53" i="70" s="1"/>
  <c r="Z53" i="71"/>
  <c r="AN53" i="71" s="1"/>
  <c r="Y53" i="71"/>
  <c r="AM53" i="71" s="1"/>
  <c r="Z53" i="72"/>
  <c r="AN53" i="72" s="1"/>
  <c r="Y53" i="72"/>
  <c r="AM53" i="72" s="1"/>
  <c r="Z53" i="73"/>
  <c r="Y53" i="73"/>
  <c r="AM53" i="73" s="1"/>
  <c r="Z53" i="74"/>
  <c r="AN53" i="74" s="1"/>
  <c r="Y53" i="74"/>
  <c r="Z53" i="75"/>
  <c r="AN53" i="75" s="1"/>
  <c r="Y53" i="75"/>
  <c r="AM53" i="75" s="1"/>
  <c r="Z53" i="76"/>
  <c r="AN53" i="76" s="1"/>
  <c r="Y53" i="76"/>
  <c r="AM53" i="76" s="1"/>
  <c r="Z53" i="77"/>
  <c r="AN53" i="77" s="1"/>
  <c r="Y53" i="77"/>
  <c r="AM53" i="77"/>
  <c r="Z53" i="79"/>
  <c r="Y53" i="79"/>
  <c r="AM53" i="79"/>
  <c r="Z53" i="44"/>
  <c r="AN53" i="44" s="1"/>
  <c r="Y53" i="44"/>
  <c r="Z51" i="2"/>
  <c r="AN51" i="2"/>
  <c r="Y51" i="2"/>
  <c r="AM51" i="2" s="1"/>
  <c r="Z51" i="46"/>
  <c r="AN51" i="46" s="1"/>
  <c r="Y51" i="46"/>
  <c r="AM51" i="46" s="1"/>
  <c r="Z51" i="47"/>
  <c r="AN51" i="47" s="1"/>
  <c r="Y51" i="47"/>
  <c r="AM51" i="47" s="1"/>
  <c r="Z51" i="48"/>
  <c r="AN51" i="48"/>
  <c r="Y51" i="48"/>
  <c r="AM51" i="48" s="1"/>
  <c r="Z51" i="49"/>
  <c r="AN51" i="49"/>
  <c r="Y51" i="49"/>
  <c r="Z51" i="50"/>
  <c r="AN51" i="50" s="1"/>
  <c r="Y51" i="50"/>
  <c r="AM51" i="50" s="1"/>
  <c r="Z51" i="51"/>
  <c r="AN51" i="51" s="1"/>
  <c r="Y51" i="51"/>
  <c r="Z51" i="52"/>
  <c r="Y51" i="52"/>
  <c r="Z51" i="53"/>
  <c r="AN51" i="53" s="1"/>
  <c r="Y51" i="53"/>
  <c r="AM51" i="53"/>
  <c r="Z51" i="54"/>
  <c r="Y51" i="54"/>
  <c r="AM51" i="54"/>
  <c r="Z51" i="55"/>
  <c r="AN51" i="55" s="1"/>
  <c r="Y51" i="55"/>
  <c r="AM51" i="55" s="1"/>
  <c r="Z51" i="56"/>
  <c r="AN51" i="56" s="1"/>
  <c r="Y51" i="56"/>
  <c r="AM51" i="56" s="1"/>
  <c r="Z51" i="57"/>
  <c r="AN51" i="57" s="1"/>
  <c r="Y51" i="57"/>
  <c r="Z51" i="58"/>
  <c r="Y51" i="58"/>
  <c r="AM51" i="58" s="1"/>
  <c r="Z51" i="59"/>
  <c r="AN51" i="59" s="1"/>
  <c r="Y51" i="59"/>
  <c r="AM51" i="59" s="1"/>
  <c r="Z51" i="60"/>
  <c r="AN51" i="60" s="1"/>
  <c r="Y51" i="60"/>
  <c r="AM51" i="60" s="1"/>
  <c r="Z51" i="61"/>
  <c r="AN51" i="61" s="1"/>
  <c r="Y51" i="61"/>
  <c r="AM51" i="61" s="1"/>
  <c r="Z51" i="62"/>
  <c r="Y51" i="62"/>
  <c r="AM51" i="62" s="1"/>
  <c r="Z51" i="63"/>
  <c r="AN51" i="63" s="1"/>
  <c r="Y51" i="63"/>
  <c r="AM51" i="63" s="1"/>
  <c r="Z51" i="64"/>
  <c r="AN51" i="64" s="1"/>
  <c r="Y51" i="64"/>
  <c r="AM51" i="64" s="1"/>
  <c r="Z51" i="65"/>
  <c r="AN51" i="65"/>
  <c r="Y51" i="65"/>
  <c r="Z51" i="66"/>
  <c r="AN51" i="66" s="1"/>
  <c r="Y51" i="66"/>
  <c r="AM51" i="66"/>
  <c r="Z51" i="67"/>
  <c r="AN51" i="67" s="1"/>
  <c r="Y51" i="67"/>
  <c r="AM51" i="67" s="1"/>
  <c r="Z51" i="68"/>
  <c r="AN51" i="68" s="1"/>
  <c r="Y51" i="68"/>
  <c r="AM51" i="68" s="1"/>
  <c r="Z51" i="69"/>
  <c r="AN51" i="69" s="1"/>
  <c r="Y51" i="69"/>
  <c r="Z51" i="70"/>
  <c r="Y51" i="70"/>
  <c r="AM51" i="70" s="1"/>
  <c r="Z51" i="71"/>
  <c r="Y51" i="71"/>
  <c r="AM51" i="71" s="1"/>
  <c r="Z51" i="72"/>
  <c r="Y51" i="72"/>
  <c r="AM51" i="72" s="1"/>
  <c r="Z51" i="73"/>
  <c r="Y51" i="73"/>
  <c r="Z51" i="74"/>
  <c r="Y51" i="74"/>
  <c r="Z51" i="75"/>
  <c r="Y51" i="75"/>
  <c r="Z51" i="76"/>
  <c r="AN51" i="76"/>
  <c r="Y51" i="76"/>
  <c r="Z51" i="77"/>
  <c r="AN51" i="77"/>
  <c r="Y51" i="77"/>
  <c r="AM51" i="77" s="1"/>
  <c r="Z51" i="79"/>
  <c r="AN51" i="79" s="1"/>
  <c r="Y51" i="79"/>
  <c r="Z51" i="44"/>
  <c r="AN51" i="44" s="1"/>
  <c r="Y51" i="44"/>
  <c r="Z50" i="2"/>
  <c r="Y50" i="2"/>
  <c r="AM50" i="2" s="1"/>
  <c r="Z50" i="46"/>
  <c r="Y50" i="46"/>
  <c r="AM50" i="46"/>
  <c r="Z50" i="47"/>
  <c r="Y50" i="47"/>
  <c r="AM50" i="47"/>
  <c r="Z50" i="48"/>
  <c r="Y50" i="48"/>
  <c r="AM50" i="48" s="1"/>
  <c r="Z50" i="49"/>
  <c r="AN50" i="49" s="1"/>
  <c r="Y50" i="49"/>
  <c r="AM50" i="49" s="1"/>
  <c r="Z50" i="50"/>
  <c r="Y50" i="50"/>
  <c r="Z50" i="51"/>
  <c r="AN50" i="51" s="1"/>
  <c r="Y50" i="51"/>
  <c r="AM50" i="51" s="1"/>
  <c r="Z50" i="52"/>
  <c r="AN50" i="52" s="1"/>
  <c r="Y50" i="52"/>
  <c r="AM50" i="52" s="1"/>
  <c r="Z50" i="53"/>
  <c r="Y50" i="53"/>
  <c r="AM50" i="53"/>
  <c r="Z50" i="54"/>
  <c r="AN50" i="54" s="1"/>
  <c r="Y50" i="54"/>
  <c r="Z50" i="55"/>
  <c r="AN50" i="55" s="1"/>
  <c r="Y50" i="55"/>
  <c r="AM50" i="55" s="1"/>
  <c r="Z50" i="56"/>
  <c r="AN50" i="56" s="1"/>
  <c r="Y50" i="56"/>
  <c r="AM50" i="56"/>
  <c r="Z50" i="57"/>
  <c r="AN50" i="57" s="1"/>
  <c r="Y50" i="57"/>
  <c r="AM50" i="57"/>
  <c r="Z50" i="58"/>
  <c r="AN50" i="58" s="1"/>
  <c r="Y50" i="58"/>
  <c r="AM50" i="58" s="1"/>
  <c r="Z50" i="59"/>
  <c r="AN50" i="59" s="1"/>
  <c r="Y50" i="59"/>
  <c r="AM50" i="59" s="1"/>
  <c r="Z50" i="60"/>
  <c r="AN50" i="60" s="1"/>
  <c r="Y50" i="60"/>
  <c r="AM50" i="60" s="1"/>
  <c r="Z50" i="61"/>
  <c r="AN50" i="61" s="1"/>
  <c r="Y50" i="61"/>
  <c r="AM50" i="61" s="1"/>
  <c r="Z50" i="62"/>
  <c r="AN50" i="62" s="1"/>
  <c r="Y50" i="62"/>
  <c r="AM50" i="62" s="1"/>
  <c r="Z50" i="63"/>
  <c r="AN50" i="63" s="1"/>
  <c r="Y50" i="63"/>
  <c r="AM50" i="63" s="1"/>
  <c r="Z50" i="64"/>
  <c r="AN50" i="64" s="1"/>
  <c r="Y50" i="64"/>
  <c r="Z50" i="65"/>
  <c r="Y50" i="65"/>
  <c r="AM50" i="65" s="1"/>
  <c r="Z50" i="66"/>
  <c r="Y50" i="66"/>
  <c r="AM50" i="66" s="1"/>
  <c r="Z50" i="67"/>
  <c r="Y50" i="67"/>
  <c r="AM50" i="67" s="1"/>
  <c r="Z50" i="68"/>
  <c r="Y50" i="68"/>
  <c r="AM50" i="68" s="1"/>
  <c r="Z50" i="69"/>
  <c r="AN50" i="69" s="1"/>
  <c r="Y50" i="69"/>
  <c r="AM50" i="69" s="1"/>
  <c r="Z50" i="70"/>
  <c r="AN50" i="70" s="1"/>
  <c r="Y50" i="70"/>
  <c r="AM50" i="70" s="1"/>
  <c r="Z50" i="71"/>
  <c r="AN50" i="71" s="1"/>
  <c r="Y50" i="71"/>
  <c r="AM50" i="71" s="1"/>
  <c r="Z50" i="72"/>
  <c r="Y50" i="72"/>
  <c r="AM50" i="72" s="1"/>
  <c r="Z50" i="73"/>
  <c r="AN50" i="73" s="1"/>
  <c r="Y50" i="73"/>
  <c r="AM50" i="73" s="1"/>
  <c r="Z50" i="74"/>
  <c r="AN50" i="74"/>
  <c r="Y50" i="74"/>
  <c r="AM50" i="74" s="1"/>
  <c r="Z50" i="75"/>
  <c r="AN50" i="75"/>
  <c r="Y50" i="75"/>
  <c r="Z50" i="76"/>
  <c r="Y50" i="76"/>
  <c r="AM50" i="76" s="1"/>
  <c r="Z50" i="77"/>
  <c r="Y50" i="77"/>
  <c r="AM50" i="77" s="1"/>
  <c r="Z50" i="79"/>
  <c r="AN50" i="79"/>
  <c r="Y50" i="79"/>
  <c r="AM50" i="79" s="1"/>
  <c r="Z50" i="44"/>
  <c r="AN50" i="44" s="1"/>
  <c r="Y50" i="44"/>
  <c r="AM50" i="44" s="1"/>
  <c r="Z48" i="2"/>
  <c r="Y48" i="2"/>
  <c r="AM48" i="2" s="1"/>
  <c r="Z48" i="46"/>
  <c r="Y48" i="46"/>
  <c r="Z48" i="47"/>
  <c r="AN48" i="47" s="1"/>
  <c r="Y48" i="47"/>
  <c r="AM48" i="47" s="1"/>
  <c r="Z48" i="48"/>
  <c r="AN48" i="48" s="1"/>
  <c r="Y48" i="48"/>
  <c r="AM48" i="48" s="1"/>
  <c r="Z48" i="49"/>
  <c r="AN48" i="49" s="1"/>
  <c r="Y48" i="49"/>
  <c r="AM48" i="49" s="1"/>
  <c r="Z48" i="50"/>
  <c r="Y48" i="50"/>
  <c r="AM48" i="50" s="1"/>
  <c r="Z48" i="51"/>
  <c r="AN48" i="51" s="1"/>
  <c r="Y48" i="51"/>
  <c r="Z48" i="52"/>
  <c r="AN48" i="52"/>
  <c r="Y48" i="52"/>
  <c r="AM48" i="52" s="1"/>
  <c r="Z48" i="53"/>
  <c r="AN48" i="53" s="1"/>
  <c r="Y48" i="53"/>
  <c r="AM48" i="53" s="1"/>
  <c r="Z48" i="54"/>
  <c r="AN48" i="54" s="1"/>
  <c r="Y48" i="54"/>
  <c r="AM48" i="54" s="1"/>
  <c r="Z48" i="55"/>
  <c r="AN48" i="55"/>
  <c r="Y48" i="55"/>
  <c r="AM48" i="55" s="1"/>
  <c r="Z48" i="56"/>
  <c r="AN48" i="56"/>
  <c r="Y48" i="56"/>
  <c r="AM48" i="56" s="1"/>
  <c r="Z48" i="57"/>
  <c r="Y48" i="57"/>
  <c r="AM48" i="57" s="1"/>
  <c r="Z48" i="58"/>
  <c r="AN48" i="58"/>
  <c r="Y48" i="58"/>
  <c r="Z48" i="59"/>
  <c r="AN48" i="59" s="1"/>
  <c r="Y48" i="59"/>
  <c r="Z48" i="60"/>
  <c r="AN48" i="60" s="1"/>
  <c r="Y48" i="60"/>
  <c r="AM48" i="60" s="1"/>
  <c r="Z48" i="61"/>
  <c r="AN48" i="61" s="1"/>
  <c r="Y48" i="61"/>
  <c r="AM48" i="61" s="1"/>
  <c r="Z48" i="62"/>
  <c r="AN48" i="62" s="1"/>
  <c r="Y48" i="62"/>
  <c r="Z48" i="63"/>
  <c r="AN48" i="63" s="1"/>
  <c r="Y48" i="63"/>
  <c r="AM48" i="63" s="1"/>
  <c r="Z48" i="64"/>
  <c r="AN48" i="64"/>
  <c r="Y48" i="64"/>
  <c r="AM48" i="64" s="1"/>
  <c r="Z48" i="65"/>
  <c r="AN48" i="65" s="1"/>
  <c r="Y48" i="65"/>
  <c r="Z48" i="66"/>
  <c r="AN48" i="66" s="1"/>
  <c r="Y48" i="66"/>
  <c r="AM48" i="66" s="1"/>
  <c r="Z48" i="67"/>
  <c r="AN48" i="67" s="1"/>
  <c r="Y48" i="67"/>
  <c r="AM48" i="67" s="1"/>
  <c r="Z48" i="68"/>
  <c r="AN48" i="68" s="1"/>
  <c r="Y48" i="68"/>
  <c r="AM48" i="68" s="1"/>
  <c r="Z48" i="69"/>
  <c r="Y48" i="69"/>
  <c r="AM48" i="69" s="1"/>
  <c r="Z48" i="70"/>
  <c r="AN48" i="70" s="1"/>
  <c r="Y48" i="70"/>
  <c r="AM48" i="70" s="1"/>
  <c r="Z48" i="71"/>
  <c r="AN48" i="71" s="1"/>
  <c r="Y48" i="71"/>
  <c r="AM48" i="71" s="1"/>
  <c r="Z48" i="72"/>
  <c r="AN48" i="72" s="1"/>
  <c r="Y48" i="72"/>
  <c r="Z48" i="73"/>
  <c r="AN48" i="73" s="1"/>
  <c r="Y48" i="73"/>
  <c r="AM48" i="73" s="1"/>
  <c r="Z48" i="74"/>
  <c r="AN48" i="74" s="1"/>
  <c r="Y48" i="74"/>
  <c r="AM48" i="74" s="1"/>
  <c r="Z48" i="75"/>
  <c r="AN48" i="75" s="1"/>
  <c r="Y48" i="75"/>
  <c r="AM48" i="75" s="1"/>
  <c r="Z48" i="76"/>
  <c r="AN48" i="76" s="1"/>
  <c r="Y48" i="76"/>
  <c r="AM48" i="76"/>
  <c r="Z48" i="77"/>
  <c r="AN48" i="77" s="1"/>
  <c r="Y48" i="77"/>
  <c r="AM48" i="77" s="1"/>
  <c r="Z48" i="79"/>
  <c r="AN48" i="79" s="1"/>
  <c r="Y48" i="79"/>
  <c r="AM48" i="79" s="1"/>
  <c r="Z48" i="44"/>
  <c r="AN48" i="44" s="1"/>
  <c r="Y48" i="44"/>
  <c r="AM48" i="44" s="1"/>
  <c r="Z46" i="2"/>
  <c r="AN46" i="2" s="1"/>
  <c r="Y46" i="2"/>
  <c r="AM46" i="2"/>
  <c r="Z46" i="46"/>
  <c r="AN46" i="46" s="1"/>
  <c r="Y46" i="46"/>
  <c r="Z46" i="47"/>
  <c r="AN46" i="47" s="1"/>
  <c r="Y46" i="47"/>
  <c r="AM46" i="47" s="1"/>
  <c r="Z46" i="48"/>
  <c r="AN46" i="48" s="1"/>
  <c r="Y46" i="48"/>
  <c r="AM46" i="48" s="1"/>
  <c r="Z46" i="49"/>
  <c r="AN46" i="49" s="1"/>
  <c r="Y46" i="49"/>
  <c r="AM46" i="49"/>
  <c r="Z46" i="50"/>
  <c r="AN46" i="50" s="1"/>
  <c r="Y46" i="50"/>
  <c r="AM46" i="50" s="1"/>
  <c r="Z46" i="51"/>
  <c r="AN46" i="51" s="1"/>
  <c r="Y46" i="51"/>
  <c r="Z46" i="52"/>
  <c r="AN46" i="52" s="1"/>
  <c r="Y46" i="52"/>
  <c r="AM46" i="52" s="1"/>
  <c r="Z46" i="53"/>
  <c r="AN46" i="53" s="1"/>
  <c r="Y46" i="53"/>
  <c r="AM46" i="53"/>
  <c r="Z46" i="54"/>
  <c r="AN46" i="54" s="1"/>
  <c r="Y46" i="54"/>
  <c r="AM46" i="54" s="1"/>
  <c r="Z46" i="55"/>
  <c r="AN46" i="55" s="1"/>
  <c r="Y46" i="55"/>
  <c r="AM46" i="55" s="1"/>
  <c r="Z46" i="56"/>
  <c r="AN46" i="56" s="1"/>
  <c r="Y46" i="56"/>
  <c r="AM46" i="56" s="1"/>
  <c r="Z46" i="57"/>
  <c r="AN46" i="57" s="1"/>
  <c r="Y46" i="57"/>
  <c r="AM46" i="57"/>
  <c r="Z46" i="58"/>
  <c r="AN46" i="58" s="1"/>
  <c r="Y46" i="58"/>
  <c r="AM46" i="58"/>
  <c r="Z46" i="59"/>
  <c r="AN46" i="59" s="1"/>
  <c r="Y46" i="59"/>
  <c r="AM46" i="59" s="1"/>
  <c r="Z46" i="60"/>
  <c r="AN46" i="60" s="1"/>
  <c r="Y46" i="60"/>
  <c r="AM46" i="60" s="1"/>
  <c r="Z46" i="61"/>
  <c r="AN46" i="61" s="1"/>
  <c r="Y46" i="61"/>
  <c r="AM46" i="61"/>
  <c r="Z46" i="62"/>
  <c r="AN46" i="62" s="1"/>
  <c r="Y46" i="62"/>
  <c r="AM46" i="62"/>
  <c r="Z46" i="63"/>
  <c r="AN46" i="63" s="1"/>
  <c r="Y46" i="63"/>
  <c r="AM46" i="63" s="1"/>
  <c r="Z46" i="64"/>
  <c r="AN46" i="64" s="1"/>
  <c r="Y46" i="64"/>
  <c r="AM46" i="64" s="1"/>
  <c r="Z46" i="65"/>
  <c r="AN46" i="65" s="1"/>
  <c r="Y46" i="65"/>
  <c r="AM46" i="65"/>
  <c r="Z46" i="66"/>
  <c r="AN46" i="66" s="1"/>
  <c r="Y46" i="66"/>
  <c r="AM46" i="66"/>
  <c r="Z46" i="67"/>
  <c r="Y46" i="67"/>
  <c r="AM46" i="67" s="1"/>
  <c r="Z46" i="68"/>
  <c r="AN46" i="68" s="1"/>
  <c r="Y46" i="68"/>
  <c r="AM46" i="68" s="1"/>
  <c r="Z46" i="69"/>
  <c r="AN46" i="69" s="1"/>
  <c r="Y46" i="69"/>
  <c r="AM46" i="69"/>
  <c r="Z46" i="70"/>
  <c r="AN46" i="70" s="1"/>
  <c r="Y46" i="70"/>
  <c r="AM46" i="70"/>
  <c r="Z46" i="71"/>
  <c r="AN46" i="71" s="1"/>
  <c r="Y46" i="71"/>
  <c r="AM46" i="71" s="1"/>
  <c r="Z46" i="72"/>
  <c r="AN46" i="72" s="1"/>
  <c r="Y46" i="72"/>
  <c r="AM46" i="72" s="1"/>
  <c r="Z46" i="73"/>
  <c r="AN46" i="73" s="1"/>
  <c r="Y46" i="73"/>
  <c r="AM46" i="73"/>
  <c r="Z46" i="74"/>
  <c r="AN46" i="74" s="1"/>
  <c r="Y46" i="74"/>
  <c r="Z46" i="75"/>
  <c r="AN46" i="75" s="1"/>
  <c r="Y46" i="75"/>
  <c r="AM46" i="75" s="1"/>
  <c r="Z46" i="76"/>
  <c r="Y46" i="76"/>
  <c r="AM46" i="76" s="1"/>
  <c r="Z46" i="77"/>
  <c r="AN46" i="77" s="1"/>
  <c r="Y46" i="77"/>
  <c r="AM46" i="77"/>
  <c r="Z46" i="79"/>
  <c r="Y46" i="79"/>
  <c r="AM46" i="79" s="1"/>
  <c r="Z46" i="44"/>
  <c r="AN46" i="44" s="1"/>
  <c r="Y46" i="44"/>
  <c r="AM46" i="44" s="1"/>
  <c r="Z44" i="2"/>
  <c r="Y44" i="2"/>
  <c r="AM44" i="2" s="1"/>
  <c r="Z43" i="2"/>
  <c r="Y43" i="2"/>
  <c r="AM43" i="2" s="1"/>
  <c r="Z42" i="2"/>
  <c r="Y42" i="2"/>
  <c r="AM42" i="2" s="1"/>
  <c r="Z41" i="2"/>
  <c r="Y41" i="2"/>
  <c r="AM41" i="2" s="1"/>
  <c r="Z40" i="2"/>
  <c r="Y40" i="2"/>
  <c r="AM40" i="2" s="1"/>
  <c r="Z39" i="2"/>
  <c r="Y39" i="2"/>
  <c r="AM39" i="2" s="1"/>
  <c r="Z38" i="2"/>
  <c r="Y38" i="2"/>
  <c r="AM38" i="2" s="1"/>
  <c r="Z37" i="2"/>
  <c r="Y37" i="2"/>
  <c r="AM37" i="2" s="1"/>
  <c r="Z36" i="2"/>
  <c r="Y36" i="2"/>
  <c r="AM36" i="2"/>
  <c r="Z44" i="46"/>
  <c r="Y44" i="46"/>
  <c r="AM44" i="46" s="1"/>
  <c r="Z43" i="46"/>
  <c r="Y43" i="46"/>
  <c r="Z42" i="46"/>
  <c r="AN42" i="46" s="1"/>
  <c r="Y42" i="46"/>
  <c r="AM42" i="46" s="1"/>
  <c r="Z41" i="46"/>
  <c r="AN41" i="46" s="1"/>
  <c r="Y41" i="46"/>
  <c r="Z40" i="46"/>
  <c r="AN40" i="46" s="1"/>
  <c r="Y40" i="46"/>
  <c r="AM40" i="46" s="1"/>
  <c r="Z39" i="46"/>
  <c r="AN39" i="46" s="1"/>
  <c r="Y39" i="46"/>
  <c r="Z38" i="46"/>
  <c r="AN38" i="46" s="1"/>
  <c r="Y38" i="46"/>
  <c r="AM38" i="46" s="1"/>
  <c r="Z37" i="46"/>
  <c r="AN37" i="46" s="1"/>
  <c r="Y37" i="46"/>
  <c r="Z36" i="46"/>
  <c r="AN36" i="46" s="1"/>
  <c r="Y36" i="46"/>
  <c r="AM36" i="46" s="1"/>
  <c r="Z44" i="47"/>
  <c r="AN44" i="47" s="1"/>
  <c r="Y44" i="47"/>
  <c r="Z43" i="47"/>
  <c r="AN43" i="47" s="1"/>
  <c r="Y43" i="47"/>
  <c r="AM43" i="47" s="1"/>
  <c r="Z42" i="47"/>
  <c r="AN42" i="47"/>
  <c r="Y42" i="47"/>
  <c r="AM42" i="47" s="1"/>
  <c r="Z41" i="47"/>
  <c r="AN41" i="47" s="1"/>
  <c r="Y41" i="47"/>
  <c r="Z40" i="47"/>
  <c r="AN40" i="47" s="1"/>
  <c r="Y40" i="47"/>
  <c r="AM40" i="47" s="1"/>
  <c r="Z39" i="47"/>
  <c r="AN39" i="47" s="1"/>
  <c r="Y39" i="47"/>
  <c r="Z38" i="47"/>
  <c r="AN38" i="47" s="1"/>
  <c r="Y38" i="47"/>
  <c r="AM38" i="47" s="1"/>
  <c r="Z37" i="47"/>
  <c r="AN37" i="47" s="1"/>
  <c r="Y37" i="47"/>
  <c r="AM37" i="47"/>
  <c r="Z36" i="47"/>
  <c r="AN36" i="47" s="1"/>
  <c r="Y36" i="47"/>
  <c r="AM36" i="47"/>
  <c r="Z44" i="48"/>
  <c r="AN44" i="48" s="1"/>
  <c r="Y44" i="48"/>
  <c r="AM44" i="48" s="1"/>
  <c r="Z43" i="48"/>
  <c r="AN43" i="48" s="1"/>
  <c r="Y43" i="48"/>
  <c r="AM43" i="48" s="1"/>
  <c r="Z42" i="48"/>
  <c r="AN42" i="48" s="1"/>
  <c r="Y42" i="48"/>
  <c r="Z41" i="48"/>
  <c r="AN41" i="48" s="1"/>
  <c r="Y41" i="48"/>
  <c r="AM41" i="48"/>
  <c r="Z40" i="48"/>
  <c r="AN40" i="48" s="1"/>
  <c r="Y40" i="48"/>
  <c r="AM40" i="48" s="1"/>
  <c r="Z39" i="48"/>
  <c r="AN39" i="48" s="1"/>
  <c r="Y39" i="48"/>
  <c r="AM39" i="48" s="1"/>
  <c r="Z38" i="48"/>
  <c r="Y38" i="48"/>
  <c r="AM38" i="48"/>
  <c r="Z37" i="48"/>
  <c r="AN37" i="48" s="1"/>
  <c r="Y37" i="48"/>
  <c r="AM37" i="48"/>
  <c r="Z36" i="48"/>
  <c r="Y36" i="48"/>
  <c r="AM36" i="48" s="1"/>
  <c r="Z44" i="49"/>
  <c r="AN44" i="49" s="1"/>
  <c r="Y44" i="49"/>
  <c r="AM44" i="49" s="1"/>
  <c r="Z43" i="49"/>
  <c r="AN43" i="49" s="1"/>
  <c r="Y43" i="49"/>
  <c r="Z42" i="49"/>
  <c r="AN42" i="49" s="1"/>
  <c r="Y42" i="49"/>
  <c r="AM42" i="49"/>
  <c r="Z41" i="49"/>
  <c r="AN41" i="49" s="1"/>
  <c r="Y41" i="49"/>
  <c r="Z40" i="49"/>
  <c r="AN40" i="49" s="1"/>
  <c r="Y40" i="49"/>
  <c r="AM40" i="49" s="1"/>
  <c r="Z39" i="49"/>
  <c r="AN39" i="49" s="1"/>
  <c r="Y39" i="49"/>
  <c r="AM39" i="49"/>
  <c r="Z38" i="49"/>
  <c r="AN38" i="49" s="1"/>
  <c r="Y38" i="49"/>
  <c r="AM38" i="49"/>
  <c r="Z37" i="49"/>
  <c r="AN37" i="49" s="1"/>
  <c r="Y37" i="49"/>
  <c r="AM37" i="49" s="1"/>
  <c r="Z36" i="49"/>
  <c r="AN36" i="49" s="1"/>
  <c r="Y36" i="49"/>
  <c r="AM36" i="49" s="1"/>
  <c r="Z44" i="50"/>
  <c r="AN44" i="50" s="1"/>
  <c r="Y44" i="50"/>
  <c r="AM44" i="50"/>
  <c r="Z43" i="50"/>
  <c r="AN43" i="50" s="1"/>
  <c r="Y43" i="50"/>
  <c r="Z42" i="50"/>
  <c r="AN42" i="50" s="1"/>
  <c r="Y42" i="50"/>
  <c r="AM42" i="50" s="1"/>
  <c r="Z41" i="50"/>
  <c r="Y41" i="50"/>
  <c r="AM41" i="50" s="1"/>
  <c r="Z40" i="50"/>
  <c r="AN40" i="50" s="1"/>
  <c r="Y40" i="50"/>
  <c r="AM40" i="50"/>
  <c r="Z39" i="50"/>
  <c r="Y39" i="50"/>
  <c r="AM39" i="50" s="1"/>
  <c r="Z38" i="50"/>
  <c r="AN38" i="50" s="1"/>
  <c r="Y38" i="50"/>
  <c r="AM38" i="50" s="1"/>
  <c r="Z37" i="50"/>
  <c r="AN37" i="50" s="1"/>
  <c r="Y37" i="50"/>
  <c r="Z36" i="50"/>
  <c r="AN36" i="50" s="1"/>
  <c r="Y36" i="50"/>
  <c r="AM36" i="50"/>
  <c r="Z44" i="51"/>
  <c r="AN44" i="51" s="1"/>
  <c r="Y44" i="51"/>
  <c r="Z43" i="51"/>
  <c r="Y43" i="51"/>
  <c r="AM43" i="51" s="1"/>
  <c r="Z42" i="51"/>
  <c r="AN42" i="51" s="1"/>
  <c r="Y42" i="51"/>
  <c r="AM42" i="51" s="1"/>
  <c r="Z41" i="51"/>
  <c r="AN41" i="51" s="1"/>
  <c r="Y41" i="51"/>
  <c r="AM41" i="51"/>
  <c r="Z40" i="51"/>
  <c r="AN40" i="51" s="1"/>
  <c r="Y40" i="51"/>
  <c r="AM40" i="51" s="1"/>
  <c r="Z39" i="51"/>
  <c r="AN39" i="51" s="1"/>
  <c r="Y39" i="51"/>
  <c r="AM39" i="51" s="1"/>
  <c r="Z38" i="51"/>
  <c r="AN38" i="51" s="1"/>
  <c r="Y38" i="51"/>
  <c r="AM38" i="51" s="1"/>
  <c r="Z37" i="51"/>
  <c r="AN37" i="51" s="1"/>
  <c r="Y37" i="51"/>
  <c r="AM37" i="51"/>
  <c r="Z36" i="51"/>
  <c r="AN36" i="51" s="1"/>
  <c r="Y36" i="51"/>
  <c r="AM36" i="51" s="1"/>
  <c r="Z44" i="52"/>
  <c r="AN44" i="52" s="1"/>
  <c r="Y44" i="52"/>
  <c r="AM44" i="52" s="1"/>
  <c r="Z43" i="52"/>
  <c r="Y43" i="52"/>
  <c r="AM43" i="52" s="1"/>
  <c r="Z42" i="52"/>
  <c r="Y42" i="52"/>
  <c r="AM42" i="52"/>
  <c r="Z41" i="52"/>
  <c r="AN41" i="52" s="1"/>
  <c r="Y41" i="52"/>
  <c r="AM41" i="52" s="1"/>
  <c r="Z40" i="52"/>
  <c r="AN40" i="52" s="1"/>
  <c r="Y40" i="52"/>
  <c r="AM40" i="52" s="1"/>
  <c r="Z39" i="52"/>
  <c r="Y39" i="52"/>
  <c r="AM39" i="52" s="1"/>
  <c r="Z38" i="52"/>
  <c r="AN38" i="52" s="1"/>
  <c r="Y38" i="52"/>
  <c r="AM38" i="52"/>
  <c r="Z37" i="52"/>
  <c r="AN37" i="52" s="1"/>
  <c r="Y37" i="52"/>
  <c r="Z36" i="52"/>
  <c r="AN36" i="52" s="1"/>
  <c r="Y36" i="52"/>
  <c r="Z44" i="53"/>
  <c r="AN44" i="53" s="1"/>
  <c r="Y44" i="53"/>
  <c r="Z43" i="53"/>
  <c r="AN43" i="53" s="1"/>
  <c r="Y43" i="53"/>
  <c r="Z42" i="53"/>
  <c r="AN42" i="53" s="1"/>
  <c r="Y42" i="53"/>
  <c r="Z41" i="53"/>
  <c r="AN41" i="53" s="1"/>
  <c r="Y41" i="53"/>
  <c r="Z40" i="53"/>
  <c r="AN40" i="53" s="1"/>
  <c r="Y40" i="53"/>
  <c r="Z39" i="53"/>
  <c r="AN39" i="53" s="1"/>
  <c r="Y39" i="53"/>
  <c r="Z38" i="53"/>
  <c r="AN38" i="53" s="1"/>
  <c r="Y38" i="53"/>
  <c r="Z37" i="53"/>
  <c r="AN37" i="53" s="1"/>
  <c r="Y37" i="53"/>
  <c r="Z36" i="53"/>
  <c r="AN36" i="53" s="1"/>
  <c r="Y36" i="53"/>
  <c r="Z44" i="54"/>
  <c r="AN44" i="54" s="1"/>
  <c r="Y44" i="54"/>
  <c r="Z43" i="54"/>
  <c r="Y43" i="54"/>
  <c r="AM43" i="54" s="1"/>
  <c r="Z42" i="54"/>
  <c r="Y42" i="54"/>
  <c r="AM42" i="54"/>
  <c r="Z41" i="54"/>
  <c r="Y41" i="54"/>
  <c r="AM41" i="54" s="1"/>
  <c r="Z40" i="54"/>
  <c r="Y40" i="54"/>
  <c r="AM40" i="54" s="1"/>
  <c r="Z39" i="54"/>
  <c r="AN39" i="54" s="1"/>
  <c r="Y39" i="54"/>
  <c r="Z38" i="54"/>
  <c r="AN38" i="54" s="1"/>
  <c r="Y38" i="54"/>
  <c r="Z37" i="54"/>
  <c r="AN37" i="54" s="1"/>
  <c r="Y37" i="54"/>
  <c r="AM37" i="54" s="1"/>
  <c r="Z36" i="54"/>
  <c r="AN36" i="54" s="1"/>
  <c r="Y36" i="54"/>
  <c r="AM36" i="54" s="1"/>
  <c r="Z44" i="55"/>
  <c r="AN44" i="55" s="1"/>
  <c r="Y44" i="55"/>
  <c r="AM44" i="55"/>
  <c r="Z43" i="55"/>
  <c r="AN43" i="55" s="1"/>
  <c r="Y43" i="55"/>
  <c r="AM43" i="55" s="1"/>
  <c r="Z42" i="55"/>
  <c r="AN42" i="55" s="1"/>
  <c r="Y42" i="55"/>
  <c r="AM42" i="55" s="1"/>
  <c r="Z41" i="55"/>
  <c r="Y41" i="55"/>
  <c r="AM41" i="55" s="1"/>
  <c r="Z40" i="55"/>
  <c r="AN40" i="55" s="1"/>
  <c r="Y40" i="55"/>
  <c r="AM40" i="55" s="1"/>
  <c r="Z39" i="55"/>
  <c r="AN39" i="55" s="1"/>
  <c r="Y39" i="55"/>
  <c r="AM39" i="55" s="1"/>
  <c r="Z38" i="55"/>
  <c r="AN38" i="55" s="1"/>
  <c r="Y38" i="55"/>
  <c r="AM38" i="55" s="1"/>
  <c r="Z37" i="55"/>
  <c r="AN37" i="55" s="1"/>
  <c r="Y37" i="55"/>
  <c r="AM37" i="55" s="1"/>
  <c r="Z36" i="55"/>
  <c r="AN36" i="55" s="1"/>
  <c r="Y36" i="55"/>
  <c r="AM36" i="55" s="1"/>
  <c r="Z44" i="56"/>
  <c r="AN44" i="56" s="1"/>
  <c r="Y44" i="56"/>
  <c r="Z43" i="56"/>
  <c r="AN43" i="56" s="1"/>
  <c r="Y43" i="56"/>
  <c r="AM43" i="56" s="1"/>
  <c r="Z42" i="56"/>
  <c r="AN42" i="56" s="1"/>
  <c r="Y42" i="56"/>
  <c r="AM42" i="56" s="1"/>
  <c r="Z41" i="56"/>
  <c r="AN41" i="56" s="1"/>
  <c r="Y41" i="56"/>
  <c r="AM41" i="56" s="1"/>
  <c r="Z40" i="56"/>
  <c r="AN40" i="56" s="1"/>
  <c r="Y40" i="56"/>
  <c r="AM40" i="56" s="1"/>
  <c r="Z39" i="56"/>
  <c r="AN39" i="56" s="1"/>
  <c r="Y39" i="56"/>
  <c r="AM39" i="56" s="1"/>
  <c r="Z38" i="56"/>
  <c r="Y38" i="56"/>
  <c r="AM38" i="56" s="1"/>
  <c r="Z37" i="56"/>
  <c r="AN37" i="56" s="1"/>
  <c r="Y37" i="56"/>
  <c r="AM37" i="56" s="1"/>
  <c r="Z36" i="56"/>
  <c r="Y36" i="56"/>
  <c r="AM36" i="56" s="1"/>
  <c r="Z44" i="57"/>
  <c r="AN44" i="57" s="1"/>
  <c r="Y44" i="57"/>
  <c r="AM44" i="57" s="1"/>
  <c r="Z43" i="57"/>
  <c r="Y43" i="57"/>
  <c r="AM43" i="57" s="1"/>
  <c r="Z42" i="57"/>
  <c r="AN42" i="57" s="1"/>
  <c r="Y42" i="57"/>
  <c r="AM42" i="57" s="1"/>
  <c r="Z41" i="57"/>
  <c r="Y41" i="57"/>
  <c r="Z40" i="57"/>
  <c r="AN40" i="57" s="1"/>
  <c r="Y40" i="57"/>
  <c r="AM40" i="57" s="1"/>
  <c r="Z39" i="57"/>
  <c r="Y39" i="57"/>
  <c r="AM39" i="57" s="1"/>
  <c r="Z38" i="57"/>
  <c r="AN38" i="57" s="1"/>
  <c r="Y38" i="57"/>
  <c r="AM38" i="57" s="1"/>
  <c r="Z37" i="57"/>
  <c r="AN37" i="57" s="1"/>
  <c r="Y37" i="57"/>
  <c r="AM37" i="57" s="1"/>
  <c r="Z36" i="57"/>
  <c r="AN36" i="57" s="1"/>
  <c r="Y36" i="57"/>
  <c r="AM36" i="57" s="1"/>
  <c r="Z44" i="58"/>
  <c r="AN44" i="58" s="1"/>
  <c r="Y44" i="58"/>
  <c r="AM44" i="58" s="1"/>
  <c r="Z43" i="58"/>
  <c r="AN43" i="58" s="1"/>
  <c r="Y43" i="58"/>
  <c r="AM43" i="58" s="1"/>
  <c r="Z42" i="58"/>
  <c r="AN42" i="58" s="1"/>
  <c r="Y42" i="58"/>
  <c r="AM42" i="58" s="1"/>
  <c r="Z41" i="58"/>
  <c r="AN41" i="58" s="1"/>
  <c r="Y41" i="58"/>
  <c r="AM41" i="58" s="1"/>
  <c r="Z40" i="58"/>
  <c r="AN40" i="58" s="1"/>
  <c r="Y40" i="58"/>
  <c r="AM40" i="58" s="1"/>
  <c r="Z39" i="58"/>
  <c r="AN39" i="58" s="1"/>
  <c r="Y39" i="58"/>
  <c r="AM39" i="58" s="1"/>
  <c r="Z38" i="58"/>
  <c r="AN38" i="58" s="1"/>
  <c r="Y38" i="58"/>
  <c r="AM38" i="58" s="1"/>
  <c r="Z37" i="58"/>
  <c r="AN37" i="58" s="1"/>
  <c r="Y37" i="58"/>
  <c r="AM37" i="58" s="1"/>
  <c r="Z36" i="58"/>
  <c r="AN36" i="58" s="1"/>
  <c r="Y36" i="58"/>
  <c r="AM36" i="58" s="1"/>
  <c r="Z44" i="59"/>
  <c r="AN44" i="59" s="1"/>
  <c r="Y44" i="59"/>
  <c r="AM44" i="59" s="1"/>
  <c r="Z43" i="59"/>
  <c r="AN43" i="59" s="1"/>
  <c r="Y43" i="59"/>
  <c r="AM43" i="59" s="1"/>
  <c r="Z42" i="59"/>
  <c r="AN42" i="59" s="1"/>
  <c r="Y42" i="59"/>
  <c r="AM42" i="59" s="1"/>
  <c r="Z41" i="59"/>
  <c r="Y41" i="59"/>
  <c r="AM41" i="59"/>
  <c r="Z40" i="59"/>
  <c r="AN40" i="59" s="1"/>
  <c r="Y40" i="59"/>
  <c r="AM40" i="59"/>
  <c r="Z39" i="59"/>
  <c r="AN39" i="59" s="1"/>
  <c r="Y39" i="59"/>
  <c r="AM39" i="59"/>
  <c r="Z38" i="59"/>
  <c r="AN38" i="59" s="1"/>
  <c r="Y38" i="59"/>
  <c r="AM38" i="59"/>
  <c r="Z37" i="59"/>
  <c r="AN37" i="59" s="1"/>
  <c r="Y37" i="59"/>
  <c r="AM37" i="59"/>
  <c r="Z36" i="59"/>
  <c r="AN36" i="59" s="1"/>
  <c r="Y36" i="59"/>
  <c r="AM36" i="59"/>
  <c r="Z44" i="60"/>
  <c r="AN44" i="60" s="1"/>
  <c r="Y44" i="60"/>
  <c r="AM44" i="60"/>
  <c r="Z43" i="60"/>
  <c r="AN43" i="60" s="1"/>
  <c r="Y43" i="60"/>
  <c r="AM43" i="60"/>
  <c r="Z42" i="60"/>
  <c r="AN42" i="60" s="1"/>
  <c r="Y42" i="60"/>
  <c r="AM42" i="60"/>
  <c r="Z41" i="60"/>
  <c r="AN41" i="60" s="1"/>
  <c r="Y41" i="60"/>
  <c r="AM41" i="60"/>
  <c r="Z40" i="60"/>
  <c r="AN40" i="60" s="1"/>
  <c r="Y40" i="60"/>
  <c r="AM40" i="60"/>
  <c r="Z39" i="60"/>
  <c r="AN39" i="60" s="1"/>
  <c r="Y39" i="60"/>
  <c r="AM39" i="60"/>
  <c r="Z38" i="60"/>
  <c r="AN38" i="60" s="1"/>
  <c r="Y38" i="60"/>
  <c r="AM38" i="60"/>
  <c r="Z37" i="60"/>
  <c r="AN37" i="60" s="1"/>
  <c r="Y37" i="60"/>
  <c r="AM37" i="60"/>
  <c r="Z36" i="60"/>
  <c r="AN36" i="60" s="1"/>
  <c r="Y36" i="60"/>
  <c r="AM36" i="60"/>
  <c r="Z44" i="61"/>
  <c r="AN44" i="61" s="1"/>
  <c r="Y44" i="61"/>
  <c r="AM44" i="61"/>
  <c r="Z43" i="61"/>
  <c r="AN43" i="61" s="1"/>
  <c r="Y43" i="61"/>
  <c r="AM43" i="61"/>
  <c r="Z42" i="61"/>
  <c r="AN42" i="61" s="1"/>
  <c r="Y42" i="61"/>
  <c r="AM42" i="61"/>
  <c r="Z41" i="61"/>
  <c r="AN41" i="61" s="1"/>
  <c r="Y41" i="61"/>
  <c r="AM41" i="61"/>
  <c r="Z40" i="61"/>
  <c r="AN40" i="61" s="1"/>
  <c r="Y40" i="61"/>
  <c r="AM40" i="61"/>
  <c r="Z39" i="61"/>
  <c r="AN39" i="61" s="1"/>
  <c r="Y39" i="61"/>
  <c r="AM39" i="61"/>
  <c r="Z38" i="61"/>
  <c r="AN38" i="61" s="1"/>
  <c r="Y38" i="61"/>
  <c r="AM38" i="61"/>
  <c r="Z37" i="61"/>
  <c r="AN37" i="61" s="1"/>
  <c r="Y37" i="61"/>
  <c r="AM37" i="61"/>
  <c r="Z36" i="61"/>
  <c r="AN36" i="61" s="1"/>
  <c r="Y36" i="61"/>
  <c r="AM36" i="61"/>
  <c r="Z44" i="62"/>
  <c r="AN44" i="62" s="1"/>
  <c r="Y44" i="62"/>
  <c r="AM44" i="62"/>
  <c r="Z43" i="62"/>
  <c r="AN43" i="62" s="1"/>
  <c r="Y43" i="62"/>
  <c r="AM43" i="62"/>
  <c r="Z42" i="62"/>
  <c r="AN42" i="62" s="1"/>
  <c r="Y42" i="62"/>
  <c r="AM42" i="62"/>
  <c r="Z41" i="62"/>
  <c r="AN41" i="62" s="1"/>
  <c r="Y41" i="62"/>
  <c r="AM41" i="62"/>
  <c r="Z40" i="62"/>
  <c r="AN40" i="62" s="1"/>
  <c r="Y40" i="62"/>
  <c r="AM40" i="62"/>
  <c r="Z39" i="62"/>
  <c r="AN39" i="62" s="1"/>
  <c r="Y39" i="62"/>
  <c r="AM39" i="62"/>
  <c r="Z38" i="62"/>
  <c r="AN38" i="62" s="1"/>
  <c r="Y38" i="62"/>
  <c r="AM38" i="62"/>
  <c r="Z37" i="62"/>
  <c r="AN37" i="62" s="1"/>
  <c r="Y37" i="62"/>
  <c r="AM37" i="62"/>
  <c r="Z36" i="62"/>
  <c r="AN36" i="62" s="1"/>
  <c r="Y36" i="62"/>
  <c r="AM36" i="62"/>
  <c r="Z44" i="63"/>
  <c r="AN44" i="63" s="1"/>
  <c r="Y44" i="63"/>
  <c r="AM44" i="63"/>
  <c r="Z43" i="63"/>
  <c r="AN43" i="63" s="1"/>
  <c r="Y43" i="63"/>
  <c r="AM43" i="63"/>
  <c r="Z42" i="63"/>
  <c r="AN42" i="63" s="1"/>
  <c r="Y42" i="63"/>
  <c r="AM42" i="63"/>
  <c r="Z41" i="63"/>
  <c r="AN41" i="63" s="1"/>
  <c r="Y41" i="63"/>
  <c r="AM41" i="63"/>
  <c r="Z40" i="63"/>
  <c r="AN40" i="63" s="1"/>
  <c r="Y40" i="63"/>
  <c r="AM40" i="63"/>
  <c r="Z39" i="63"/>
  <c r="AN39" i="63" s="1"/>
  <c r="Y39" i="63"/>
  <c r="AM39" i="63"/>
  <c r="Z38" i="63"/>
  <c r="AN38" i="63" s="1"/>
  <c r="Y38" i="63"/>
  <c r="AM38" i="63"/>
  <c r="Z37" i="63"/>
  <c r="AN37" i="63" s="1"/>
  <c r="Y37" i="63"/>
  <c r="AM37" i="63"/>
  <c r="Z36" i="63"/>
  <c r="AN36" i="63" s="1"/>
  <c r="Y36" i="63"/>
  <c r="AM36" i="63"/>
  <c r="Z44" i="64"/>
  <c r="AN44" i="64" s="1"/>
  <c r="Y44" i="64"/>
  <c r="AM44" i="64"/>
  <c r="Z43" i="64"/>
  <c r="AN43" i="64" s="1"/>
  <c r="Y43" i="64"/>
  <c r="AM43" i="64"/>
  <c r="Z42" i="64"/>
  <c r="AN42" i="64" s="1"/>
  <c r="Y42" i="64"/>
  <c r="AM42" i="64"/>
  <c r="Z41" i="64"/>
  <c r="AN41" i="64" s="1"/>
  <c r="Y41" i="64"/>
  <c r="Z40" i="64"/>
  <c r="AN40" i="64" s="1"/>
  <c r="Y40" i="64"/>
  <c r="AM40" i="64"/>
  <c r="Z39" i="64"/>
  <c r="AN39" i="64" s="1"/>
  <c r="Y39" i="64"/>
  <c r="Z38" i="64"/>
  <c r="AN38" i="64" s="1"/>
  <c r="Y38" i="64"/>
  <c r="AM38" i="64"/>
  <c r="Z37" i="64"/>
  <c r="AN37" i="64" s="1"/>
  <c r="Y37" i="64"/>
  <c r="Z36" i="64"/>
  <c r="AN36" i="64" s="1"/>
  <c r="Y36" i="64"/>
  <c r="AM36" i="64"/>
  <c r="Z44" i="65"/>
  <c r="Y44" i="65"/>
  <c r="AM44" i="65"/>
  <c r="Z43" i="65"/>
  <c r="AN43" i="65" s="1"/>
  <c r="Y43" i="65"/>
  <c r="AM43" i="65" s="1"/>
  <c r="Z42" i="65"/>
  <c r="Y42" i="65"/>
  <c r="AM42" i="65" s="1"/>
  <c r="Z41" i="65"/>
  <c r="AN41" i="65"/>
  <c r="Y41" i="65"/>
  <c r="Z40" i="65"/>
  <c r="AN40" i="65" s="1"/>
  <c r="Y40" i="65"/>
  <c r="AM40" i="65" s="1"/>
  <c r="Z39" i="65"/>
  <c r="Y39" i="65"/>
  <c r="AM39" i="65" s="1"/>
  <c r="Z38" i="65"/>
  <c r="AN38" i="65"/>
  <c r="Y38" i="65"/>
  <c r="AM38" i="65" s="1"/>
  <c r="Z37" i="65"/>
  <c r="Y37" i="65"/>
  <c r="AM37" i="65" s="1"/>
  <c r="Z36" i="65"/>
  <c r="AN36" i="65" s="1"/>
  <c r="Y36" i="65"/>
  <c r="Z44" i="66"/>
  <c r="AN44" i="66" s="1"/>
  <c r="Y44" i="66"/>
  <c r="AM44" i="66" s="1"/>
  <c r="Z43" i="66"/>
  <c r="Y43" i="66"/>
  <c r="AM43" i="66" s="1"/>
  <c r="Z42" i="66"/>
  <c r="AN42" i="66"/>
  <c r="Y42" i="66"/>
  <c r="Z41" i="66"/>
  <c r="AN41" i="66" s="1"/>
  <c r="Y41" i="66"/>
  <c r="AM41" i="66" s="1"/>
  <c r="Z40" i="66"/>
  <c r="AN40" i="66" s="1"/>
  <c r="Y40" i="66"/>
  <c r="Z39" i="66"/>
  <c r="AN39" i="66"/>
  <c r="Y39" i="66"/>
  <c r="Z38" i="66"/>
  <c r="Y38" i="66"/>
  <c r="AM38" i="66" s="1"/>
  <c r="Z37" i="66"/>
  <c r="AN37" i="66" s="1"/>
  <c r="Y37" i="66"/>
  <c r="Z36" i="66"/>
  <c r="AN36" i="66" s="1"/>
  <c r="Y36" i="66"/>
  <c r="Z44" i="67"/>
  <c r="AN44" i="67"/>
  <c r="Y44" i="67"/>
  <c r="Z43" i="67"/>
  <c r="AN43" i="67"/>
  <c r="Y43" i="67"/>
  <c r="AM43" i="67" s="1"/>
  <c r="Z42" i="67"/>
  <c r="AN42" i="67" s="1"/>
  <c r="Y42" i="67"/>
  <c r="AM42" i="67" s="1"/>
  <c r="Z41" i="67"/>
  <c r="AN41" i="67" s="1"/>
  <c r="Y41" i="67"/>
  <c r="Z40" i="67"/>
  <c r="AN40" i="67"/>
  <c r="Y40" i="67"/>
  <c r="AM40" i="67" s="1"/>
  <c r="Z39" i="67"/>
  <c r="AN39" i="67"/>
  <c r="Y39" i="67"/>
  <c r="Z38" i="67"/>
  <c r="AN38" i="67" s="1"/>
  <c r="Y38" i="67"/>
  <c r="AM38" i="67" s="1"/>
  <c r="Z37" i="67"/>
  <c r="Y37" i="67"/>
  <c r="AM37" i="67" s="1"/>
  <c r="Z36" i="67"/>
  <c r="AN36" i="67"/>
  <c r="Y36" i="67"/>
  <c r="AM36" i="67" s="1"/>
  <c r="Z44" i="68"/>
  <c r="Y44" i="68"/>
  <c r="AM44" i="68" s="1"/>
  <c r="Z43" i="68"/>
  <c r="AN43" i="68" s="1"/>
  <c r="Y43" i="68"/>
  <c r="Z42" i="68"/>
  <c r="AN42" i="68" s="1"/>
  <c r="Y42" i="68"/>
  <c r="AM42" i="68" s="1"/>
  <c r="Z41" i="68"/>
  <c r="Y41" i="68"/>
  <c r="AM41" i="68" s="1"/>
  <c r="Z40" i="68"/>
  <c r="AN40" i="68" s="1"/>
  <c r="Y40" i="68"/>
  <c r="Z39" i="68"/>
  <c r="AN39" i="68" s="1"/>
  <c r="Y39" i="68"/>
  <c r="AM39" i="68" s="1"/>
  <c r="Z38" i="68"/>
  <c r="Y38" i="68"/>
  <c r="AM38" i="68" s="1"/>
  <c r="Z37" i="68"/>
  <c r="AN37" i="68"/>
  <c r="Y37" i="68"/>
  <c r="AM37" i="68" s="1"/>
  <c r="Z36" i="68"/>
  <c r="Y36" i="68"/>
  <c r="AM36" i="68" s="1"/>
  <c r="Z44" i="69"/>
  <c r="AN44" i="69" s="1"/>
  <c r="Y44" i="69"/>
  <c r="Z43" i="69"/>
  <c r="AN43" i="69" s="1"/>
  <c r="Y43" i="69"/>
  <c r="AM43" i="69" s="1"/>
  <c r="Z42" i="69"/>
  <c r="AN42" i="69"/>
  <c r="Y42" i="69"/>
  <c r="AM42" i="69" s="1"/>
  <c r="Z41" i="69"/>
  <c r="AN41" i="69" s="1"/>
  <c r="Y41" i="69"/>
  <c r="AM41" i="69" s="1"/>
  <c r="Z40" i="69"/>
  <c r="AN40" i="69" s="1"/>
  <c r="Y40" i="69"/>
  <c r="AM40" i="69" s="1"/>
  <c r="Z39" i="69"/>
  <c r="AN39" i="69" s="1"/>
  <c r="Y39" i="69"/>
  <c r="AM39" i="69" s="1"/>
  <c r="Z38" i="69"/>
  <c r="AN38" i="69"/>
  <c r="Y38" i="69"/>
  <c r="AM38" i="69" s="1"/>
  <c r="Z37" i="69"/>
  <c r="AN37" i="69" s="1"/>
  <c r="Y37" i="69"/>
  <c r="AM37" i="69" s="1"/>
  <c r="Z36" i="69"/>
  <c r="AN36" i="69" s="1"/>
  <c r="Y36" i="69"/>
  <c r="AM36" i="69" s="1"/>
  <c r="Z44" i="70"/>
  <c r="AN44" i="70" s="1"/>
  <c r="Y44" i="70"/>
  <c r="Z43" i="70"/>
  <c r="AN43" i="70"/>
  <c r="Y43" i="70"/>
  <c r="AM43" i="70" s="1"/>
  <c r="Z42" i="70"/>
  <c r="Y42" i="70"/>
  <c r="AM42" i="70"/>
  <c r="Z41" i="70"/>
  <c r="AN41" i="70" s="1"/>
  <c r="Y41" i="70"/>
  <c r="AM41" i="70"/>
  <c r="Z40" i="70"/>
  <c r="AN40" i="70" s="1"/>
  <c r="Y40" i="70"/>
  <c r="AM40" i="70" s="1"/>
  <c r="Z39" i="70"/>
  <c r="AN39" i="70" s="1"/>
  <c r="Y39" i="70"/>
  <c r="AM39" i="70" s="1"/>
  <c r="Z38" i="70"/>
  <c r="AN38" i="70" s="1"/>
  <c r="Y38" i="70"/>
  <c r="AM38" i="70"/>
  <c r="Z37" i="70"/>
  <c r="AN37" i="70" s="1"/>
  <c r="Y37" i="70"/>
  <c r="Z36" i="70"/>
  <c r="AN36" i="70" s="1"/>
  <c r="Y36" i="70"/>
  <c r="AM36" i="70" s="1"/>
  <c r="Z44" i="71"/>
  <c r="AN44" i="71" s="1"/>
  <c r="Y44" i="71"/>
  <c r="AM44" i="71" s="1"/>
  <c r="Z43" i="71"/>
  <c r="AN43" i="71" s="1"/>
  <c r="Y43" i="71"/>
  <c r="AM43" i="71"/>
  <c r="Z42" i="71"/>
  <c r="AN42" i="71" s="1"/>
  <c r="Y42" i="71"/>
  <c r="Z41" i="71"/>
  <c r="AN41" i="71" s="1"/>
  <c r="Y41" i="71"/>
  <c r="AM41" i="71" s="1"/>
  <c r="Z40" i="71"/>
  <c r="AN40" i="71" s="1"/>
  <c r="Y40" i="71"/>
  <c r="Z39" i="71"/>
  <c r="AN39" i="71" s="1"/>
  <c r="Y39" i="71"/>
  <c r="AM39" i="71"/>
  <c r="Z38" i="71"/>
  <c r="Y38" i="71"/>
  <c r="AM38" i="71"/>
  <c r="Z37" i="71"/>
  <c r="AN37" i="71" s="1"/>
  <c r="Y37" i="71"/>
  <c r="AM37" i="71" s="1"/>
  <c r="Z36" i="71"/>
  <c r="AN36" i="71" s="1"/>
  <c r="Y36" i="71"/>
  <c r="AM36" i="71" s="1"/>
  <c r="Z44" i="72"/>
  <c r="AN44" i="72" s="1"/>
  <c r="Y44" i="72"/>
  <c r="AM44" i="72"/>
  <c r="Z43" i="72"/>
  <c r="AN43" i="72" s="1"/>
  <c r="Y43" i="72"/>
  <c r="AM43" i="72"/>
  <c r="Z42" i="72"/>
  <c r="AN42" i="72" s="1"/>
  <c r="Y42" i="72"/>
  <c r="AM42" i="72" s="1"/>
  <c r="Z41" i="72"/>
  <c r="AN41" i="72" s="1"/>
  <c r="Y41" i="72"/>
  <c r="AM41" i="72" s="1"/>
  <c r="Z40" i="72"/>
  <c r="AN40" i="72" s="1"/>
  <c r="Y40" i="72"/>
  <c r="AM40" i="72"/>
  <c r="Z39" i="72"/>
  <c r="AN39" i="72" s="1"/>
  <c r="Y39" i="72"/>
  <c r="AM39" i="72"/>
  <c r="Z38" i="72"/>
  <c r="AN38" i="72" s="1"/>
  <c r="Y38" i="72"/>
  <c r="AM38" i="72" s="1"/>
  <c r="Z37" i="72"/>
  <c r="AN37" i="72" s="1"/>
  <c r="Y37" i="72"/>
  <c r="AM37" i="72"/>
  <c r="Z36" i="72"/>
  <c r="AN36" i="72" s="1"/>
  <c r="Y36" i="72"/>
  <c r="AM36" i="72"/>
  <c r="Z44" i="73"/>
  <c r="AN44" i="73" s="1"/>
  <c r="Y44" i="73"/>
  <c r="AM44" i="73" s="1"/>
  <c r="Z43" i="73"/>
  <c r="AN43" i="73" s="1"/>
  <c r="Y43" i="73"/>
  <c r="Z42" i="73"/>
  <c r="AN42" i="73" s="1"/>
  <c r="Y42" i="73"/>
  <c r="AM42" i="73"/>
  <c r="Z41" i="73"/>
  <c r="AN41" i="73" s="1"/>
  <c r="Y41" i="73"/>
  <c r="AM41" i="73"/>
  <c r="Z40" i="73"/>
  <c r="AN40" i="73" s="1"/>
  <c r="Y40" i="73"/>
  <c r="AM40" i="73" s="1"/>
  <c r="Z39" i="73"/>
  <c r="AN39" i="73" s="1"/>
  <c r="Y39" i="73"/>
  <c r="AM39" i="73" s="1"/>
  <c r="Z38" i="73"/>
  <c r="AN38" i="73" s="1"/>
  <c r="Y38" i="73"/>
  <c r="AM38" i="73"/>
  <c r="Z37" i="73"/>
  <c r="AN37" i="73" s="1"/>
  <c r="Y37" i="73"/>
  <c r="AM37" i="73"/>
  <c r="Z36" i="73"/>
  <c r="AN36" i="73" s="1"/>
  <c r="Y36" i="73"/>
  <c r="AM36" i="73" s="1"/>
  <c r="Z44" i="74"/>
  <c r="AN44" i="74" s="1"/>
  <c r="Y44" i="74"/>
  <c r="AM44" i="74" s="1"/>
  <c r="Z43" i="74"/>
  <c r="AN43" i="74" s="1"/>
  <c r="Y43" i="74"/>
  <c r="AM43" i="74"/>
  <c r="Z42" i="74"/>
  <c r="AN42" i="74" s="1"/>
  <c r="Y42" i="74"/>
  <c r="AM42" i="74"/>
  <c r="Z41" i="74"/>
  <c r="AN41" i="74" s="1"/>
  <c r="Y41" i="74"/>
  <c r="AM41" i="74"/>
  <c r="Z40" i="74"/>
  <c r="AN40" i="74" s="1"/>
  <c r="Y40" i="74"/>
  <c r="AM40" i="74" s="1"/>
  <c r="Z39" i="74"/>
  <c r="AN39" i="74" s="1"/>
  <c r="Y39" i="74"/>
  <c r="AM39" i="74" s="1"/>
  <c r="Z38" i="74"/>
  <c r="AN38" i="74" s="1"/>
  <c r="Y38" i="74"/>
  <c r="AM38" i="74"/>
  <c r="Z37" i="74"/>
  <c r="AN37" i="74" s="1"/>
  <c r="Y37" i="74"/>
  <c r="AM37" i="74" s="1"/>
  <c r="Z36" i="74"/>
  <c r="AN36" i="74" s="1"/>
  <c r="Y36" i="74"/>
  <c r="AM36" i="74" s="1"/>
  <c r="Z44" i="75"/>
  <c r="AN44" i="75" s="1"/>
  <c r="Y44" i="75"/>
  <c r="AM44" i="75" s="1"/>
  <c r="Z43" i="75"/>
  <c r="AN43" i="75" s="1"/>
  <c r="Y43" i="75"/>
  <c r="AM43" i="75"/>
  <c r="Z42" i="75"/>
  <c r="AN42" i="75" s="1"/>
  <c r="Y42" i="75"/>
  <c r="AM42" i="75"/>
  <c r="Z41" i="75"/>
  <c r="AN41" i="75" s="1"/>
  <c r="Y41" i="75"/>
  <c r="Z40" i="75"/>
  <c r="AN40" i="75" s="1"/>
  <c r="Y40" i="75"/>
  <c r="AM40" i="75"/>
  <c r="Z39" i="75"/>
  <c r="Y39" i="75"/>
  <c r="Z38" i="75"/>
  <c r="AN38" i="75" s="1"/>
  <c r="Y38" i="75"/>
  <c r="AM38" i="75"/>
  <c r="Z37" i="75"/>
  <c r="Y37" i="75"/>
  <c r="Z36" i="75"/>
  <c r="AN36" i="75"/>
  <c r="Y36" i="75"/>
  <c r="AM36" i="75" s="1"/>
  <c r="Z44" i="76"/>
  <c r="Y44" i="76"/>
  <c r="Z43" i="76"/>
  <c r="AN43" i="76"/>
  <c r="Y43" i="76"/>
  <c r="AM43" i="76" s="1"/>
  <c r="Z42" i="76"/>
  <c r="Y42" i="76"/>
  <c r="Z41" i="76"/>
  <c r="AN41" i="76" s="1"/>
  <c r="Y41" i="76"/>
  <c r="AM41" i="76"/>
  <c r="Z40" i="76"/>
  <c r="Y40" i="76"/>
  <c r="Z39" i="76"/>
  <c r="AN39" i="76" s="1"/>
  <c r="Y39" i="76"/>
  <c r="Z38" i="76"/>
  <c r="Y38" i="76"/>
  <c r="AM38" i="76" s="1"/>
  <c r="Z37" i="76"/>
  <c r="AN37" i="76" s="1"/>
  <c r="Y37" i="76"/>
  <c r="AM37" i="76" s="1"/>
  <c r="Z36" i="76"/>
  <c r="Y36" i="76"/>
  <c r="AM36" i="76" s="1"/>
  <c r="Z44" i="77"/>
  <c r="AN44" i="77" s="1"/>
  <c r="Y44" i="77"/>
  <c r="Z43" i="77"/>
  <c r="AN43" i="77"/>
  <c r="Y43" i="77"/>
  <c r="AM43" i="77" s="1"/>
  <c r="Z42" i="77"/>
  <c r="AN42" i="77" s="1"/>
  <c r="Y42" i="77"/>
  <c r="Z41" i="77"/>
  <c r="AN41" i="77" s="1"/>
  <c r="Y41" i="77"/>
  <c r="AM41" i="77" s="1"/>
  <c r="Z40" i="77"/>
  <c r="AN40" i="77" s="1"/>
  <c r="Y40" i="77"/>
  <c r="Z39" i="77"/>
  <c r="AN39" i="77"/>
  <c r="Y39" i="77"/>
  <c r="AM39" i="77" s="1"/>
  <c r="Z38" i="77"/>
  <c r="AN38" i="77" s="1"/>
  <c r="Y38" i="77"/>
  <c r="AM38" i="77" s="1"/>
  <c r="Z37" i="77"/>
  <c r="AN37" i="77" s="1"/>
  <c r="Y37" i="77"/>
  <c r="AM37" i="77" s="1"/>
  <c r="Z36" i="77"/>
  <c r="AN36" i="77" s="1"/>
  <c r="Y36" i="77"/>
  <c r="AM36" i="77" s="1"/>
  <c r="Z44" i="79"/>
  <c r="AN44" i="79"/>
  <c r="Y44" i="79"/>
  <c r="AM44" i="79" s="1"/>
  <c r="Z43" i="79"/>
  <c r="AN43" i="79" s="1"/>
  <c r="Y43" i="79"/>
  <c r="AM43" i="79" s="1"/>
  <c r="Z42" i="79"/>
  <c r="AN42" i="79" s="1"/>
  <c r="Y42" i="79"/>
  <c r="AM42" i="79" s="1"/>
  <c r="Z41" i="79"/>
  <c r="AN41" i="79" s="1"/>
  <c r="Y41" i="79"/>
  <c r="AM41" i="79" s="1"/>
  <c r="Z40" i="79"/>
  <c r="AN40" i="79" s="1"/>
  <c r="Y40" i="79"/>
  <c r="AM40" i="79" s="1"/>
  <c r="Z39" i="79"/>
  <c r="AN39" i="79" s="1"/>
  <c r="Y39" i="79"/>
  <c r="AM39" i="79" s="1"/>
  <c r="Z38" i="79"/>
  <c r="AN38" i="79" s="1"/>
  <c r="Y38" i="79"/>
  <c r="AM38" i="79" s="1"/>
  <c r="Z37" i="79"/>
  <c r="AN37" i="79" s="1"/>
  <c r="Y37" i="79"/>
  <c r="AM37" i="79" s="1"/>
  <c r="Z36" i="79"/>
  <c r="AN36" i="79"/>
  <c r="Y36" i="79"/>
  <c r="AM36" i="79" s="1"/>
  <c r="Z44" i="44"/>
  <c r="AN44" i="44" s="1"/>
  <c r="Y44" i="44"/>
  <c r="AM44" i="44" s="1"/>
  <c r="Z43" i="44"/>
  <c r="Y43" i="44"/>
  <c r="AM43" i="44" s="1"/>
  <c r="Z42" i="44"/>
  <c r="AN42" i="44" s="1"/>
  <c r="Y42" i="44"/>
  <c r="AM42" i="44" s="1"/>
  <c r="Z41" i="44"/>
  <c r="Y41" i="44"/>
  <c r="AM41" i="44" s="1"/>
  <c r="Z40" i="44"/>
  <c r="AN40" i="44" s="1"/>
  <c r="Y40" i="44"/>
  <c r="AM40" i="44" s="1"/>
  <c r="Z39" i="44"/>
  <c r="Y39" i="44"/>
  <c r="AM39" i="44" s="1"/>
  <c r="Z38" i="44"/>
  <c r="AN38" i="44" s="1"/>
  <c r="Y38" i="44"/>
  <c r="AM38" i="44" s="1"/>
  <c r="Z37" i="44"/>
  <c r="Y37" i="44"/>
  <c r="AM37" i="44" s="1"/>
  <c r="Z36" i="44"/>
  <c r="AN36" i="44" s="1"/>
  <c r="Y36" i="44"/>
  <c r="AM36" i="44" s="1"/>
  <c r="Z34" i="2"/>
  <c r="Y34" i="2"/>
  <c r="AM34" i="2" s="1"/>
  <c r="Z33" i="2"/>
  <c r="AN33" i="2" s="1"/>
  <c r="Y33" i="2"/>
  <c r="AM33" i="2" s="1"/>
  <c r="Z32" i="2"/>
  <c r="AN32" i="2" s="1"/>
  <c r="Y32" i="2"/>
  <c r="AM32" i="2" s="1"/>
  <c r="Z31" i="2"/>
  <c r="AN31" i="2" s="1"/>
  <c r="Y31" i="2"/>
  <c r="Z30" i="2"/>
  <c r="Y30" i="2"/>
  <c r="AM30" i="2"/>
  <c r="Z29" i="2"/>
  <c r="AN29" i="2" s="1"/>
  <c r="Y29" i="2"/>
  <c r="AM29" i="2" s="1"/>
  <c r="Z28" i="2"/>
  <c r="AN28" i="2" s="1"/>
  <c r="Y28" i="2"/>
  <c r="AM28" i="2" s="1"/>
  <c r="Z27" i="2"/>
  <c r="AN27" i="2" s="1"/>
  <c r="Y27" i="2"/>
  <c r="Z26" i="2"/>
  <c r="AN26" i="2" s="1"/>
  <c r="Y26" i="2"/>
  <c r="AM26" i="2" s="1"/>
  <c r="Z25" i="2"/>
  <c r="AN25" i="2" s="1"/>
  <c r="Y25" i="2"/>
  <c r="AM25" i="2" s="1"/>
  <c r="Z24" i="2"/>
  <c r="AN24" i="2" s="1"/>
  <c r="Y24" i="2"/>
  <c r="AM24" i="2" s="1"/>
  <c r="Z23" i="2"/>
  <c r="AN23" i="2" s="1"/>
  <c r="Y23" i="2"/>
  <c r="Z22" i="2"/>
  <c r="AN22" i="2" s="1"/>
  <c r="Y22" i="2"/>
  <c r="AM22" i="2" s="1"/>
  <c r="Z21" i="2"/>
  <c r="AN21" i="2" s="1"/>
  <c r="Y21" i="2"/>
  <c r="AM21" i="2" s="1"/>
  <c r="Z34" i="46"/>
  <c r="AN34" i="46"/>
  <c r="Y34" i="46"/>
  <c r="Z33" i="46"/>
  <c r="Y33" i="46"/>
  <c r="AM33" i="46"/>
  <c r="Z32" i="46"/>
  <c r="Y32" i="46"/>
  <c r="Z31" i="46"/>
  <c r="Y31" i="46"/>
  <c r="AM31" i="46" s="1"/>
  <c r="Z30" i="46"/>
  <c r="AN30" i="46" s="1"/>
  <c r="Y30" i="46"/>
  <c r="Z29" i="46"/>
  <c r="Y29" i="46"/>
  <c r="AM29" i="46" s="1"/>
  <c r="Z28" i="46"/>
  <c r="Y28" i="46"/>
  <c r="Z27" i="46"/>
  <c r="Y27" i="46"/>
  <c r="AM27" i="46" s="1"/>
  <c r="Z26" i="46"/>
  <c r="AN26" i="46" s="1"/>
  <c r="Y26" i="46"/>
  <c r="Z25" i="46"/>
  <c r="Y25" i="46"/>
  <c r="AM25" i="46" s="1"/>
  <c r="Z24" i="46"/>
  <c r="Y24" i="46"/>
  <c r="Z23" i="46"/>
  <c r="Y23" i="46"/>
  <c r="AM23" i="46" s="1"/>
  <c r="Z22" i="46"/>
  <c r="AN22" i="46" s="1"/>
  <c r="Y22" i="46"/>
  <c r="Z21" i="46"/>
  <c r="AN21" i="46" s="1"/>
  <c r="Y21" i="46"/>
  <c r="Z34" i="47"/>
  <c r="AN34" i="47" s="1"/>
  <c r="Y34" i="47"/>
  <c r="AM34" i="47" s="1"/>
  <c r="Z33" i="47"/>
  <c r="AN33" i="47" s="1"/>
  <c r="Y33" i="47"/>
  <c r="AM33" i="47" s="1"/>
  <c r="Z32" i="47"/>
  <c r="AN32" i="47" s="1"/>
  <c r="Y32" i="47"/>
  <c r="AM32" i="47" s="1"/>
  <c r="Z31" i="47"/>
  <c r="AN31" i="47" s="1"/>
  <c r="Y31" i="47"/>
  <c r="AM31" i="47" s="1"/>
  <c r="Z30" i="47"/>
  <c r="AN30" i="47" s="1"/>
  <c r="Y30" i="47"/>
  <c r="AM30" i="47" s="1"/>
  <c r="Z29" i="47"/>
  <c r="AN29" i="47" s="1"/>
  <c r="Y29" i="47"/>
  <c r="AM29" i="47" s="1"/>
  <c r="Z28" i="47"/>
  <c r="Y28" i="47"/>
  <c r="AM28" i="47" s="1"/>
  <c r="Z27" i="47"/>
  <c r="Y27" i="47"/>
  <c r="AM27" i="47"/>
  <c r="Z26" i="47"/>
  <c r="Y26" i="47"/>
  <c r="AM26" i="47" s="1"/>
  <c r="Z25" i="47"/>
  <c r="AN25" i="47" s="1"/>
  <c r="Y25" i="47"/>
  <c r="AM25" i="47"/>
  <c r="Z24" i="47"/>
  <c r="Y24" i="47"/>
  <c r="AM24" i="47"/>
  <c r="Z23" i="47"/>
  <c r="AN23" i="47" s="1"/>
  <c r="Y23" i="47"/>
  <c r="AM23" i="47"/>
  <c r="Z22" i="47"/>
  <c r="Y22" i="47"/>
  <c r="AM22" i="47" s="1"/>
  <c r="Z21" i="47"/>
  <c r="AN21" i="47" s="1"/>
  <c r="Y21" i="47"/>
  <c r="AM21" i="47" s="1"/>
  <c r="Z34" i="48"/>
  <c r="AN34" i="48" s="1"/>
  <c r="Y34" i="48"/>
  <c r="AM34" i="48"/>
  <c r="Z33" i="48"/>
  <c r="AN33" i="48" s="1"/>
  <c r="Y33" i="48"/>
  <c r="AM33" i="48" s="1"/>
  <c r="Z32" i="48"/>
  <c r="Y32" i="48"/>
  <c r="AM32" i="48"/>
  <c r="Z31" i="48"/>
  <c r="AN31" i="48" s="1"/>
  <c r="Y31" i="48"/>
  <c r="AM31" i="48" s="1"/>
  <c r="Z30" i="48"/>
  <c r="AN30" i="48" s="1"/>
  <c r="Y30" i="48"/>
  <c r="AM30" i="48"/>
  <c r="Z29" i="48"/>
  <c r="AN29" i="48" s="1"/>
  <c r="Y29" i="48"/>
  <c r="AM29" i="48" s="1"/>
  <c r="Z28" i="48"/>
  <c r="AN28" i="48" s="1"/>
  <c r="Y28" i="48"/>
  <c r="AM28" i="48"/>
  <c r="Z27" i="48"/>
  <c r="AN27" i="48" s="1"/>
  <c r="Y27" i="48"/>
  <c r="AM27" i="48" s="1"/>
  <c r="Z26" i="48"/>
  <c r="AN26" i="48" s="1"/>
  <c r="Y26" i="48"/>
  <c r="AM26" i="48"/>
  <c r="Z25" i="48"/>
  <c r="AN25" i="48" s="1"/>
  <c r="Y25" i="48"/>
  <c r="AM25" i="48" s="1"/>
  <c r="Z24" i="48"/>
  <c r="AN24" i="48" s="1"/>
  <c r="Y24" i="48"/>
  <c r="AM24" i="48"/>
  <c r="Z23" i="48"/>
  <c r="AN23" i="48" s="1"/>
  <c r="Y23" i="48"/>
  <c r="AM23" i="48" s="1"/>
  <c r="Z22" i="48"/>
  <c r="AN22" i="48" s="1"/>
  <c r="Y22" i="48"/>
  <c r="AM22" i="48"/>
  <c r="Z21" i="48"/>
  <c r="AN21" i="48" s="1"/>
  <c r="Y21" i="48"/>
  <c r="AM21" i="48" s="1"/>
  <c r="Z34" i="49"/>
  <c r="AN34" i="49" s="1"/>
  <c r="Y34" i="49"/>
  <c r="AM34" i="49"/>
  <c r="Z33" i="49"/>
  <c r="AN33" i="49" s="1"/>
  <c r="Y33" i="49"/>
  <c r="AM33" i="49" s="1"/>
  <c r="Z32" i="49"/>
  <c r="AN32" i="49" s="1"/>
  <c r="Y32" i="49"/>
  <c r="AM32" i="49"/>
  <c r="Z31" i="49"/>
  <c r="AN31" i="49" s="1"/>
  <c r="Y31" i="49"/>
  <c r="AM31" i="49" s="1"/>
  <c r="Z30" i="49"/>
  <c r="AN30" i="49" s="1"/>
  <c r="Y30" i="49"/>
  <c r="AM30" i="49"/>
  <c r="Z29" i="49"/>
  <c r="Y29" i="49"/>
  <c r="AM29" i="49" s="1"/>
  <c r="Z28" i="49"/>
  <c r="AN28" i="49" s="1"/>
  <c r="Y28" i="49"/>
  <c r="AM28" i="49"/>
  <c r="Z27" i="49"/>
  <c r="Y27" i="49"/>
  <c r="AM27" i="49" s="1"/>
  <c r="Z26" i="49"/>
  <c r="AN26" i="49" s="1"/>
  <c r="Y26" i="49"/>
  <c r="AM26" i="49" s="1"/>
  <c r="Z25" i="49"/>
  <c r="AN25" i="49" s="1"/>
  <c r="Y25" i="49"/>
  <c r="AM25" i="49" s="1"/>
  <c r="Z24" i="49"/>
  <c r="AN24" i="49" s="1"/>
  <c r="Y24" i="49"/>
  <c r="AM24" i="49" s="1"/>
  <c r="Z23" i="49"/>
  <c r="AN23" i="49" s="1"/>
  <c r="Y23" i="49"/>
  <c r="AM23" i="49" s="1"/>
  <c r="Z22" i="49"/>
  <c r="AN22" i="49" s="1"/>
  <c r="Y22" i="49"/>
  <c r="AM22" i="49" s="1"/>
  <c r="Z21" i="49"/>
  <c r="AN21" i="49" s="1"/>
  <c r="Y21" i="49"/>
  <c r="AM21" i="49" s="1"/>
  <c r="Z34" i="50"/>
  <c r="AN34" i="50" s="1"/>
  <c r="Y34" i="50"/>
  <c r="AM34" i="50" s="1"/>
  <c r="Z33" i="50"/>
  <c r="AN33" i="50" s="1"/>
  <c r="Y33" i="50"/>
  <c r="AM33" i="50" s="1"/>
  <c r="Z32" i="50"/>
  <c r="AN32" i="50" s="1"/>
  <c r="Y32" i="50"/>
  <c r="Z31" i="50"/>
  <c r="AN31" i="50" s="1"/>
  <c r="Y31" i="50"/>
  <c r="AM31" i="50" s="1"/>
  <c r="Z30" i="50"/>
  <c r="AN30" i="50" s="1"/>
  <c r="Y30" i="50"/>
  <c r="AM30" i="50" s="1"/>
  <c r="Z29" i="50"/>
  <c r="AN29" i="50" s="1"/>
  <c r="Y29" i="50"/>
  <c r="AM29" i="50" s="1"/>
  <c r="Z28" i="50"/>
  <c r="AN28" i="50" s="1"/>
  <c r="Y28" i="50"/>
  <c r="AM28" i="50" s="1"/>
  <c r="Z27" i="50"/>
  <c r="AN27" i="50" s="1"/>
  <c r="Y27" i="50"/>
  <c r="AM27" i="50" s="1"/>
  <c r="Z26" i="50"/>
  <c r="AN26" i="50" s="1"/>
  <c r="Y26" i="50"/>
  <c r="AM26" i="50" s="1"/>
  <c r="Z25" i="50"/>
  <c r="AN25" i="50" s="1"/>
  <c r="Y25" i="50"/>
  <c r="AM25" i="50" s="1"/>
  <c r="Z24" i="50"/>
  <c r="Y24" i="50"/>
  <c r="AM24" i="50" s="1"/>
  <c r="Z23" i="50"/>
  <c r="AN23" i="50" s="1"/>
  <c r="Y23" i="50"/>
  <c r="AM23" i="50" s="1"/>
  <c r="Z22" i="50"/>
  <c r="AN22" i="50" s="1"/>
  <c r="Y22" i="50"/>
  <c r="AM22" i="50" s="1"/>
  <c r="Z21" i="50"/>
  <c r="AN21" i="50" s="1"/>
  <c r="Y21" i="50"/>
  <c r="AM21" i="50" s="1"/>
  <c r="Z34" i="51"/>
  <c r="Y34" i="51"/>
  <c r="AM34" i="51" s="1"/>
  <c r="Z33" i="51"/>
  <c r="AN33" i="51" s="1"/>
  <c r="Y33" i="51"/>
  <c r="AM33" i="51" s="1"/>
  <c r="Z32" i="51"/>
  <c r="AN32" i="51" s="1"/>
  <c r="Y32" i="51"/>
  <c r="AM32" i="51" s="1"/>
  <c r="Z31" i="51"/>
  <c r="AN31" i="51" s="1"/>
  <c r="Y31" i="51"/>
  <c r="AM31" i="51" s="1"/>
  <c r="Z30" i="51"/>
  <c r="AN30" i="51" s="1"/>
  <c r="Y30" i="51"/>
  <c r="AM30" i="51" s="1"/>
  <c r="Z29" i="51"/>
  <c r="AN29" i="51" s="1"/>
  <c r="Y29" i="51"/>
  <c r="AM29" i="51" s="1"/>
  <c r="Z28" i="51"/>
  <c r="AN28" i="51" s="1"/>
  <c r="Y28" i="51"/>
  <c r="AM28" i="51" s="1"/>
  <c r="Z27" i="51"/>
  <c r="AN27" i="51" s="1"/>
  <c r="Y27" i="51"/>
  <c r="AM27" i="51" s="1"/>
  <c r="Z26" i="51"/>
  <c r="AN26" i="51" s="1"/>
  <c r="Y26" i="51"/>
  <c r="AM26" i="51" s="1"/>
  <c r="Z25" i="51"/>
  <c r="AN25" i="51" s="1"/>
  <c r="Y25" i="51"/>
  <c r="AM25" i="51" s="1"/>
  <c r="Z24" i="51"/>
  <c r="AN24" i="51" s="1"/>
  <c r="Y24" i="51"/>
  <c r="AM24" i="51" s="1"/>
  <c r="Z23" i="51"/>
  <c r="Y23" i="51"/>
  <c r="AM23" i="51" s="1"/>
  <c r="Z22" i="51"/>
  <c r="AN22" i="51"/>
  <c r="Y22" i="51"/>
  <c r="AM22" i="51" s="1"/>
  <c r="Z21" i="51"/>
  <c r="AN21" i="51" s="1"/>
  <c r="Y21" i="51"/>
  <c r="AM21" i="51" s="1"/>
  <c r="Z34" i="52"/>
  <c r="AN34" i="52"/>
  <c r="Y34" i="52"/>
  <c r="AM34" i="52" s="1"/>
  <c r="Z33" i="52"/>
  <c r="AN33" i="52" s="1"/>
  <c r="Y33" i="52"/>
  <c r="AM33" i="52" s="1"/>
  <c r="Z32" i="52"/>
  <c r="AN32" i="52"/>
  <c r="Y32" i="52"/>
  <c r="AM32" i="52" s="1"/>
  <c r="Z31" i="52"/>
  <c r="AN31" i="52" s="1"/>
  <c r="Y31" i="52"/>
  <c r="AM31" i="52" s="1"/>
  <c r="Z30" i="52"/>
  <c r="Y30" i="52"/>
  <c r="AM30" i="52" s="1"/>
  <c r="Z29" i="52"/>
  <c r="AN29" i="52"/>
  <c r="Y29" i="52"/>
  <c r="AM29" i="52" s="1"/>
  <c r="Z28" i="52"/>
  <c r="AN28" i="52" s="1"/>
  <c r="Y28" i="52"/>
  <c r="AM28" i="52" s="1"/>
  <c r="Z27" i="52"/>
  <c r="AN27" i="52"/>
  <c r="Y27" i="52"/>
  <c r="AM27" i="52" s="1"/>
  <c r="Z26" i="52"/>
  <c r="AN26" i="52" s="1"/>
  <c r="Y26" i="52"/>
  <c r="AM26" i="52" s="1"/>
  <c r="Z25" i="52"/>
  <c r="AN25" i="52"/>
  <c r="Y25" i="52"/>
  <c r="AM25" i="52" s="1"/>
  <c r="Z24" i="52"/>
  <c r="AN24" i="52" s="1"/>
  <c r="Y24" i="52"/>
  <c r="AM24" i="52" s="1"/>
  <c r="Z23" i="52"/>
  <c r="AN23" i="52"/>
  <c r="Y23" i="52"/>
  <c r="AM23" i="52" s="1"/>
  <c r="Z22" i="52"/>
  <c r="AN22" i="52" s="1"/>
  <c r="Y22" i="52"/>
  <c r="AM22" i="52" s="1"/>
  <c r="Z21" i="52"/>
  <c r="AN21" i="52"/>
  <c r="Y21" i="52"/>
  <c r="AM21" i="52" s="1"/>
  <c r="Z34" i="53"/>
  <c r="AN34" i="53" s="1"/>
  <c r="Y34" i="53"/>
  <c r="AM34" i="53" s="1"/>
  <c r="Z33" i="53"/>
  <c r="AN33" i="53"/>
  <c r="Y33" i="53"/>
  <c r="Z32" i="53"/>
  <c r="AN32" i="53" s="1"/>
  <c r="Y32" i="53"/>
  <c r="Z31" i="53"/>
  <c r="Y31" i="53"/>
  <c r="AM31" i="53" s="1"/>
  <c r="Z30" i="53"/>
  <c r="AN30" i="53" s="1"/>
  <c r="Y30" i="53"/>
  <c r="AM30" i="53" s="1"/>
  <c r="Z29" i="53"/>
  <c r="AN29" i="53" s="1"/>
  <c r="Y29" i="53"/>
  <c r="AM29" i="53" s="1"/>
  <c r="Z28" i="53"/>
  <c r="AN28" i="53" s="1"/>
  <c r="Y28" i="53"/>
  <c r="AM28" i="53" s="1"/>
  <c r="Z27" i="53"/>
  <c r="AN27" i="53" s="1"/>
  <c r="Y27" i="53"/>
  <c r="AM27" i="53" s="1"/>
  <c r="Z26" i="53"/>
  <c r="AN26" i="53" s="1"/>
  <c r="Y26" i="53"/>
  <c r="AM26" i="53" s="1"/>
  <c r="Z25" i="53"/>
  <c r="AN25" i="53" s="1"/>
  <c r="Y25" i="53"/>
  <c r="AM25" i="53" s="1"/>
  <c r="Z24" i="53"/>
  <c r="Y24" i="53"/>
  <c r="AM24" i="53" s="1"/>
  <c r="Z23" i="53"/>
  <c r="AN23" i="53" s="1"/>
  <c r="Y23" i="53"/>
  <c r="AM23" i="53"/>
  <c r="Z22" i="53"/>
  <c r="AN22" i="53" s="1"/>
  <c r="Y22" i="53"/>
  <c r="AM22" i="53" s="1"/>
  <c r="Z21" i="53"/>
  <c r="AN21" i="53" s="1"/>
  <c r="Y21" i="53"/>
  <c r="AM21" i="53"/>
  <c r="Z34" i="54"/>
  <c r="AN34" i="54" s="1"/>
  <c r="Y34" i="54"/>
  <c r="AM34" i="54" s="1"/>
  <c r="Z33" i="54"/>
  <c r="AN33" i="54" s="1"/>
  <c r="Y33" i="54"/>
  <c r="AM33" i="54"/>
  <c r="Z32" i="54"/>
  <c r="AN32" i="54" s="1"/>
  <c r="Y32" i="54"/>
  <c r="AM32" i="54" s="1"/>
  <c r="Z31" i="54"/>
  <c r="AN31" i="54" s="1"/>
  <c r="Y31" i="54"/>
  <c r="AM31" i="54"/>
  <c r="Z30" i="54"/>
  <c r="AN30" i="54" s="1"/>
  <c r="Y30" i="54"/>
  <c r="AM30" i="54" s="1"/>
  <c r="Z29" i="54"/>
  <c r="AN29" i="54" s="1"/>
  <c r="Y29" i="54"/>
  <c r="AM29" i="54"/>
  <c r="Z28" i="54"/>
  <c r="AN28" i="54" s="1"/>
  <c r="Y28" i="54"/>
  <c r="AM28" i="54" s="1"/>
  <c r="Z27" i="54"/>
  <c r="AN27" i="54" s="1"/>
  <c r="Y27" i="54"/>
  <c r="AM27" i="54"/>
  <c r="Z26" i="54"/>
  <c r="AN26" i="54" s="1"/>
  <c r="Y26" i="54"/>
  <c r="AM26" i="54" s="1"/>
  <c r="Z25" i="54"/>
  <c r="AN25" i="54" s="1"/>
  <c r="Y25" i="54"/>
  <c r="AM25" i="54"/>
  <c r="Z24" i="54"/>
  <c r="AN24" i="54" s="1"/>
  <c r="Y24" i="54"/>
  <c r="AM24" i="54" s="1"/>
  <c r="Z23" i="54"/>
  <c r="AN23" i="54" s="1"/>
  <c r="Y23" i="54"/>
  <c r="AM23" i="54"/>
  <c r="Z22" i="54"/>
  <c r="AN22" i="54" s="1"/>
  <c r="Y22" i="54"/>
  <c r="AM22" i="54" s="1"/>
  <c r="Z21" i="54"/>
  <c r="AN21" i="54" s="1"/>
  <c r="Y21" i="54"/>
  <c r="AM21" i="54"/>
  <c r="Z34" i="55"/>
  <c r="AN34" i="55" s="1"/>
  <c r="Y34" i="55"/>
  <c r="AM34" i="55" s="1"/>
  <c r="Z33" i="55"/>
  <c r="AN33" i="55" s="1"/>
  <c r="Y33" i="55"/>
  <c r="AM33" i="55"/>
  <c r="Z32" i="55"/>
  <c r="Y32" i="55"/>
  <c r="AM32" i="55" s="1"/>
  <c r="Z31" i="55"/>
  <c r="AN31" i="55" s="1"/>
  <c r="Y31" i="55"/>
  <c r="AM31" i="55" s="1"/>
  <c r="Z30" i="55"/>
  <c r="AN30" i="55" s="1"/>
  <c r="Y30" i="55"/>
  <c r="AM30" i="55" s="1"/>
  <c r="Z29" i="55"/>
  <c r="AN29" i="55" s="1"/>
  <c r="Y29" i="55"/>
  <c r="AM29" i="55" s="1"/>
  <c r="Z28" i="55"/>
  <c r="AN28" i="55" s="1"/>
  <c r="Y28" i="55"/>
  <c r="AM28" i="55" s="1"/>
  <c r="Z27" i="55"/>
  <c r="AN27" i="55" s="1"/>
  <c r="Y27" i="55"/>
  <c r="AM27" i="55" s="1"/>
  <c r="Z26" i="55"/>
  <c r="AN26" i="55" s="1"/>
  <c r="Y26" i="55"/>
  <c r="AM26" i="55" s="1"/>
  <c r="Z25" i="55"/>
  <c r="AN25" i="55" s="1"/>
  <c r="Y25" i="55"/>
  <c r="AM25" i="55" s="1"/>
  <c r="Z24" i="55"/>
  <c r="AN24" i="55" s="1"/>
  <c r="Y24" i="55"/>
  <c r="AM24" i="55" s="1"/>
  <c r="Z23" i="55"/>
  <c r="AN23" i="55" s="1"/>
  <c r="Y23" i="55"/>
  <c r="AM23" i="55" s="1"/>
  <c r="Z22" i="55"/>
  <c r="AN22" i="55" s="1"/>
  <c r="Y22" i="55"/>
  <c r="AM22" i="55" s="1"/>
  <c r="Z21" i="55"/>
  <c r="AN21" i="55" s="1"/>
  <c r="Y21" i="55"/>
  <c r="AM21" i="55" s="1"/>
  <c r="Z34" i="56"/>
  <c r="AN34" i="56" s="1"/>
  <c r="Y34" i="56"/>
  <c r="AM34" i="56" s="1"/>
  <c r="Z33" i="56"/>
  <c r="AN33" i="56" s="1"/>
  <c r="Y33" i="56"/>
  <c r="AM33" i="56" s="1"/>
  <c r="Z32" i="56"/>
  <c r="AN32" i="56" s="1"/>
  <c r="Y32" i="56"/>
  <c r="AM32" i="56" s="1"/>
  <c r="Z31" i="56"/>
  <c r="AN31" i="56" s="1"/>
  <c r="Y31" i="56"/>
  <c r="AM31" i="56" s="1"/>
  <c r="Z30" i="56"/>
  <c r="AN30" i="56" s="1"/>
  <c r="Y30" i="56"/>
  <c r="AM30" i="56" s="1"/>
  <c r="Z29" i="56"/>
  <c r="AN29" i="56" s="1"/>
  <c r="Y29" i="56"/>
  <c r="Z28" i="56"/>
  <c r="AN28" i="56" s="1"/>
  <c r="Y28" i="56"/>
  <c r="AM28" i="56" s="1"/>
  <c r="Z27" i="56"/>
  <c r="Y27" i="56"/>
  <c r="AM27" i="56" s="1"/>
  <c r="Z26" i="56"/>
  <c r="AN26" i="56" s="1"/>
  <c r="Y26" i="56"/>
  <c r="AM26" i="56" s="1"/>
  <c r="Z25" i="56"/>
  <c r="AN25" i="56" s="1"/>
  <c r="Y25" i="56"/>
  <c r="Z24" i="56"/>
  <c r="AN24" i="56"/>
  <c r="Y24" i="56"/>
  <c r="AM24" i="56" s="1"/>
  <c r="Z23" i="56"/>
  <c r="Y23" i="56"/>
  <c r="AM23" i="56" s="1"/>
  <c r="Z22" i="56"/>
  <c r="AN22" i="56" s="1"/>
  <c r="Y22" i="56"/>
  <c r="AM22" i="56" s="1"/>
  <c r="Z21" i="56"/>
  <c r="AN21" i="56" s="1"/>
  <c r="Y21" i="56"/>
  <c r="AM21" i="56" s="1"/>
  <c r="Z34" i="57"/>
  <c r="AN34" i="57" s="1"/>
  <c r="Y34" i="57"/>
  <c r="AM34" i="57" s="1"/>
  <c r="Z33" i="57"/>
  <c r="AN33" i="57" s="1"/>
  <c r="Y33" i="57"/>
  <c r="AM33" i="57" s="1"/>
  <c r="Z32" i="57"/>
  <c r="AN32" i="57" s="1"/>
  <c r="Y32" i="57"/>
  <c r="AM32" i="57" s="1"/>
  <c r="Z31" i="57"/>
  <c r="AN31" i="57" s="1"/>
  <c r="Y31" i="57"/>
  <c r="AM31" i="57" s="1"/>
  <c r="Z30" i="57"/>
  <c r="AN30" i="57" s="1"/>
  <c r="Y30" i="57"/>
  <c r="AM30" i="57" s="1"/>
  <c r="Z29" i="57"/>
  <c r="AN29" i="57" s="1"/>
  <c r="Y29" i="57"/>
  <c r="AM29" i="57" s="1"/>
  <c r="Z28" i="57"/>
  <c r="AN28" i="57" s="1"/>
  <c r="Y28" i="57"/>
  <c r="Z27" i="57"/>
  <c r="AN27" i="57" s="1"/>
  <c r="Y27" i="57"/>
  <c r="AM27" i="57" s="1"/>
  <c r="Z26" i="57"/>
  <c r="AN26" i="57" s="1"/>
  <c r="Y26" i="57"/>
  <c r="AM26" i="57" s="1"/>
  <c r="Z25" i="57"/>
  <c r="AN25" i="57" s="1"/>
  <c r="Y25" i="57"/>
  <c r="AM25" i="57" s="1"/>
  <c r="Z24" i="57"/>
  <c r="AN24" i="57" s="1"/>
  <c r="Y24" i="57"/>
  <c r="Z23" i="57"/>
  <c r="AN23" i="57" s="1"/>
  <c r="Y23" i="57"/>
  <c r="AM23" i="57"/>
  <c r="Z22" i="57"/>
  <c r="AN22" i="57" s="1"/>
  <c r="Y22" i="57"/>
  <c r="AM22" i="57" s="1"/>
  <c r="Z21" i="57"/>
  <c r="AN21" i="57" s="1"/>
  <c r="Y21" i="57"/>
  <c r="AM21" i="57"/>
  <c r="Z34" i="58"/>
  <c r="AN34" i="58" s="1"/>
  <c r="Y34" i="58"/>
  <c r="AM34" i="58" s="1"/>
  <c r="Z33" i="58"/>
  <c r="AN33" i="58" s="1"/>
  <c r="Y33" i="58"/>
  <c r="AM33" i="58"/>
  <c r="Z32" i="58"/>
  <c r="AN32" i="58" s="1"/>
  <c r="Y32" i="58"/>
  <c r="AM32" i="58" s="1"/>
  <c r="Z31" i="58"/>
  <c r="AN31" i="58" s="1"/>
  <c r="Y31" i="58"/>
  <c r="AM31" i="58"/>
  <c r="Z30" i="58"/>
  <c r="Y30" i="58"/>
  <c r="AM30" i="58" s="1"/>
  <c r="Z29" i="58"/>
  <c r="AN29" i="58" s="1"/>
  <c r="Y29" i="58"/>
  <c r="AM29" i="58" s="1"/>
  <c r="Z28" i="58"/>
  <c r="AN28" i="58" s="1"/>
  <c r="Y28" i="58"/>
  <c r="AM28" i="58" s="1"/>
  <c r="Z27" i="58"/>
  <c r="AN27" i="58" s="1"/>
  <c r="Y27" i="58"/>
  <c r="AM27" i="58" s="1"/>
  <c r="Z26" i="58"/>
  <c r="AN26" i="58" s="1"/>
  <c r="Y26" i="58"/>
  <c r="AM26" i="58" s="1"/>
  <c r="Z25" i="58"/>
  <c r="AN25" i="58" s="1"/>
  <c r="Y25" i="58"/>
  <c r="AM25" i="58" s="1"/>
  <c r="Z24" i="58"/>
  <c r="AN24" i="58" s="1"/>
  <c r="Y24" i="58"/>
  <c r="AM24" i="58" s="1"/>
  <c r="Z23" i="58"/>
  <c r="AN23" i="58" s="1"/>
  <c r="Y23" i="58"/>
  <c r="Z22" i="58"/>
  <c r="AN22" i="58"/>
  <c r="Y22" i="58"/>
  <c r="AM22" i="58" s="1"/>
  <c r="Z21" i="58"/>
  <c r="AN21" i="58" s="1"/>
  <c r="Y21" i="58"/>
  <c r="AM21" i="58" s="1"/>
  <c r="Z34" i="59"/>
  <c r="AN34" i="59"/>
  <c r="Y34" i="59"/>
  <c r="AM34" i="59" s="1"/>
  <c r="Z33" i="59"/>
  <c r="AN33" i="59" s="1"/>
  <c r="Y33" i="59"/>
  <c r="AM33" i="59" s="1"/>
  <c r="Z32" i="59"/>
  <c r="AN32" i="59"/>
  <c r="Y32" i="59"/>
  <c r="AM32" i="59" s="1"/>
  <c r="Z31" i="59"/>
  <c r="AN31" i="59" s="1"/>
  <c r="Y31" i="59"/>
  <c r="AM31" i="59" s="1"/>
  <c r="Z30" i="59"/>
  <c r="AN30" i="59"/>
  <c r="Y30" i="59"/>
  <c r="AM30" i="59" s="1"/>
  <c r="Z29" i="59"/>
  <c r="AN29" i="59" s="1"/>
  <c r="Y29" i="59"/>
  <c r="AM29" i="59" s="1"/>
  <c r="Z28" i="59"/>
  <c r="AN28" i="59"/>
  <c r="Y28" i="59"/>
  <c r="AM28" i="59" s="1"/>
  <c r="Z27" i="59"/>
  <c r="AN27" i="59" s="1"/>
  <c r="Y27" i="59"/>
  <c r="AM27" i="59" s="1"/>
  <c r="Z26" i="59"/>
  <c r="AN26" i="59"/>
  <c r="Y26" i="59"/>
  <c r="AM26" i="59" s="1"/>
  <c r="Z25" i="59"/>
  <c r="AN25" i="59" s="1"/>
  <c r="Y25" i="59"/>
  <c r="Z24" i="59"/>
  <c r="AN24" i="59" s="1"/>
  <c r="Y24" i="59"/>
  <c r="AM24" i="59" s="1"/>
  <c r="Z23" i="59"/>
  <c r="AN23" i="59" s="1"/>
  <c r="Y23" i="59"/>
  <c r="AM23" i="59" s="1"/>
  <c r="Z22" i="59"/>
  <c r="AN22" i="59" s="1"/>
  <c r="Y22" i="59"/>
  <c r="AM22" i="59" s="1"/>
  <c r="Z21" i="59"/>
  <c r="AN21" i="59" s="1"/>
  <c r="Y21" i="59"/>
  <c r="AM21" i="59" s="1"/>
  <c r="Z34" i="60"/>
  <c r="AN34" i="60" s="1"/>
  <c r="Y34" i="60"/>
  <c r="AM34" i="60" s="1"/>
  <c r="Z33" i="60"/>
  <c r="AN33" i="60" s="1"/>
  <c r="Y33" i="60"/>
  <c r="AM33" i="60" s="1"/>
  <c r="Z32" i="60"/>
  <c r="AN32" i="60" s="1"/>
  <c r="Y32" i="60"/>
  <c r="AM32" i="60" s="1"/>
  <c r="Z31" i="60"/>
  <c r="AN31" i="60" s="1"/>
  <c r="Y31" i="60"/>
  <c r="AM31" i="60" s="1"/>
  <c r="Z30" i="60"/>
  <c r="AN30" i="60" s="1"/>
  <c r="Y30" i="60"/>
  <c r="AM30" i="60" s="1"/>
  <c r="Z29" i="60"/>
  <c r="AN29" i="60" s="1"/>
  <c r="Y29" i="60"/>
  <c r="AM29" i="60" s="1"/>
  <c r="Z28" i="60"/>
  <c r="AN28" i="60" s="1"/>
  <c r="Y28" i="60"/>
  <c r="AM28" i="60" s="1"/>
  <c r="Z27" i="60"/>
  <c r="AN27" i="60" s="1"/>
  <c r="Y27" i="60"/>
  <c r="AM27" i="60" s="1"/>
  <c r="Z26" i="60"/>
  <c r="AN26" i="60" s="1"/>
  <c r="Y26" i="60"/>
  <c r="AM26" i="60" s="1"/>
  <c r="Z25" i="60"/>
  <c r="AN25" i="60" s="1"/>
  <c r="Y25" i="60"/>
  <c r="AM25" i="60" s="1"/>
  <c r="Z24" i="60"/>
  <c r="AN24" i="60" s="1"/>
  <c r="Y24" i="60"/>
  <c r="AM24" i="60" s="1"/>
  <c r="Z23" i="60"/>
  <c r="AN23" i="60" s="1"/>
  <c r="Y23" i="60"/>
  <c r="AM23" i="60" s="1"/>
  <c r="Z22" i="60"/>
  <c r="AN22" i="60" s="1"/>
  <c r="Y22" i="60"/>
  <c r="AM22" i="60" s="1"/>
  <c r="Z21" i="60"/>
  <c r="AN21" i="60" s="1"/>
  <c r="Y21" i="60"/>
  <c r="AM21" i="60" s="1"/>
  <c r="Z34" i="61"/>
  <c r="AN34" i="61" s="1"/>
  <c r="Y34" i="61"/>
  <c r="AM34" i="61" s="1"/>
  <c r="Z33" i="61"/>
  <c r="AN33" i="61" s="1"/>
  <c r="Y33" i="61"/>
  <c r="AM33" i="61" s="1"/>
  <c r="Z32" i="61"/>
  <c r="AN32" i="61" s="1"/>
  <c r="Y32" i="61"/>
  <c r="AM32" i="61" s="1"/>
  <c r="Z31" i="61"/>
  <c r="AN31" i="61" s="1"/>
  <c r="Y31" i="61"/>
  <c r="AM31" i="61" s="1"/>
  <c r="Z30" i="61"/>
  <c r="AN30" i="61" s="1"/>
  <c r="Y30" i="61"/>
  <c r="AM30" i="61" s="1"/>
  <c r="Z29" i="61"/>
  <c r="AN29" i="61" s="1"/>
  <c r="Y29" i="61"/>
  <c r="AM29" i="61" s="1"/>
  <c r="Z28" i="61"/>
  <c r="AN28" i="61" s="1"/>
  <c r="Y28" i="61"/>
  <c r="AM28" i="61" s="1"/>
  <c r="Z27" i="61"/>
  <c r="AN27" i="61" s="1"/>
  <c r="Y27" i="61"/>
  <c r="AM27" i="61" s="1"/>
  <c r="Z26" i="61"/>
  <c r="AN26" i="61" s="1"/>
  <c r="Y26" i="61"/>
  <c r="AM26" i="61" s="1"/>
  <c r="Z25" i="61"/>
  <c r="AN25" i="61" s="1"/>
  <c r="Y25" i="61"/>
  <c r="AM25" i="61" s="1"/>
  <c r="Z24" i="61"/>
  <c r="AN24" i="61" s="1"/>
  <c r="Y24" i="61"/>
  <c r="AM24" i="61" s="1"/>
  <c r="Z23" i="61"/>
  <c r="AN23" i="61" s="1"/>
  <c r="Y23" i="61"/>
  <c r="AM23" i="61" s="1"/>
  <c r="Z22" i="61"/>
  <c r="AN22" i="61" s="1"/>
  <c r="Y22" i="61"/>
  <c r="AM22" i="61" s="1"/>
  <c r="Z21" i="61"/>
  <c r="AN21" i="61" s="1"/>
  <c r="Y21" i="61"/>
  <c r="AM21" i="61" s="1"/>
  <c r="Z34" i="62"/>
  <c r="AN34" i="62" s="1"/>
  <c r="Y34" i="62"/>
  <c r="AM34" i="62" s="1"/>
  <c r="Z33" i="62"/>
  <c r="AN33" i="62" s="1"/>
  <c r="Y33" i="62"/>
  <c r="AM33" i="62" s="1"/>
  <c r="Z32" i="62"/>
  <c r="AN32" i="62" s="1"/>
  <c r="Y32" i="62"/>
  <c r="AM32" i="62" s="1"/>
  <c r="Z31" i="62"/>
  <c r="AN31" i="62" s="1"/>
  <c r="Y31" i="62"/>
  <c r="AM31" i="62" s="1"/>
  <c r="Z30" i="62"/>
  <c r="AN30" i="62" s="1"/>
  <c r="Y30" i="62"/>
  <c r="AM30" i="62" s="1"/>
  <c r="Z29" i="62"/>
  <c r="AN29" i="62" s="1"/>
  <c r="Y29" i="62"/>
  <c r="AM29" i="62" s="1"/>
  <c r="Z28" i="62"/>
  <c r="AN28" i="62" s="1"/>
  <c r="Y28" i="62"/>
  <c r="AM28" i="62" s="1"/>
  <c r="Z27" i="62"/>
  <c r="AN27" i="62" s="1"/>
  <c r="Y27" i="62"/>
  <c r="AM27" i="62" s="1"/>
  <c r="Z26" i="62"/>
  <c r="AN26" i="62" s="1"/>
  <c r="Y26" i="62"/>
  <c r="AM26" i="62" s="1"/>
  <c r="Z25" i="62"/>
  <c r="AN25" i="62" s="1"/>
  <c r="Y25" i="62"/>
  <c r="AM25" i="62" s="1"/>
  <c r="Z24" i="62"/>
  <c r="AN24" i="62" s="1"/>
  <c r="Y24" i="62"/>
  <c r="AM24" i="62" s="1"/>
  <c r="Z23" i="62"/>
  <c r="AN23" i="62" s="1"/>
  <c r="Y23" i="62"/>
  <c r="AM23" i="62" s="1"/>
  <c r="Z22" i="62"/>
  <c r="AN22" i="62" s="1"/>
  <c r="Y22" i="62"/>
  <c r="AM22" i="62" s="1"/>
  <c r="Z21" i="62"/>
  <c r="AN21" i="62" s="1"/>
  <c r="Y21" i="62"/>
  <c r="AM21" i="62" s="1"/>
  <c r="Z34" i="63"/>
  <c r="Y34" i="63"/>
  <c r="AM34" i="63" s="1"/>
  <c r="Z33" i="63"/>
  <c r="Y33" i="63"/>
  <c r="AM33" i="63" s="1"/>
  <c r="Z32" i="63"/>
  <c r="Y32" i="63"/>
  <c r="Z31" i="63"/>
  <c r="AN31" i="63" s="1"/>
  <c r="Y31" i="63"/>
  <c r="Z30" i="63"/>
  <c r="AN30" i="63" s="1"/>
  <c r="Y30" i="63"/>
  <c r="AM30" i="63" s="1"/>
  <c r="Z29" i="63"/>
  <c r="Y29" i="63"/>
  <c r="AM29" i="63" s="1"/>
  <c r="Z28" i="63"/>
  <c r="AN28" i="63" s="1"/>
  <c r="Y28" i="63"/>
  <c r="AM28" i="63" s="1"/>
  <c r="Z27" i="63"/>
  <c r="Y27" i="63"/>
  <c r="AM27" i="63" s="1"/>
  <c r="Z26" i="63"/>
  <c r="AN26" i="63" s="1"/>
  <c r="Y26" i="63"/>
  <c r="AM26" i="63" s="1"/>
  <c r="Z25" i="63"/>
  <c r="AN25" i="63"/>
  <c r="Y25" i="63"/>
  <c r="AM25" i="63" s="1"/>
  <c r="Z24" i="63"/>
  <c r="AN24" i="63" s="1"/>
  <c r="Y24" i="63"/>
  <c r="AM24" i="63" s="1"/>
  <c r="Z23" i="63"/>
  <c r="AN23" i="63"/>
  <c r="Y23" i="63"/>
  <c r="AM23" i="63" s="1"/>
  <c r="Z22" i="63"/>
  <c r="Y22" i="63"/>
  <c r="AM22" i="63" s="1"/>
  <c r="Z21" i="63"/>
  <c r="AN21" i="63"/>
  <c r="Y21" i="63"/>
  <c r="AM21" i="63" s="1"/>
  <c r="Z34" i="64"/>
  <c r="Y34" i="64"/>
  <c r="AM34" i="64" s="1"/>
  <c r="Z33" i="64"/>
  <c r="AN33" i="64"/>
  <c r="Y33" i="64"/>
  <c r="AM33" i="64" s="1"/>
  <c r="Z32" i="64"/>
  <c r="Y32" i="64"/>
  <c r="AM32" i="64" s="1"/>
  <c r="Z31" i="64"/>
  <c r="AN31" i="64"/>
  <c r="Y31" i="64"/>
  <c r="AM31" i="64" s="1"/>
  <c r="Z30" i="64"/>
  <c r="Y30" i="64"/>
  <c r="AM30" i="64" s="1"/>
  <c r="Z29" i="64"/>
  <c r="AN29" i="64"/>
  <c r="Y29" i="64"/>
  <c r="AM29" i="64" s="1"/>
  <c r="Z28" i="64"/>
  <c r="AN28" i="64" s="1"/>
  <c r="Y28" i="64"/>
  <c r="AM28" i="64" s="1"/>
  <c r="Z27" i="64"/>
  <c r="AN27" i="64"/>
  <c r="Y27" i="64"/>
  <c r="Z26" i="64"/>
  <c r="AN26" i="64" s="1"/>
  <c r="Y26" i="64"/>
  <c r="AM26" i="64" s="1"/>
  <c r="Z25" i="64"/>
  <c r="AN25" i="64"/>
  <c r="Y25" i="64"/>
  <c r="AM25" i="64" s="1"/>
  <c r="Z24" i="64"/>
  <c r="AN24" i="64" s="1"/>
  <c r="Y24" i="64"/>
  <c r="AM24" i="64" s="1"/>
  <c r="Z23" i="64"/>
  <c r="AN23" i="64"/>
  <c r="Y23" i="64"/>
  <c r="AM23" i="64" s="1"/>
  <c r="Z22" i="64"/>
  <c r="AN22" i="64" s="1"/>
  <c r="Y22" i="64"/>
  <c r="AM22" i="64" s="1"/>
  <c r="Z21" i="64"/>
  <c r="AN21" i="64"/>
  <c r="Y21" i="64"/>
  <c r="AM21" i="64" s="1"/>
  <c r="Z34" i="65"/>
  <c r="AN34" i="65" s="1"/>
  <c r="Y34" i="65"/>
  <c r="AM34" i="65" s="1"/>
  <c r="Z33" i="65"/>
  <c r="AN33" i="65"/>
  <c r="Y33" i="65"/>
  <c r="AM33" i="65" s="1"/>
  <c r="Z32" i="65"/>
  <c r="AN32" i="65" s="1"/>
  <c r="Y32" i="65"/>
  <c r="AM32" i="65" s="1"/>
  <c r="Z31" i="65"/>
  <c r="AN31" i="65"/>
  <c r="Y31" i="65"/>
  <c r="AM31" i="65" s="1"/>
  <c r="Z30" i="65"/>
  <c r="AN30" i="65" s="1"/>
  <c r="Y30" i="65"/>
  <c r="AM30" i="65" s="1"/>
  <c r="Z29" i="65"/>
  <c r="AN29" i="65"/>
  <c r="Y29" i="65"/>
  <c r="AM29" i="65" s="1"/>
  <c r="Z28" i="65"/>
  <c r="AN28" i="65" s="1"/>
  <c r="Y28" i="65"/>
  <c r="AM28" i="65" s="1"/>
  <c r="Z27" i="65"/>
  <c r="AN27" i="65"/>
  <c r="Y27" i="65"/>
  <c r="AM27" i="65" s="1"/>
  <c r="Z26" i="65"/>
  <c r="AN26" i="65" s="1"/>
  <c r="Y26" i="65"/>
  <c r="AM26" i="65" s="1"/>
  <c r="Z25" i="65"/>
  <c r="AN25" i="65"/>
  <c r="Y25" i="65"/>
  <c r="AM25" i="65" s="1"/>
  <c r="Z24" i="65"/>
  <c r="AN24" i="65" s="1"/>
  <c r="Y24" i="65"/>
  <c r="AM24" i="65" s="1"/>
  <c r="Z23" i="65"/>
  <c r="AN23" i="65"/>
  <c r="Y23" i="65"/>
  <c r="AM23" i="65" s="1"/>
  <c r="Z22" i="65"/>
  <c r="AN22" i="65" s="1"/>
  <c r="Y22" i="65"/>
  <c r="AM22" i="65" s="1"/>
  <c r="Z21" i="65"/>
  <c r="AN21" i="65"/>
  <c r="Y21" i="65"/>
  <c r="AM21" i="65" s="1"/>
  <c r="Z34" i="66"/>
  <c r="AN34" i="66" s="1"/>
  <c r="Y34" i="66"/>
  <c r="AM34" i="66" s="1"/>
  <c r="Z33" i="66"/>
  <c r="AN33" i="66"/>
  <c r="Y33" i="66"/>
  <c r="AM33" i="66" s="1"/>
  <c r="Z32" i="66"/>
  <c r="AN32" i="66" s="1"/>
  <c r="Y32" i="66"/>
  <c r="AM32" i="66" s="1"/>
  <c r="Z31" i="66"/>
  <c r="AN31" i="66"/>
  <c r="Y31" i="66"/>
  <c r="AM31" i="66" s="1"/>
  <c r="Z30" i="66"/>
  <c r="AN30" i="66" s="1"/>
  <c r="Y30" i="66"/>
  <c r="AM30" i="66" s="1"/>
  <c r="Z29" i="66"/>
  <c r="AN29" i="66"/>
  <c r="Y29" i="66"/>
  <c r="AM29" i="66" s="1"/>
  <c r="Z28" i="66"/>
  <c r="AN28" i="66" s="1"/>
  <c r="Y28" i="66"/>
  <c r="Z27" i="66"/>
  <c r="AN27" i="66"/>
  <c r="Y27" i="66"/>
  <c r="AM27" i="66" s="1"/>
  <c r="Z26" i="66"/>
  <c r="AN26" i="66" s="1"/>
  <c r="Y26" i="66"/>
  <c r="Z25" i="66"/>
  <c r="AN25" i="66"/>
  <c r="Y25" i="66"/>
  <c r="AM25" i="66" s="1"/>
  <c r="Z24" i="66"/>
  <c r="Y24" i="66"/>
  <c r="AM24" i="66" s="1"/>
  <c r="Z23" i="66"/>
  <c r="AN23" i="66"/>
  <c r="Y23" i="66"/>
  <c r="AM23" i="66" s="1"/>
  <c r="Z22" i="66"/>
  <c r="Y22" i="66"/>
  <c r="AM22" i="66" s="1"/>
  <c r="Z21" i="66"/>
  <c r="AN21" i="66"/>
  <c r="Y21" i="66"/>
  <c r="AM21" i="66" s="1"/>
  <c r="Z34" i="67"/>
  <c r="Y34" i="67"/>
  <c r="AM34" i="67" s="1"/>
  <c r="Z33" i="67"/>
  <c r="AN33" i="67"/>
  <c r="Y33" i="67"/>
  <c r="Z32" i="67"/>
  <c r="AN32" i="67" s="1"/>
  <c r="Y32" i="67"/>
  <c r="AM32" i="67" s="1"/>
  <c r="Z31" i="67"/>
  <c r="Y31" i="67"/>
  <c r="AM31" i="67" s="1"/>
  <c r="Z30" i="67"/>
  <c r="AN30" i="67" s="1"/>
  <c r="Y30" i="67"/>
  <c r="Z29" i="67"/>
  <c r="AN29" i="67"/>
  <c r="Y29" i="67"/>
  <c r="AM29" i="67" s="1"/>
  <c r="Z28" i="67"/>
  <c r="AN28" i="67" s="1"/>
  <c r="Y28" i="67"/>
  <c r="AM28" i="67" s="1"/>
  <c r="Z27" i="67"/>
  <c r="AN27" i="67"/>
  <c r="Y27" i="67"/>
  <c r="AM27" i="67" s="1"/>
  <c r="Z26" i="67"/>
  <c r="AN26" i="67" s="1"/>
  <c r="Y26" i="67"/>
  <c r="Z25" i="67"/>
  <c r="AN25" i="67"/>
  <c r="Y25" i="67"/>
  <c r="AM25" i="67" s="1"/>
  <c r="Z24" i="67"/>
  <c r="AN24" i="67" s="1"/>
  <c r="Y24" i="67"/>
  <c r="Z23" i="67"/>
  <c r="AN23" i="67"/>
  <c r="Y23" i="67"/>
  <c r="AM23" i="67" s="1"/>
  <c r="Z22" i="67"/>
  <c r="AN22" i="67" s="1"/>
  <c r="Y22" i="67"/>
  <c r="Z21" i="67"/>
  <c r="AN21" i="67"/>
  <c r="Y21" i="67"/>
  <c r="AM21" i="67" s="1"/>
  <c r="Z34" i="68"/>
  <c r="AN34" i="68" s="1"/>
  <c r="Y34" i="68"/>
  <c r="AM34" i="68" s="1"/>
  <c r="Z33" i="68"/>
  <c r="AN33" i="68"/>
  <c r="Y33" i="68"/>
  <c r="AM33" i="68" s="1"/>
  <c r="Z32" i="68"/>
  <c r="AN32" i="68" s="1"/>
  <c r="Y32" i="68"/>
  <c r="Z31" i="68"/>
  <c r="AN31" i="68"/>
  <c r="Y31" i="68"/>
  <c r="AM31" i="68" s="1"/>
  <c r="Z30" i="68"/>
  <c r="Y30" i="68"/>
  <c r="AM30" i="68" s="1"/>
  <c r="Z29" i="68"/>
  <c r="AN29" i="68"/>
  <c r="Y29" i="68"/>
  <c r="AM29" i="68" s="1"/>
  <c r="Z28" i="68"/>
  <c r="AN28" i="68" s="1"/>
  <c r="Y28" i="68"/>
  <c r="AM28" i="68" s="1"/>
  <c r="Z27" i="68"/>
  <c r="AN27" i="68"/>
  <c r="Y27" i="68"/>
  <c r="AM27" i="68" s="1"/>
  <c r="Z26" i="68"/>
  <c r="AN26" i="68" s="1"/>
  <c r="Y26" i="68"/>
  <c r="AM26" i="68" s="1"/>
  <c r="Z25" i="68"/>
  <c r="AN25" i="68"/>
  <c r="Y25" i="68"/>
  <c r="AM25" i="68" s="1"/>
  <c r="Z24" i="68"/>
  <c r="AN24" i="68" s="1"/>
  <c r="Y24" i="68"/>
  <c r="AM24" i="68" s="1"/>
  <c r="Z23" i="68"/>
  <c r="AN23" i="68"/>
  <c r="Y23" i="68"/>
  <c r="AM23" i="68" s="1"/>
  <c r="Z22" i="68"/>
  <c r="AN22" i="68" s="1"/>
  <c r="Y22" i="68"/>
  <c r="AM22" i="68" s="1"/>
  <c r="Z21" i="68"/>
  <c r="AN21" i="68"/>
  <c r="Y21" i="68"/>
  <c r="AM21" i="68" s="1"/>
  <c r="Z34" i="69"/>
  <c r="AN34" i="69" s="1"/>
  <c r="Y34" i="69"/>
  <c r="AM34" i="69" s="1"/>
  <c r="Z33" i="69"/>
  <c r="AN33" i="69"/>
  <c r="Y33" i="69"/>
  <c r="AM33" i="69" s="1"/>
  <c r="Z32" i="69"/>
  <c r="AN32" i="69" s="1"/>
  <c r="Y32" i="69"/>
  <c r="AM32" i="69" s="1"/>
  <c r="Z31" i="69"/>
  <c r="AN31" i="69"/>
  <c r="Y31" i="69"/>
  <c r="AM31" i="69" s="1"/>
  <c r="Z30" i="69"/>
  <c r="AN30" i="69" s="1"/>
  <c r="Y30" i="69"/>
  <c r="AM30" i="69" s="1"/>
  <c r="Z29" i="69"/>
  <c r="AN29" i="69"/>
  <c r="Y29" i="69"/>
  <c r="AM29" i="69" s="1"/>
  <c r="Z28" i="69"/>
  <c r="AN28" i="69" s="1"/>
  <c r="Y28" i="69"/>
  <c r="AM28" i="69" s="1"/>
  <c r="Z27" i="69"/>
  <c r="AN27" i="69"/>
  <c r="Y27" i="69"/>
  <c r="AM27" i="69" s="1"/>
  <c r="Z26" i="69"/>
  <c r="AN26" i="69" s="1"/>
  <c r="Y26" i="69"/>
  <c r="AM26" i="69" s="1"/>
  <c r="Z25" i="69"/>
  <c r="AN25" i="69"/>
  <c r="Y25" i="69"/>
  <c r="AM25" i="69" s="1"/>
  <c r="Z24" i="69"/>
  <c r="AN24" i="69" s="1"/>
  <c r="Y24" i="69"/>
  <c r="AM24" i="69" s="1"/>
  <c r="Z23" i="69"/>
  <c r="Y23" i="69"/>
  <c r="AM23" i="69" s="1"/>
  <c r="Z22" i="69"/>
  <c r="AN22" i="69"/>
  <c r="Y22" i="69"/>
  <c r="AM22" i="69" s="1"/>
  <c r="Z21" i="69"/>
  <c r="Y21" i="69"/>
  <c r="AM21" i="69"/>
  <c r="Z34" i="70"/>
  <c r="AN34" i="70" s="1"/>
  <c r="Y34" i="70"/>
  <c r="Z33" i="70"/>
  <c r="AN33" i="70" s="1"/>
  <c r="Y33" i="70"/>
  <c r="AM33" i="70" s="1"/>
  <c r="Z32" i="70"/>
  <c r="Y32" i="70"/>
  <c r="AM32" i="70" s="1"/>
  <c r="Z31" i="70"/>
  <c r="AN31" i="70" s="1"/>
  <c r="Y31" i="70"/>
  <c r="Z30" i="70"/>
  <c r="AN30" i="70"/>
  <c r="Y30" i="70"/>
  <c r="AM30" i="70" s="1"/>
  <c r="Z29" i="70"/>
  <c r="AN29" i="70" s="1"/>
  <c r="Y29" i="70"/>
  <c r="AM29" i="70" s="1"/>
  <c r="Z28" i="70"/>
  <c r="AN28" i="70"/>
  <c r="Y28" i="70"/>
  <c r="AM28" i="70" s="1"/>
  <c r="Z27" i="70"/>
  <c r="Y27" i="70"/>
  <c r="AM27" i="70"/>
  <c r="Z26" i="70"/>
  <c r="AN26" i="70" s="1"/>
  <c r="Y26" i="70"/>
  <c r="Z25" i="70"/>
  <c r="AN25" i="70" s="1"/>
  <c r="Y25" i="70"/>
  <c r="AM25" i="70" s="1"/>
  <c r="Z24" i="70"/>
  <c r="Y24" i="70"/>
  <c r="AM24" i="70" s="1"/>
  <c r="Z23" i="70"/>
  <c r="AN23" i="70" s="1"/>
  <c r="Y23" i="70"/>
  <c r="AM23" i="70" s="1"/>
  <c r="Z22" i="70"/>
  <c r="AN22" i="70"/>
  <c r="Y22" i="70"/>
  <c r="AM22" i="70" s="1"/>
  <c r="Z21" i="70"/>
  <c r="AN21" i="70" s="1"/>
  <c r="Y21" i="70"/>
  <c r="AM21" i="70" s="1"/>
  <c r="Z34" i="71"/>
  <c r="AN34" i="71"/>
  <c r="Y34" i="71"/>
  <c r="AM34" i="71" s="1"/>
  <c r="Z33" i="71"/>
  <c r="AN33" i="71" s="1"/>
  <c r="Y33" i="71"/>
  <c r="AM33" i="71" s="1"/>
  <c r="Z32" i="71"/>
  <c r="Y32" i="71"/>
  <c r="AM32" i="71" s="1"/>
  <c r="Z31" i="71"/>
  <c r="AN31" i="71" s="1"/>
  <c r="Y31" i="71"/>
  <c r="AM31" i="71" s="1"/>
  <c r="Z30" i="71"/>
  <c r="Y30" i="71"/>
  <c r="AM30" i="71" s="1"/>
  <c r="Z29" i="71"/>
  <c r="AN29" i="71"/>
  <c r="Y29" i="71"/>
  <c r="Z28" i="71"/>
  <c r="AN28" i="71" s="1"/>
  <c r="Y28" i="71"/>
  <c r="AM28" i="71"/>
  <c r="Z27" i="71"/>
  <c r="AN27" i="71" s="1"/>
  <c r="Y27" i="71"/>
  <c r="AM27" i="71" s="1"/>
  <c r="Z26" i="71"/>
  <c r="AN26" i="71" s="1"/>
  <c r="Y26" i="71"/>
  <c r="AM26" i="71"/>
  <c r="Z25" i="71"/>
  <c r="AN25" i="71" s="1"/>
  <c r="Y25" i="71"/>
  <c r="Z24" i="71"/>
  <c r="AN24" i="71" s="1"/>
  <c r="Y24" i="71"/>
  <c r="AM24" i="71" s="1"/>
  <c r="Z23" i="71"/>
  <c r="AN23" i="71" s="1"/>
  <c r="Y23" i="71"/>
  <c r="AM23" i="71"/>
  <c r="Z22" i="71"/>
  <c r="Y22" i="71"/>
  <c r="AM22" i="71" s="1"/>
  <c r="Z21" i="71"/>
  <c r="AN21" i="71"/>
  <c r="Y21" i="71"/>
  <c r="AM21" i="71" s="1"/>
  <c r="Z34" i="72"/>
  <c r="AN34" i="72" s="1"/>
  <c r="Y34" i="72"/>
  <c r="AM34" i="72" s="1"/>
  <c r="Z33" i="72"/>
  <c r="Y33" i="72"/>
  <c r="AM33" i="72" s="1"/>
  <c r="Z32" i="72"/>
  <c r="AN32" i="72"/>
  <c r="Y32" i="72"/>
  <c r="Z31" i="72"/>
  <c r="AN31" i="72" s="1"/>
  <c r="Y31" i="72"/>
  <c r="AM31" i="72"/>
  <c r="Z30" i="72"/>
  <c r="AN30" i="72" s="1"/>
  <c r="Y30" i="72"/>
  <c r="AM30" i="72" s="1"/>
  <c r="Z29" i="72"/>
  <c r="AN29" i="72" s="1"/>
  <c r="Y29" i="72"/>
  <c r="Z28" i="72"/>
  <c r="AN28" i="72" s="1"/>
  <c r="Y28" i="72"/>
  <c r="AM28" i="72"/>
  <c r="Z27" i="72"/>
  <c r="Y27" i="72"/>
  <c r="AM27" i="72" s="1"/>
  <c r="Z26" i="72"/>
  <c r="AN26" i="72"/>
  <c r="Y26" i="72"/>
  <c r="Z25" i="72"/>
  <c r="AN25" i="72" s="1"/>
  <c r="Y25" i="72"/>
  <c r="AM25" i="72" s="1"/>
  <c r="Z24" i="72"/>
  <c r="AN24" i="72"/>
  <c r="Y24" i="72"/>
  <c r="AM24" i="72" s="1"/>
  <c r="Z23" i="72"/>
  <c r="AN23" i="72" s="1"/>
  <c r="Y23" i="72"/>
  <c r="Z22" i="72"/>
  <c r="AN22" i="72" s="1"/>
  <c r="Y22" i="72"/>
  <c r="AM22" i="72" s="1"/>
  <c r="Z21" i="72"/>
  <c r="AN21" i="72" s="1"/>
  <c r="Y21" i="72"/>
  <c r="AM21" i="72"/>
  <c r="Z34" i="73"/>
  <c r="Y34" i="73"/>
  <c r="AM34" i="73" s="1"/>
  <c r="Z33" i="73"/>
  <c r="AN33" i="73" s="1"/>
  <c r="Y33" i="73"/>
  <c r="AM33" i="73"/>
  <c r="Z32" i="73"/>
  <c r="AN32" i="73" s="1"/>
  <c r="Y32" i="73"/>
  <c r="AM32" i="73" s="1"/>
  <c r="Z31" i="73"/>
  <c r="Y31" i="73"/>
  <c r="AM31" i="73" s="1"/>
  <c r="Z30" i="73"/>
  <c r="AN30" i="73" s="1"/>
  <c r="Y30" i="73"/>
  <c r="Z29" i="73"/>
  <c r="AN29" i="73"/>
  <c r="Y29" i="73"/>
  <c r="AM29" i="73" s="1"/>
  <c r="Z28" i="73"/>
  <c r="AN28" i="73" s="1"/>
  <c r="Y28" i="73"/>
  <c r="AM28" i="73" s="1"/>
  <c r="Z27" i="73"/>
  <c r="AN27" i="73" s="1"/>
  <c r="Y27" i="73"/>
  <c r="Z26" i="73"/>
  <c r="AN26" i="73" s="1"/>
  <c r="Y26" i="73"/>
  <c r="AM26" i="73"/>
  <c r="Z25" i="73"/>
  <c r="Y25" i="73"/>
  <c r="AM25" i="73" s="1"/>
  <c r="Z24" i="73"/>
  <c r="AN24" i="73" s="1"/>
  <c r="Y24" i="73"/>
  <c r="Z23" i="73"/>
  <c r="AN23" i="73"/>
  <c r="Y23" i="73"/>
  <c r="AM23" i="73" s="1"/>
  <c r="Z22" i="73"/>
  <c r="AN22" i="73" s="1"/>
  <c r="Y22" i="73"/>
  <c r="AM22" i="73" s="1"/>
  <c r="Z21" i="73"/>
  <c r="AN21" i="73"/>
  <c r="Y21" i="73"/>
  <c r="Z34" i="74"/>
  <c r="AN34" i="74" s="1"/>
  <c r="Y34" i="74"/>
  <c r="AM34" i="74" s="1"/>
  <c r="Z33" i="74"/>
  <c r="AN33" i="74" s="1"/>
  <c r="Y33" i="74"/>
  <c r="AM33" i="74" s="1"/>
  <c r="Z32" i="74"/>
  <c r="Y32" i="74"/>
  <c r="AM32" i="74"/>
  <c r="Z31" i="74"/>
  <c r="AN31" i="74" s="1"/>
  <c r="Y31" i="74"/>
  <c r="AM31" i="74" s="1"/>
  <c r="Z30" i="74"/>
  <c r="AN30" i="74" s="1"/>
  <c r="Y30" i="74"/>
  <c r="Z29" i="74"/>
  <c r="Y29" i="74"/>
  <c r="AM29" i="74" s="1"/>
  <c r="Z28" i="74"/>
  <c r="AN28" i="74" s="1"/>
  <c r="Y28" i="74"/>
  <c r="Z27" i="74"/>
  <c r="AN27" i="74"/>
  <c r="Y27" i="74"/>
  <c r="Z26" i="74"/>
  <c r="AN26" i="74" s="1"/>
  <c r="Y26" i="74"/>
  <c r="AM26" i="74" s="1"/>
  <c r="Z25" i="74"/>
  <c r="AN25" i="74"/>
  <c r="Y25" i="74"/>
  <c r="Z24" i="74"/>
  <c r="AN24" i="74" s="1"/>
  <c r="Y24" i="74"/>
  <c r="AM24" i="74" s="1"/>
  <c r="Z23" i="74"/>
  <c r="Y23" i="74"/>
  <c r="AM23" i="74"/>
  <c r="Z22" i="74"/>
  <c r="AN22" i="74" s="1"/>
  <c r="Y22" i="74"/>
  <c r="Z21" i="74"/>
  <c r="AN21" i="74" s="1"/>
  <c r="Y21" i="74"/>
  <c r="AM21" i="74" s="1"/>
  <c r="Z34" i="75"/>
  <c r="AN34" i="75" s="1"/>
  <c r="Y34" i="75"/>
  <c r="AM34" i="75" s="1"/>
  <c r="Z33" i="75"/>
  <c r="AN33" i="75" s="1"/>
  <c r="Y33" i="75"/>
  <c r="Z32" i="75"/>
  <c r="AN32" i="75"/>
  <c r="Y32" i="75"/>
  <c r="AM32" i="75" s="1"/>
  <c r="Z31" i="75"/>
  <c r="AN31" i="75" s="1"/>
  <c r="Y31" i="75"/>
  <c r="AM31" i="75" s="1"/>
  <c r="Z30" i="75"/>
  <c r="AN30" i="75"/>
  <c r="Y30" i="75"/>
  <c r="Z29" i="75"/>
  <c r="AN29" i="75" s="1"/>
  <c r="Y29" i="75"/>
  <c r="Z28" i="75"/>
  <c r="AN28" i="75" s="1"/>
  <c r="Y28" i="75"/>
  <c r="Z27" i="75"/>
  <c r="AN27" i="75" s="1"/>
  <c r="Y27" i="75"/>
  <c r="AM27" i="75" s="1"/>
  <c r="Z26" i="75"/>
  <c r="AN26" i="75" s="1"/>
  <c r="Y26" i="75"/>
  <c r="Z25" i="75"/>
  <c r="AN25" i="75" s="1"/>
  <c r="Y25" i="75"/>
  <c r="AM25" i="75" s="1"/>
  <c r="Z24" i="75"/>
  <c r="AN24" i="75" s="1"/>
  <c r="Y24" i="75"/>
  <c r="AM24" i="75"/>
  <c r="Z23" i="75"/>
  <c r="Y23" i="75"/>
  <c r="AM23" i="75" s="1"/>
  <c r="Z22" i="75"/>
  <c r="Y22" i="75"/>
  <c r="AM22" i="75" s="1"/>
  <c r="Z21" i="75"/>
  <c r="AN21" i="75"/>
  <c r="Y21" i="75"/>
  <c r="Z34" i="76"/>
  <c r="AN34" i="76" s="1"/>
  <c r="Y34" i="76"/>
  <c r="AM34" i="76" s="1"/>
  <c r="Z33" i="76"/>
  <c r="Y33" i="76"/>
  <c r="AM33" i="76" s="1"/>
  <c r="Z32" i="76"/>
  <c r="Y32" i="76"/>
  <c r="AM32" i="76" s="1"/>
  <c r="Z31" i="76"/>
  <c r="Y31" i="76"/>
  <c r="AM31" i="76"/>
  <c r="Z30" i="76"/>
  <c r="AN30" i="76" s="1"/>
  <c r="Y30" i="76"/>
  <c r="Z29" i="76"/>
  <c r="AN29" i="76"/>
  <c r="Y29" i="76"/>
  <c r="AM29" i="76" s="1"/>
  <c r="Z28" i="76"/>
  <c r="Y28" i="76"/>
  <c r="AM28" i="76" s="1"/>
  <c r="Z27" i="76"/>
  <c r="AN27" i="76" s="1"/>
  <c r="Y27" i="76"/>
  <c r="AM27" i="76" s="1"/>
  <c r="Z26" i="76"/>
  <c r="AN26" i="76"/>
  <c r="Y26" i="76"/>
  <c r="AM26" i="76" s="1"/>
  <c r="Z25" i="76"/>
  <c r="AN25" i="76" s="1"/>
  <c r="Y25" i="76"/>
  <c r="AM25" i="76" s="1"/>
  <c r="Z24" i="76"/>
  <c r="Y24" i="76"/>
  <c r="AM24" i="76"/>
  <c r="Z23" i="76"/>
  <c r="AN23" i="76" s="1"/>
  <c r="Y23" i="76"/>
  <c r="AM23" i="76" s="1"/>
  <c r="Z22" i="76"/>
  <c r="AN22" i="76" s="1"/>
  <c r="Y22" i="76"/>
  <c r="Z21" i="76"/>
  <c r="AN21" i="76" s="1"/>
  <c r="Y21" i="76"/>
  <c r="AM21" i="76" s="1"/>
  <c r="Z34" i="77"/>
  <c r="AN34" i="77" s="1"/>
  <c r="Y34" i="77"/>
  <c r="AM34" i="77" s="1"/>
  <c r="Z33" i="77"/>
  <c r="AN33" i="77" s="1"/>
  <c r="Y33" i="77"/>
  <c r="AM33" i="77" s="1"/>
  <c r="Z32" i="77"/>
  <c r="AN32" i="77" s="1"/>
  <c r="Y32" i="77"/>
  <c r="AM32" i="77" s="1"/>
  <c r="Z31" i="77"/>
  <c r="Y31" i="77"/>
  <c r="AM31" i="77" s="1"/>
  <c r="Z30" i="77"/>
  <c r="AN30" i="77" s="1"/>
  <c r="Y30" i="77"/>
  <c r="Z29" i="77"/>
  <c r="AN29" i="77" s="1"/>
  <c r="Y29" i="77"/>
  <c r="Z28" i="77"/>
  <c r="AN28" i="77" s="1"/>
  <c r="Y28" i="77"/>
  <c r="AM28" i="77" s="1"/>
  <c r="Z27" i="77"/>
  <c r="AN27" i="77" s="1"/>
  <c r="Y27" i="77"/>
  <c r="AM27" i="77"/>
  <c r="Z26" i="77"/>
  <c r="AN26" i="77" s="1"/>
  <c r="Y26" i="77"/>
  <c r="Z25" i="77"/>
  <c r="AN25" i="77" s="1"/>
  <c r="Y25" i="77"/>
  <c r="AM25" i="77"/>
  <c r="Z24" i="77"/>
  <c r="AN24" i="77" s="1"/>
  <c r="Y24" i="77"/>
  <c r="AM24" i="77" s="1"/>
  <c r="Z23" i="77"/>
  <c r="AN23" i="77" s="1"/>
  <c r="Y23" i="77"/>
  <c r="AM23" i="77"/>
  <c r="Z22" i="77"/>
  <c r="Y22" i="77"/>
  <c r="AM22" i="77" s="1"/>
  <c r="Z21" i="77"/>
  <c r="AN21" i="77" s="1"/>
  <c r="Y21" i="77"/>
  <c r="Z34" i="79"/>
  <c r="AN34" i="79" s="1"/>
  <c r="Y34" i="79"/>
  <c r="AM34" i="79" s="1"/>
  <c r="Z33" i="79"/>
  <c r="AN33" i="79"/>
  <c r="Y33" i="79"/>
  <c r="AM33" i="79" s="1"/>
  <c r="Z32" i="79"/>
  <c r="Y32" i="79"/>
  <c r="AM32" i="79" s="1"/>
  <c r="Z31" i="79"/>
  <c r="AN31" i="79" s="1"/>
  <c r="Y31" i="79"/>
  <c r="AM31" i="79" s="1"/>
  <c r="Z30" i="79"/>
  <c r="AN30" i="79"/>
  <c r="Y30" i="79"/>
  <c r="AM30" i="79" s="1"/>
  <c r="Z29" i="79"/>
  <c r="AN29" i="79" s="1"/>
  <c r="Y29" i="79"/>
  <c r="AM29" i="79" s="1"/>
  <c r="Z28" i="79"/>
  <c r="AN28" i="79" s="1"/>
  <c r="Y28" i="79"/>
  <c r="AM28" i="79" s="1"/>
  <c r="Z27" i="79"/>
  <c r="Y27" i="79"/>
  <c r="AM27" i="79"/>
  <c r="Z26" i="79"/>
  <c r="AN26" i="79" s="1"/>
  <c r="Y26" i="79"/>
  <c r="AM26" i="79" s="1"/>
  <c r="Z25" i="79"/>
  <c r="AN25" i="79" s="1"/>
  <c r="Y25" i="79"/>
  <c r="AM25" i="79"/>
  <c r="Z24" i="79"/>
  <c r="AN24" i="79" s="1"/>
  <c r="Y24" i="79"/>
  <c r="AM24" i="79" s="1"/>
  <c r="Z23" i="79"/>
  <c r="AN23" i="79" s="1"/>
  <c r="Y23" i="79"/>
  <c r="Z22" i="79"/>
  <c r="AN22" i="79" s="1"/>
  <c r="Y22" i="79"/>
  <c r="AM22" i="79" s="1"/>
  <c r="Z21" i="79"/>
  <c r="AN21" i="79" s="1"/>
  <c r="Y21" i="79"/>
  <c r="AM21" i="79" s="1"/>
  <c r="Z34" i="44"/>
  <c r="Y34" i="44"/>
  <c r="Z33" i="44"/>
  <c r="AN33" i="44" s="1"/>
  <c r="Y33" i="44"/>
  <c r="AM33" i="44" s="1"/>
  <c r="Z32" i="44"/>
  <c r="Y32" i="44"/>
  <c r="AM32" i="44" s="1"/>
  <c r="Z31" i="44"/>
  <c r="AN31" i="44" s="1"/>
  <c r="Y31" i="44"/>
  <c r="AM31" i="44" s="1"/>
  <c r="Z30" i="44"/>
  <c r="AN30" i="44"/>
  <c r="Y30" i="44"/>
  <c r="AM30" i="44" s="1"/>
  <c r="Z29" i="44"/>
  <c r="Y29" i="44"/>
  <c r="AM29" i="44" s="1"/>
  <c r="Z28" i="44"/>
  <c r="AN28" i="44" s="1"/>
  <c r="Y28" i="44"/>
  <c r="AM28" i="44" s="1"/>
  <c r="Z27" i="44"/>
  <c r="AN27" i="44" s="1"/>
  <c r="Y27" i="44"/>
  <c r="AM27" i="44" s="1"/>
  <c r="Z26" i="44"/>
  <c r="Y26" i="44"/>
  <c r="AM26" i="44"/>
  <c r="Z25" i="44"/>
  <c r="AN25" i="44" s="1"/>
  <c r="Y25" i="44"/>
  <c r="AM25" i="44" s="1"/>
  <c r="Z24" i="44"/>
  <c r="AN24" i="44" s="1"/>
  <c r="Y24" i="44"/>
  <c r="AM24" i="44"/>
  <c r="Z23" i="44"/>
  <c r="AN23" i="44" s="1"/>
  <c r="Y23" i="44"/>
  <c r="AM23" i="44" s="1"/>
  <c r="Z22" i="44"/>
  <c r="AN22" i="44" s="1"/>
  <c r="Y22" i="44"/>
  <c r="AM22" i="44"/>
  <c r="Z21" i="44"/>
  <c r="Y21" i="44"/>
  <c r="AM21" i="44" s="1"/>
  <c r="Y9" i="2"/>
  <c r="Z9" i="2"/>
  <c r="AN9" i="2" s="1"/>
  <c r="Y10" i="2"/>
  <c r="AM10" i="2"/>
  <c r="Z10" i="2"/>
  <c r="AN10" i="2" s="1"/>
  <c r="Y11" i="2"/>
  <c r="AM11" i="2" s="1"/>
  <c r="Z11" i="2"/>
  <c r="Y12" i="2"/>
  <c r="AM12" i="2" s="1"/>
  <c r="Z12" i="2"/>
  <c r="AN12" i="2" s="1"/>
  <c r="Y13" i="2"/>
  <c r="Z13" i="2"/>
  <c r="AN13" i="2" s="1"/>
  <c r="Y14" i="2"/>
  <c r="AM14" i="2" s="1"/>
  <c r="Z14" i="2"/>
  <c r="AN14" i="2"/>
  <c r="Y15" i="2"/>
  <c r="AM15" i="2" s="1"/>
  <c r="Z15" i="2"/>
  <c r="AN15" i="2" s="1"/>
  <c r="Y16" i="2"/>
  <c r="AM16" i="2" s="1"/>
  <c r="Z16" i="2"/>
  <c r="AN16" i="2"/>
  <c r="Y17" i="2"/>
  <c r="Z17" i="2"/>
  <c r="AN17" i="2" s="1"/>
  <c r="Y18" i="2"/>
  <c r="AM18" i="2" s="1"/>
  <c r="Z18" i="2"/>
  <c r="Y19" i="2"/>
  <c r="AM19" i="2" s="1"/>
  <c r="Z19" i="2"/>
  <c r="AN19" i="2" s="1"/>
  <c r="Y9" i="46"/>
  <c r="Z9" i="46"/>
  <c r="AN9" i="46" s="1"/>
  <c r="Y10" i="46"/>
  <c r="AM10" i="46"/>
  <c r="Z10" i="46"/>
  <c r="AN10" i="46" s="1"/>
  <c r="Y11" i="46"/>
  <c r="Z11" i="46"/>
  <c r="AN11" i="46" s="1"/>
  <c r="Y12" i="46"/>
  <c r="AM12" i="46" s="1"/>
  <c r="Z12" i="46"/>
  <c r="AN12" i="46" s="1"/>
  <c r="Y13" i="46"/>
  <c r="Z13" i="46"/>
  <c r="AN13" i="46"/>
  <c r="Y14" i="46"/>
  <c r="AM14" i="46" s="1"/>
  <c r="Z14" i="46"/>
  <c r="AN14" i="46" s="1"/>
  <c r="Y15" i="46"/>
  <c r="Z15" i="46"/>
  <c r="AN15" i="46" s="1"/>
  <c r="Y16" i="46"/>
  <c r="AM16" i="46" s="1"/>
  <c r="Z16" i="46"/>
  <c r="AN16" i="46" s="1"/>
  <c r="Y17" i="46"/>
  <c r="Z17" i="46"/>
  <c r="AN17" i="46" s="1"/>
  <c r="Y18" i="46"/>
  <c r="AM18" i="46" s="1"/>
  <c r="Z18" i="46"/>
  <c r="AN18" i="46" s="1"/>
  <c r="Y19" i="46"/>
  <c r="Z19" i="46"/>
  <c r="AN19" i="46" s="1"/>
  <c r="Y9" i="47"/>
  <c r="AM9" i="47" s="1"/>
  <c r="Z9" i="47"/>
  <c r="AN9" i="47" s="1"/>
  <c r="Y10" i="47"/>
  <c r="Z10" i="47"/>
  <c r="AN10" i="47" s="1"/>
  <c r="Y11" i="47"/>
  <c r="AM11" i="47" s="1"/>
  <c r="Z11" i="47"/>
  <c r="AN11" i="47"/>
  <c r="Y12" i="47"/>
  <c r="Z12" i="47"/>
  <c r="AN12" i="47" s="1"/>
  <c r="Y13" i="47"/>
  <c r="AM13" i="47" s="1"/>
  <c r="Z13" i="47"/>
  <c r="AN13" i="47" s="1"/>
  <c r="Y14" i="47"/>
  <c r="Z14" i="47"/>
  <c r="AN14" i="47" s="1"/>
  <c r="Y15" i="47"/>
  <c r="AM15" i="47"/>
  <c r="Z15" i="47"/>
  <c r="AN15" i="47" s="1"/>
  <c r="Y16" i="47"/>
  <c r="Z16" i="47"/>
  <c r="AN16" i="47" s="1"/>
  <c r="Y17" i="47"/>
  <c r="AM17" i="47" s="1"/>
  <c r="Z17" i="47"/>
  <c r="AN17" i="47" s="1"/>
  <c r="Y18" i="47"/>
  <c r="Z18" i="47"/>
  <c r="AN18" i="47"/>
  <c r="Y19" i="47"/>
  <c r="AM19" i="47" s="1"/>
  <c r="Z19" i="47"/>
  <c r="AN19" i="47" s="1"/>
  <c r="Y9" i="48"/>
  <c r="Z9" i="48"/>
  <c r="AN9" i="48" s="1"/>
  <c r="Y10" i="48"/>
  <c r="AM10" i="48" s="1"/>
  <c r="Z10" i="48"/>
  <c r="AN10" i="48" s="1"/>
  <c r="Y11" i="48"/>
  <c r="Z11" i="48"/>
  <c r="AN11" i="48" s="1"/>
  <c r="Y12" i="48"/>
  <c r="AM12" i="48" s="1"/>
  <c r="Z12" i="48"/>
  <c r="AN12" i="48" s="1"/>
  <c r="Y13" i="48"/>
  <c r="Z13" i="48"/>
  <c r="AN13" i="48" s="1"/>
  <c r="Y14" i="48"/>
  <c r="AM14" i="48" s="1"/>
  <c r="Z14" i="48"/>
  <c r="AN14" i="48" s="1"/>
  <c r="Y15" i="48"/>
  <c r="Z15" i="48"/>
  <c r="AN15" i="48" s="1"/>
  <c r="Y16" i="48"/>
  <c r="AM16" i="48" s="1"/>
  <c r="Z16" i="48"/>
  <c r="AN16" i="48"/>
  <c r="Y17" i="48"/>
  <c r="Z17" i="48"/>
  <c r="AN17" i="48" s="1"/>
  <c r="Y18" i="48"/>
  <c r="AM18" i="48" s="1"/>
  <c r="Z18" i="48"/>
  <c r="AN18" i="48" s="1"/>
  <c r="Y19" i="48"/>
  <c r="Z19" i="48"/>
  <c r="AN19" i="48" s="1"/>
  <c r="Y9" i="49"/>
  <c r="AM9" i="49"/>
  <c r="Z9" i="49"/>
  <c r="AN9" i="49" s="1"/>
  <c r="Y10" i="49"/>
  <c r="Z10" i="49"/>
  <c r="AN10" i="49" s="1"/>
  <c r="Y11" i="49"/>
  <c r="AM11" i="49" s="1"/>
  <c r="Z11" i="49"/>
  <c r="AN11" i="49" s="1"/>
  <c r="Y12" i="49"/>
  <c r="Z12" i="49"/>
  <c r="AN12" i="49"/>
  <c r="Y13" i="49"/>
  <c r="AM13" i="49" s="1"/>
  <c r="Z13" i="49"/>
  <c r="AN13" i="49" s="1"/>
  <c r="Y14" i="49"/>
  <c r="Z14" i="49"/>
  <c r="AN14" i="49" s="1"/>
  <c r="Y15" i="49"/>
  <c r="AM15" i="49" s="1"/>
  <c r="Z15" i="49"/>
  <c r="AN15" i="49" s="1"/>
  <c r="Y16" i="49"/>
  <c r="Z16" i="49"/>
  <c r="AN16" i="49" s="1"/>
  <c r="Y17" i="49"/>
  <c r="AM17" i="49" s="1"/>
  <c r="Z17" i="49"/>
  <c r="AN17" i="49" s="1"/>
  <c r="Y18" i="49"/>
  <c r="Z18" i="49"/>
  <c r="AN18" i="49" s="1"/>
  <c r="Y19" i="49"/>
  <c r="AM19" i="49" s="1"/>
  <c r="Z19" i="49"/>
  <c r="AN19" i="49" s="1"/>
  <c r="Y9" i="50"/>
  <c r="Z9" i="50"/>
  <c r="AN9" i="50" s="1"/>
  <c r="Y10" i="50"/>
  <c r="AM10" i="50" s="1"/>
  <c r="Z10" i="50"/>
  <c r="AN10" i="50"/>
  <c r="Y11" i="50"/>
  <c r="Z11" i="50"/>
  <c r="AN11" i="50" s="1"/>
  <c r="Y12" i="50"/>
  <c r="AM12" i="50" s="1"/>
  <c r="Z12" i="50"/>
  <c r="AN12" i="50" s="1"/>
  <c r="Y13" i="50"/>
  <c r="Z13" i="50"/>
  <c r="AN13" i="50" s="1"/>
  <c r="Y14" i="50"/>
  <c r="AM14" i="50"/>
  <c r="Z14" i="50"/>
  <c r="AN14" i="50" s="1"/>
  <c r="Y15" i="50"/>
  <c r="Z15" i="50"/>
  <c r="AN15" i="50" s="1"/>
  <c r="Y16" i="50"/>
  <c r="AM16" i="50" s="1"/>
  <c r="Z16" i="50"/>
  <c r="AN16" i="50" s="1"/>
  <c r="Y17" i="50"/>
  <c r="Z17" i="50"/>
  <c r="AN17" i="50" s="1"/>
  <c r="Y18" i="50"/>
  <c r="AM18" i="50" s="1"/>
  <c r="Z18" i="50"/>
  <c r="AN18" i="50"/>
  <c r="Y19" i="50"/>
  <c r="Z19" i="50"/>
  <c r="AN19" i="50" s="1"/>
  <c r="Y9" i="51"/>
  <c r="AM9" i="51" s="1"/>
  <c r="Z9" i="51"/>
  <c r="AN9" i="51" s="1"/>
  <c r="Y10" i="51"/>
  <c r="Z10" i="51"/>
  <c r="AN10" i="51" s="1"/>
  <c r="Y11" i="51"/>
  <c r="AM11" i="51"/>
  <c r="Z11" i="51"/>
  <c r="AN11" i="51" s="1"/>
  <c r="Y12" i="51"/>
  <c r="Z12" i="51"/>
  <c r="AN12" i="51" s="1"/>
  <c r="Y13" i="51"/>
  <c r="AM13" i="51" s="1"/>
  <c r="Z13" i="51"/>
  <c r="AN13" i="51" s="1"/>
  <c r="Y14" i="51"/>
  <c r="Z14" i="51"/>
  <c r="AN14" i="51"/>
  <c r="Y15" i="51"/>
  <c r="AM15" i="51" s="1"/>
  <c r="Z15" i="51"/>
  <c r="AN15" i="51" s="1"/>
  <c r="Y16" i="51"/>
  <c r="Z16" i="51"/>
  <c r="AN16" i="51" s="1"/>
  <c r="Y17" i="51"/>
  <c r="AM17" i="51" s="1"/>
  <c r="Z17" i="51"/>
  <c r="AN17" i="51" s="1"/>
  <c r="Y18" i="51"/>
  <c r="Z18" i="51"/>
  <c r="AN18" i="51" s="1"/>
  <c r="Y19" i="51"/>
  <c r="AM19" i="51" s="1"/>
  <c r="Z19" i="51"/>
  <c r="AN19" i="51" s="1"/>
  <c r="Y9" i="52"/>
  <c r="Z9" i="52"/>
  <c r="AN9" i="52" s="1"/>
  <c r="Y10" i="52"/>
  <c r="AM10" i="52" s="1"/>
  <c r="Z10" i="52"/>
  <c r="AN10" i="52" s="1"/>
  <c r="Y11" i="52"/>
  <c r="AM11" i="52" s="1"/>
  <c r="Z11" i="52"/>
  <c r="AN11" i="52" s="1"/>
  <c r="Y12" i="52"/>
  <c r="AM12" i="52" s="1"/>
  <c r="Z12" i="52"/>
  <c r="AN12" i="52" s="1"/>
  <c r="Y13" i="52"/>
  <c r="AM13" i="52" s="1"/>
  <c r="Z13" i="52"/>
  <c r="Y14" i="52"/>
  <c r="AM14" i="52" s="1"/>
  <c r="Z14" i="52"/>
  <c r="AN14" i="52" s="1"/>
  <c r="Y15" i="52"/>
  <c r="AM15" i="52" s="1"/>
  <c r="Z15" i="52"/>
  <c r="AN15" i="52"/>
  <c r="Y16" i="52"/>
  <c r="Z16" i="52"/>
  <c r="AN16" i="52" s="1"/>
  <c r="Y17" i="52"/>
  <c r="AM17" i="52" s="1"/>
  <c r="Z17" i="52"/>
  <c r="AN17" i="52"/>
  <c r="Y18" i="52"/>
  <c r="Z18" i="52"/>
  <c r="AN18" i="52" s="1"/>
  <c r="Y19" i="52"/>
  <c r="AM19" i="52" s="1"/>
  <c r="Z19" i="52"/>
  <c r="AN19" i="52" s="1"/>
  <c r="Y9" i="53"/>
  <c r="AM9" i="53" s="1"/>
  <c r="Z9" i="53"/>
  <c r="Y10" i="53"/>
  <c r="AM10" i="53"/>
  <c r="Z10" i="53"/>
  <c r="AN10" i="53" s="1"/>
  <c r="Y11" i="53"/>
  <c r="AM11" i="53" s="1"/>
  <c r="Z11" i="53"/>
  <c r="Y12" i="53"/>
  <c r="AM12" i="53" s="1"/>
  <c r="Z12" i="53"/>
  <c r="Y13" i="53"/>
  <c r="Z13" i="53"/>
  <c r="AN13" i="53" s="1"/>
  <c r="Y14" i="53"/>
  <c r="Z14" i="53"/>
  <c r="Y15" i="53"/>
  <c r="AM15" i="53" s="1"/>
  <c r="Z15" i="53"/>
  <c r="AN15" i="53" s="1"/>
  <c r="Y16" i="53"/>
  <c r="AM16" i="53" s="1"/>
  <c r="Z16" i="53"/>
  <c r="AN16" i="53" s="1"/>
  <c r="Y17" i="53"/>
  <c r="AM17" i="53" s="1"/>
  <c r="Z17" i="53"/>
  <c r="Y18" i="53"/>
  <c r="AM18" i="53" s="1"/>
  <c r="Z18" i="53"/>
  <c r="Y19" i="53"/>
  <c r="AM19" i="53" s="1"/>
  <c r="Z19" i="53"/>
  <c r="Y9" i="54"/>
  <c r="AM9" i="54"/>
  <c r="Z9" i="54"/>
  <c r="AN9" i="54" s="1"/>
  <c r="Y10" i="54"/>
  <c r="AM10" i="54"/>
  <c r="Z10" i="54"/>
  <c r="AN10" i="54" s="1"/>
  <c r="Y11" i="54"/>
  <c r="AM11" i="54" s="1"/>
  <c r="Z11" i="54"/>
  <c r="AN11" i="54" s="1"/>
  <c r="Y12" i="54"/>
  <c r="Z12" i="54"/>
  <c r="AN12" i="54" s="1"/>
  <c r="Y13" i="54"/>
  <c r="AM13" i="54" s="1"/>
  <c r="Z13" i="54"/>
  <c r="AN13" i="54" s="1"/>
  <c r="Y14" i="54"/>
  <c r="AM14" i="54" s="1"/>
  <c r="Z14" i="54"/>
  <c r="Y15" i="54"/>
  <c r="AM15" i="54" s="1"/>
  <c r="Z15" i="54"/>
  <c r="AN15" i="54" s="1"/>
  <c r="Y16" i="54"/>
  <c r="AM16" i="54" s="1"/>
  <c r="Z16" i="54"/>
  <c r="Y17" i="54"/>
  <c r="AM17" i="54" s="1"/>
  <c r="Z17" i="54"/>
  <c r="Y18" i="54"/>
  <c r="AM18" i="54" s="1"/>
  <c r="Z18" i="54"/>
  <c r="AN18" i="54" s="1"/>
  <c r="Y19" i="54"/>
  <c r="Z19" i="54"/>
  <c r="AN19" i="54" s="1"/>
  <c r="Y9" i="55"/>
  <c r="AM9" i="55" s="1"/>
  <c r="Z9" i="55"/>
  <c r="AN9" i="55" s="1"/>
  <c r="Y10" i="55"/>
  <c r="AM10" i="55" s="1"/>
  <c r="Z10" i="55"/>
  <c r="AN10" i="55" s="1"/>
  <c r="Y11" i="55"/>
  <c r="AM11" i="55" s="1"/>
  <c r="Z11" i="55"/>
  <c r="AN11" i="55" s="1"/>
  <c r="Y12" i="55"/>
  <c r="AM12" i="55" s="1"/>
  <c r="Z12" i="55"/>
  <c r="Y13" i="55"/>
  <c r="AM13" i="55" s="1"/>
  <c r="Z13" i="55"/>
  <c r="AN13" i="55" s="1"/>
  <c r="Y14" i="55"/>
  <c r="AM14" i="55" s="1"/>
  <c r="Z14" i="55"/>
  <c r="AN14" i="55"/>
  <c r="Y15" i="55"/>
  <c r="AM15" i="55" s="1"/>
  <c r="Z15" i="55"/>
  <c r="AN15" i="55" s="1"/>
  <c r="Y16" i="55"/>
  <c r="AM16" i="55" s="1"/>
  <c r="Z16" i="55"/>
  <c r="AN16" i="55"/>
  <c r="Y17" i="55"/>
  <c r="Z17" i="55"/>
  <c r="AN17" i="55" s="1"/>
  <c r="Y18" i="55"/>
  <c r="AM18" i="55" s="1"/>
  <c r="Z18" i="55"/>
  <c r="AN18" i="55" s="1"/>
  <c r="Y19" i="55"/>
  <c r="AM19" i="55" s="1"/>
  <c r="Z19" i="55"/>
  <c r="Y9" i="56"/>
  <c r="AM9" i="56"/>
  <c r="Z9" i="56"/>
  <c r="AN9" i="56" s="1"/>
  <c r="Y10" i="56"/>
  <c r="AM10" i="56" s="1"/>
  <c r="Z10" i="56"/>
  <c r="Y11" i="56"/>
  <c r="AM11" i="56" s="1"/>
  <c r="Z11" i="56"/>
  <c r="Y12" i="56"/>
  <c r="AM12" i="56" s="1"/>
  <c r="Z12" i="56"/>
  <c r="AN12" i="56" s="1"/>
  <c r="Y13" i="56"/>
  <c r="Z13" i="56"/>
  <c r="AN13" i="56" s="1"/>
  <c r="Y14" i="56"/>
  <c r="AM14" i="56" s="1"/>
  <c r="Z14" i="56"/>
  <c r="AN14" i="56" s="1"/>
  <c r="Y15" i="56"/>
  <c r="AM15" i="56" s="1"/>
  <c r="Z15" i="56"/>
  <c r="AN15" i="56" s="1"/>
  <c r="Y16" i="56"/>
  <c r="AM16" i="56" s="1"/>
  <c r="Z16" i="56"/>
  <c r="Y17" i="56"/>
  <c r="AM17" i="56" s="1"/>
  <c r="Z17" i="56"/>
  <c r="Y18" i="56"/>
  <c r="AM18" i="56" s="1"/>
  <c r="Z18" i="56"/>
  <c r="AN18" i="56" s="1"/>
  <c r="Y19" i="56"/>
  <c r="AM19" i="56"/>
  <c r="Z19" i="56"/>
  <c r="AN19" i="56" s="1"/>
  <c r="Y9" i="57"/>
  <c r="AM9" i="57" s="1"/>
  <c r="Z9" i="57"/>
  <c r="AN9" i="57" s="1"/>
  <c r="Y10" i="57"/>
  <c r="AM10" i="57"/>
  <c r="Z10" i="57"/>
  <c r="Y11" i="57"/>
  <c r="AM11" i="57" s="1"/>
  <c r="Z11" i="57"/>
  <c r="AN11" i="57" s="1"/>
  <c r="Y12" i="57"/>
  <c r="Z12" i="57"/>
  <c r="Y13" i="57"/>
  <c r="AM13" i="57" s="1"/>
  <c r="Z13" i="57"/>
  <c r="Y14" i="57"/>
  <c r="Z14" i="57"/>
  <c r="Y15" i="57"/>
  <c r="AM15" i="57" s="1"/>
  <c r="Z15" i="57"/>
  <c r="AN15" i="57"/>
  <c r="Y16" i="57"/>
  <c r="AM16" i="57" s="1"/>
  <c r="Z16" i="57"/>
  <c r="AN16" i="57" s="1"/>
  <c r="Y17" i="57"/>
  <c r="AM17" i="57" s="1"/>
  <c r="Z17" i="57"/>
  <c r="AN17" i="57"/>
  <c r="Y18" i="57"/>
  <c r="AM18" i="57" s="1"/>
  <c r="Z18" i="57"/>
  <c r="AN18" i="57" s="1"/>
  <c r="Y19" i="57"/>
  <c r="AM19" i="57" s="1"/>
  <c r="Z19" i="57"/>
  <c r="AN19" i="57"/>
  <c r="Y9" i="58"/>
  <c r="Z9" i="58"/>
  <c r="AN9" i="58" s="1"/>
  <c r="Y10" i="58"/>
  <c r="AM10" i="58" s="1"/>
  <c r="Z10" i="58"/>
  <c r="Y11" i="58"/>
  <c r="AM11" i="58"/>
  <c r="Z11" i="58"/>
  <c r="Y12" i="58"/>
  <c r="AM12" i="58" s="1"/>
  <c r="Z12" i="58"/>
  <c r="AN12" i="58" s="1"/>
  <c r="Y13" i="58"/>
  <c r="AM13" i="58" s="1"/>
  <c r="Z13" i="58"/>
  <c r="AN13" i="58" s="1"/>
  <c r="Y14" i="58"/>
  <c r="AM14" i="58" s="1"/>
  <c r="Z14" i="58"/>
  <c r="AN14" i="58" s="1"/>
  <c r="Y15" i="58"/>
  <c r="Z15" i="58"/>
  <c r="AN15" i="58"/>
  <c r="Y16" i="58"/>
  <c r="Z16" i="58"/>
  <c r="Y17" i="58"/>
  <c r="Z17" i="58"/>
  <c r="Y18" i="58"/>
  <c r="Z18" i="58"/>
  <c r="AN18" i="58" s="1"/>
  <c r="Y19" i="58"/>
  <c r="Z19" i="58"/>
  <c r="Y9" i="59"/>
  <c r="AM9" i="59" s="1"/>
  <c r="Z9" i="59"/>
  <c r="AN9" i="59"/>
  <c r="Y10" i="59"/>
  <c r="Z10" i="59"/>
  <c r="Y11" i="59"/>
  <c r="AM11" i="59"/>
  <c r="Z11" i="59"/>
  <c r="Y12" i="59"/>
  <c r="Z12" i="59"/>
  <c r="Y13" i="59"/>
  <c r="AM13" i="59" s="1"/>
  <c r="Z13" i="59"/>
  <c r="AN13" i="59"/>
  <c r="Y14" i="59"/>
  <c r="Z14" i="59"/>
  <c r="Y15" i="59"/>
  <c r="AM15" i="59"/>
  <c r="Z15" i="59"/>
  <c r="Y16" i="59"/>
  <c r="AM16" i="59" s="1"/>
  <c r="Z16" i="59"/>
  <c r="Y17" i="59"/>
  <c r="AM17" i="59" s="1"/>
  <c r="Z17" i="59"/>
  <c r="Y18" i="59"/>
  <c r="Z18" i="59"/>
  <c r="AN18" i="59" s="1"/>
  <c r="Y19" i="59"/>
  <c r="AM19" i="59" s="1"/>
  <c r="Z19" i="59"/>
  <c r="Y9" i="60"/>
  <c r="AM9" i="60" s="1"/>
  <c r="Z9" i="60"/>
  <c r="AN9" i="60" s="1"/>
  <c r="Y10" i="60"/>
  <c r="AM10" i="60" s="1"/>
  <c r="Z10" i="60"/>
  <c r="AN10" i="60" s="1"/>
  <c r="Y11" i="60"/>
  <c r="AM11" i="60" s="1"/>
  <c r="Z11" i="60"/>
  <c r="AN11" i="60" s="1"/>
  <c r="Y12" i="60"/>
  <c r="AM12" i="60" s="1"/>
  <c r="Z12" i="60"/>
  <c r="AN12" i="60" s="1"/>
  <c r="Y13" i="60"/>
  <c r="AM13" i="60" s="1"/>
  <c r="Z13" i="60"/>
  <c r="AN13" i="60" s="1"/>
  <c r="Y14" i="60"/>
  <c r="AM14" i="60" s="1"/>
  <c r="Z14" i="60"/>
  <c r="AN14" i="60" s="1"/>
  <c r="Y15" i="60"/>
  <c r="AM15" i="60" s="1"/>
  <c r="Z15" i="60"/>
  <c r="AN15" i="60" s="1"/>
  <c r="Y16" i="60"/>
  <c r="AM16" i="60" s="1"/>
  <c r="Z16" i="60"/>
  <c r="AN16" i="60" s="1"/>
  <c r="Y17" i="60"/>
  <c r="AM17" i="60" s="1"/>
  <c r="Z17" i="60"/>
  <c r="AN17" i="60" s="1"/>
  <c r="Y18" i="60"/>
  <c r="AM18" i="60" s="1"/>
  <c r="Z18" i="60"/>
  <c r="AN18" i="60" s="1"/>
  <c r="Y19" i="60"/>
  <c r="AM19" i="60" s="1"/>
  <c r="Z19" i="60"/>
  <c r="AN19" i="60" s="1"/>
  <c r="Y9" i="61"/>
  <c r="AM9" i="61" s="1"/>
  <c r="Z9" i="61"/>
  <c r="AN9" i="61" s="1"/>
  <c r="Y10" i="61"/>
  <c r="AM10" i="61" s="1"/>
  <c r="Z10" i="61"/>
  <c r="AN10" i="61" s="1"/>
  <c r="Y11" i="61"/>
  <c r="AM11" i="61" s="1"/>
  <c r="Z11" i="61"/>
  <c r="AN11" i="61" s="1"/>
  <c r="Y12" i="61"/>
  <c r="AM12" i="61" s="1"/>
  <c r="Z12" i="61"/>
  <c r="AN12" i="61" s="1"/>
  <c r="Y13" i="61"/>
  <c r="AM13" i="61" s="1"/>
  <c r="Z13" i="61"/>
  <c r="AN13" i="61" s="1"/>
  <c r="Y14" i="61"/>
  <c r="AM14" i="61" s="1"/>
  <c r="Z14" i="61"/>
  <c r="AN14" i="61" s="1"/>
  <c r="Y15" i="61"/>
  <c r="AM15" i="61" s="1"/>
  <c r="Z15" i="61"/>
  <c r="AN15" i="61" s="1"/>
  <c r="Y16" i="61"/>
  <c r="AM16" i="61" s="1"/>
  <c r="Z16" i="61"/>
  <c r="AN16" i="61" s="1"/>
  <c r="Y17" i="61"/>
  <c r="AM17" i="61" s="1"/>
  <c r="Z17" i="61"/>
  <c r="AN17" i="61" s="1"/>
  <c r="Y18" i="61"/>
  <c r="AM18" i="61" s="1"/>
  <c r="Z18" i="61"/>
  <c r="AN18" i="61" s="1"/>
  <c r="Y19" i="61"/>
  <c r="AM19" i="61" s="1"/>
  <c r="Z19" i="61"/>
  <c r="AN19" i="61" s="1"/>
  <c r="Y9" i="62"/>
  <c r="AM9" i="62" s="1"/>
  <c r="Z9" i="62"/>
  <c r="Y10" i="62"/>
  <c r="Z10" i="62"/>
  <c r="Y11" i="62"/>
  <c r="Z11" i="62"/>
  <c r="Y12" i="62"/>
  <c r="AM12" i="62" s="1"/>
  <c r="Z12" i="62"/>
  <c r="Y13" i="62"/>
  <c r="AM13" i="62" s="1"/>
  <c r="Z13" i="62"/>
  <c r="Y14" i="62"/>
  <c r="AM14" i="62"/>
  <c r="Z14" i="62"/>
  <c r="Y15" i="62"/>
  <c r="Z15" i="62"/>
  <c r="Y16" i="62"/>
  <c r="AM16" i="62" s="1"/>
  <c r="Z16" i="62"/>
  <c r="Y17" i="62"/>
  <c r="AM17" i="62" s="1"/>
  <c r="Z17" i="62"/>
  <c r="Y18" i="62"/>
  <c r="AM18" i="62" s="1"/>
  <c r="Z18" i="62"/>
  <c r="AN18" i="62" s="1"/>
  <c r="Y19" i="62"/>
  <c r="Z19" i="62"/>
  <c r="Y9" i="63"/>
  <c r="AM9" i="63" s="1"/>
  <c r="Z9" i="63"/>
  <c r="Y10" i="63"/>
  <c r="AM10" i="63"/>
  <c r="Z10" i="63"/>
  <c r="Y11" i="63"/>
  <c r="AM11" i="63" s="1"/>
  <c r="Z11" i="63"/>
  <c r="Y12" i="63"/>
  <c r="Z12" i="63"/>
  <c r="AN12" i="63" s="1"/>
  <c r="Y13" i="63"/>
  <c r="AM13" i="63" s="1"/>
  <c r="Z13" i="63"/>
  <c r="Y14" i="63"/>
  <c r="AM14" i="63" s="1"/>
  <c r="Z14" i="63"/>
  <c r="Y15" i="63"/>
  <c r="AM15" i="63" s="1"/>
  <c r="Z15" i="63"/>
  <c r="Y16" i="63"/>
  <c r="Z16" i="63"/>
  <c r="Y17" i="63"/>
  <c r="AM17" i="63"/>
  <c r="Z17" i="63"/>
  <c r="Y18" i="63"/>
  <c r="AM18" i="63" s="1"/>
  <c r="Z18" i="63"/>
  <c r="Y19" i="63"/>
  <c r="AM19" i="63" s="1"/>
  <c r="Z19" i="63"/>
  <c r="AN19" i="63"/>
  <c r="Y9" i="64"/>
  <c r="Z9" i="64"/>
  <c r="AN9" i="64" s="1"/>
  <c r="Y10" i="64"/>
  <c r="AM10" i="64" s="1"/>
  <c r="Z10" i="64"/>
  <c r="Y11" i="64"/>
  <c r="AM11" i="64"/>
  <c r="Z11" i="64"/>
  <c r="Y12" i="64"/>
  <c r="Z12" i="64"/>
  <c r="AN12" i="64"/>
  <c r="Y13" i="64"/>
  <c r="Z13" i="64"/>
  <c r="Y14" i="64"/>
  <c r="Z14" i="64"/>
  <c r="Y15" i="64"/>
  <c r="Z15" i="64"/>
  <c r="Y16" i="64"/>
  <c r="AM16" i="64" s="1"/>
  <c r="Z16" i="64"/>
  <c r="Y17" i="64"/>
  <c r="Z17" i="64"/>
  <c r="AN17" i="64" s="1"/>
  <c r="Y18" i="64"/>
  <c r="AM18" i="64"/>
  <c r="Z18" i="64"/>
  <c r="Y19" i="64"/>
  <c r="Z19" i="64"/>
  <c r="Y9" i="65"/>
  <c r="AM9" i="65" s="1"/>
  <c r="Z9" i="65"/>
  <c r="AN9" i="65" s="1"/>
  <c r="Y10" i="65"/>
  <c r="Z10" i="65"/>
  <c r="AN10" i="65" s="1"/>
  <c r="Y11" i="65"/>
  <c r="AM11" i="65" s="1"/>
  <c r="Z11" i="65"/>
  <c r="Y12" i="65"/>
  <c r="AM12" i="65" s="1"/>
  <c r="Z12" i="65"/>
  <c r="Y13" i="65"/>
  <c r="AM13" i="65" s="1"/>
  <c r="Z13" i="65"/>
  <c r="AN13" i="65" s="1"/>
  <c r="Y14" i="65"/>
  <c r="Z14" i="65"/>
  <c r="AN14" i="65" s="1"/>
  <c r="Y15" i="65"/>
  <c r="AM15" i="65" s="1"/>
  <c r="Z15" i="65"/>
  <c r="Y16" i="65"/>
  <c r="AM16" i="65" s="1"/>
  <c r="Z16" i="65"/>
  <c r="Y17" i="65"/>
  <c r="Z17" i="65"/>
  <c r="AN17" i="65" s="1"/>
  <c r="Y18" i="65"/>
  <c r="Z18" i="65"/>
  <c r="Y19" i="65"/>
  <c r="Z19" i="65"/>
  <c r="Y9" i="66"/>
  <c r="Z9" i="66"/>
  <c r="Y10" i="66"/>
  <c r="AM10" i="66" s="1"/>
  <c r="Z10" i="66"/>
  <c r="Y11" i="66"/>
  <c r="Z11" i="66"/>
  <c r="AN11" i="66" s="1"/>
  <c r="Y12" i="66"/>
  <c r="AM12" i="66" s="1"/>
  <c r="Z12" i="66"/>
  <c r="Y13" i="66"/>
  <c r="Z13" i="66"/>
  <c r="Y14" i="66"/>
  <c r="AM14" i="66" s="1"/>
  <c r="Z14" i="66"/>
  <c r="AN14" i="66" s="1"/>
  <c r="Y15" i="66"/>
  <c r="Z15" i="66"/>
  <c r="AN15" i="66" s="1"/>
  <c r="Y16" i="66"/>
  <c r="AM16" i="66"/>
  <c r="Z16" i="66"/>
  <c r="Y17" i="66"/>
  <c r="AM17" i="66" s="1"/>
  <c r="Z17" i="66"/>
  <c r="Y18" i="66"/>
  <c r="AM18" i="66" s="1"/>
  <c r="Z18" i="66"/>
  <c r="AN18" i="66"/>
  <c r="Y19" i="66"/>
  <c r="Z19" i="66"/>
  <c r="AN19" i="66" s="1"/>
  <c r="Y9" i="67"/>
  <c r="AM9" i="67" s="1"/>
  <c r="Z9" i="67"/>
  <c r="Y10" i="67"/>
  <c r="AM10" i="67"/>
  <c r="Z10" i="67"/>
  <c r="Y11" i="67"/>
  <c r="Z11" i="67"/>
  <c r="AN11" i="67"/>
  <c r="Y12" i="67"/>
  <c r="Z12" i="67"/>
  <c r="AN12" i="67" s="1"/>
  <c r="Y13" i="67"/>
  <c r="Z13" i="67"/>
  <c r="Y14" i="67"/>
  <c r="Z14" i="67"/>
  <c r="Y15" i="67"/>
  <c r="AM15" i="67" s="1"/>
  <c r="Z15" i="67"/>
  <c r="Y16" i="67"/>
  <c r="Z16" i="67"/>
  <c r="AN16" i="67" s="1"/>
  <c r="Y17" i="67"/>
  <c r="AM17" i="67"/>
  <c r="Z17" i="67"/>
  <c r="Y18" i="67"/>
  <c r="Z18" i="67"/>
  <c r="Y19" i="67"/>
  <c r="AM19" i="67" s="1"/>
  <c r="Z19" i="67"/>
  <c r="AN19" i="67" s="1"/>
  <c r="Y9" i="68"/>
  <c r="Z9" i="68"/>
  <c r="AN9" i="68" s="1"/>
  <c r="Y10" i="68"/>
  <c r="AM10" i="68" s="1"/>
  <c r="Z10" i="68"/>
  <c r="Y11" i="68"/>
  <c r="AM11" i="68" s="1"/>
  <c r="Z11" i="68"/>
  <c r="Y12" i="68"/>
  <c r="AM12" i="68" s="1"/>
  <c r="Z12" i="68"/>
  <c r="AN12" i="68" s="1"/>
  <c r="Y13" i="68"/>
  <c r="Z13" i="68"/>
  <c r="AN13" i="68" s="1"/>
  <c r="Y14" i="68"/>
  <c r="AM14" i="68" s="1"/>
  <c r="Z14" i="68"/>
  <c r="Y15" i="68"/>
  <c r="AM15" i="68" s="1"/>
  <c r="Z15" i="68"/>
  <c r="Y16" i="68"/>
  <c r="Z16" i="68"/>
  <c r="AN16" i="68" s="1"/>
  <c r="Y17" i="68"/>
  <c r="Z17" i="68"/>
  <c r="Y18" i="68"/>
  <c r="Z18" i="68"/>
  <c r="Y19" i="68"/>
  <c r="AM19" i="68" s="1"/>
  <c r="Z19" i="68"/>
  <c r="Y9" i="69"/>
  <c r="AM9" i="69" s="1"/>
  <c r="Z9" i="69"/>
  <c r="Y10" i="69"/>
  <c r="Z10" i="69"/>
  <c r="AN10" i="69" s="1"/>
  <c r="Y11" i="69"/>
  <c r="AM11" i="69" s="1"/>
  <c r="Z11" i="69"/>
  <c r="Y12" i="69"/>
  <c r="Z12" i="69"/>
  <c r="Y13" i="69"/>
  <c r="AM13" i="69" s="1"/>
  <c r="Z13" i="69"/>
  <c r="AN13" i="69" s="1"/>
  <c r="Y14" i="69"/>
  <c r="Z14" i="69"/>
  <c r="AN14" i="69" s="1"/>
  <c r="Y15" i="69"/>
  <c r="AM15" i="69"/>
  <c r="Z15" i="69"/>
  <c r="Y16" i="69"/>
  <c r="AM16" i="69" s="1"/>
  <c r="Z16" i="69"/>
  <c r="Y17" i="69"/>
  <c r="AM17" i="69" s="1"/>
  <c r="Z17" i="69"/>
  <c r="AN17" i="69"/>
  <c r="Y18" i="69"/>
  <c r="Z18" i="69"/>
  <c r="AN18" i="69" s="1"/>
  <c r="Y19" i="69"/>
  <c r="AM19" i="69" s="1"/>
  <c r="Z19" i="69"/>
  <c r="Y9" i="70"/>
  <c r="AM9" i="70"/>
  <c r="Z9" i="70"/>
  <c r="Y10" i="70"/>
  <c r="Z10" i="70"/>
  <c r="AN10" i="70"/>
  <c r="Y11" i="70"/>
  <c r="Z11" i="70"/>
  <c r="Y12" i="70"/>
  <c r="Z12" i="70"/>
  <c r="Y13" i="70"/>
  <c r="Z13" i="70"/>
  <c r="Y14" i="70"/>
  <c r="AM14" i="70" s="1"/>
  <c r="Z14" i="70"/>
  <c r="Y15" i="70"/>
  <c r="Z15" i="70"/>
  <c r="Y16" i="70"/>
  <c r="AM16" i="70"/>
  <c r="Z16" i="70"/>
  <c r="Y17" i="70"/>
  <c r="Z17" i="70"/>
  <c r="Y18" i="70"/>
  <c r="AM18" i="70" s="1"/>
  <c r="Z18" i="70"/>
  <c r="Y19" i="70"/>
  <c r="Z19" i="70"/>
  <c r="AN19" i="70" s="1"/>
  <c r="Y9" i="71"/>
  <c r="AM9" i="71" s="1"/>
  <c r="Z9" i="71"/>
  <c r="Y10" i="71"/>
  <c r="AM10" i="71" s="1"/>
  <c r="Z10" i="71"/>
  <c r="Y11" i="71"/>
  <c r="AM11" i="71" s="1"/>
  <c r="Z11" i="71"/>
  <c r="Y12" i="71"/>
  <c r="Z12" i="71"/>
  <c r="Y13" i="71"/>
  <c r="AM13" i="71" s="1"/>
  <c r="Z13" i="71"/>
  <c r="Y14" i="71"/>
  <c r="Z14" i="71"/>
  <c r="Y15" i="71"/>
  <c r="Z15" i="71"/>
  <c r="AN15" i="71" s="1"/>
  <c r="Y16" i="71"/>
  <c r="Z16" i="71"/>
  <c r="AN16" i="71" s="1"/>
  <c r="Y17" i="71"/>
  <c r="Z17" i="71"/>
  <c r="Y18" i="71"/>
  <c r="Z18" i="71"/>
  <c r="Y19" i="71"/>
  <c r="AM19" i="71" s="1"/>
  <c r="Z19" i="71"/>
  <c r="Y9" i="72"/>
  <c r="Z9" i="72"/>
  <c r="AN9" i="72" s="1"/>
  <c r="Y10" i="72"/>
  <c r="Z10" i="72"/>
  <c r="Y11" i="72"/>
  <c r="Z11" i="72"/>
  <c r="Y12" i="72"/>
  <c r="AM12" i="72" s="1"/>
  <c r="Z12" i="72"/>
  <c r="Y13" i="72"/>
  <c r="Z13" i="72"/>
  <c r="AN13" i="72" s="1"/>
  <c r="Y14" i="72"/>
  <c r="Z14" i="72"/>
  <c r="Y15" i="72"/>
  <c r="Z15" i="72"/>
  <c r="Y16" i="72"/>
  <c r="AM16" i="72" s="1"/>
  <c r="Z16" i="72"/>
  <c r="AN16" i="72" s="1"/>
  <c r="Y17" i="72"/>
  <c r="Z17" i="72"/>
  <c r="AN17" i="72" s="1"/>
  <c r="Y18" i="72"/>
  <c r="AM18" i="72"/>
  <c r="Z18" i="72"/>
  <c r="Y19" i="72"/>
  <c r="AM19" i="72" s="1"/>
  <c r="Z19" i="72"/>
  <c r="Y9" i="73"/>
  <c r="AM9" i="73" s="1"/>
  <c r="Z9" i="73"/>
  <c r="AN9" i="73"/>
  <c r="Y10" i="73"/>
  <c r="Z10" i="73"/>
  <c r="AN10" i="73" s="1"/>
  <c r="Y11" i="73"/>
  <c r="Z11" i="73"/>
  <c r="Y12" i="73"/>
  <c r="AM12" i="73"/>
  <c r="Z12" i="73"/>
  <c r="Y13" i="73"/>
  <c r="Z13" i="73"/>
  <c r="AN13" i="73"/>
  <c r="Y14" i="73"/>
  <c r="Z14" i="73"/>
  <c r="AN14" i="73" s="1"/>
  <c r="Y15" i="73"/>
  <c r="Z15" i="73"/>
  <c r="Y16" i="73"/>
  <c r="AM16" i="73" s="1"/>
  <c r="Z16" i="73"/>
  <c r="Y17" i="73"/>
  <c r="Z17" i="73"/>
  <c r="Y18" i="73"/>
  <c r="Z18" i="73"/>
  <c r="AN18" i="73" s="1"/>
  <c r="Y19" i="73"/>
  <c r="AM19" i="73"/>
  <c r="Z19" i="73"/>
  <c r="Y9" i="74"/>
  <c r="Z9" i="74"/>
  <c r="Y10" i="74"/>
  <c r="AM10" i="74" s="1"/>
  <c r="Z10" i="74"/>
  <c r="AN10" i="74" s="1"/>
  <c r="Y11" i="74"/>
  <c r="Z11" i="74"/>
  <c r="AN11" i="74" s="1"/>
  <c r="Y12" i="74"/>
  <c r="Z12" i="74"/>
  <c r="Y13" i="74"/>
  <c r="AM13" i="74" s="1"/>
  <c r="Z13" i="74"/>
  <c r="Y14" i="74"/>
  <c r="AM14" i="74" s="1"/>
  <c r="Z14" i="74"/>
  <c r="Y15" i="74"/>
  <c r="Z15" i="74"/>
  <c r="AN15" i="74" s="1"/>
  <c r="Y16" i="74"/>
  <c r="AM16" i="74" s="1"/>
  <c r="Z16" i="74"/>
  <c r="Y17" i="74"/>
  <c r="AM17" i="74" s="1"/>
  <c r="Z17" i="74"/>
  <c r="Y18" i="74"/>
  <c r="AM18" i="74" s="1"/>
  <c r="Z18" i="74"/>
  <c r="AN18" i="74" s="1"/>
  <c r="Y19" i="74"/>
  <c r="Z19" i="74"/>
  <c r="AN19" i="74" s="1"/>
  <c r="Y9" i="75"/>
  <c r="AM9" i="75" s="1"/>
  <c r="Z9" i="75"/>
  <c r="Y10" i="75"/>
  <c r="AM10" i="75" s="1"/>
  <c r="Z10" i="75"/>
  <c r="Y11" i="75"/>
  <c r="AM11" i="75" s="1"/>
  <c r="Z11" i="75"/>
  <c r="AN11" i="75" s="1"/>
  <c r="Y12" i="75"/>
  <c r="Z12" i="75"/>
  <c r="AN12" i="75" s="1"/>
  <c r="Y13" i="75"/>
  <c r="AM13" i="75" s="1"/>
  <c r="Z13" i="75"/>
  <c r="Y14" i="75"/>
  <c r="Z14" i="75"/>
  <c r="Y15" i="75"/>
  <c r="AM15" i="75" s="1"/>
  <c r="Z15" i="75"/>
  <c r="AN15" i="75"/>
  <c r="Y16" i="75"/>
  <c r="Z16" i="75"/>
  <c r="Y17" i="75"/>
  <c r="AM17" i="75"/>
  <c r="Z17" i="75"/>
  <c r="Y18" i="75"/>
  <c r="AM18" i="75" s="1"/>
  <c r="Z18" i="75"/>
  <c r="Y19" i="75"/>
  <c r="AM19" i="75" s="1"/>
  <c r="Z19" i="75"/>
  <c r="Y9" i="76"/>
  <c r="Z9" i="76"/>
  <c r="Y10" i="76"/>
  <c r="Z10" i="76"/>
  <c r="Y11" i="76"/>
  <c r="AM11" i="76" s="1"/>
  <c r="Z11" i="76"/>
  <c r="Y12" i="76"/>
  <c r="AM12" i="76" s="1"/>
  <c r="Z12" i="76"/>
  <c r="AN12" i="76" s="1"/>
  <c r="Y13" i="76"/>
  <c r="Z13" i="76"/>
  <c r="AN13" i="76" s="1"/>
  <c r="Y14" i="76"/>
  <c r="AM14" i="76"/>
  <c r="Z14" i="76"/>
  <c r="Y15" i="76"/>
  <c r="AM15" i="76" s="1"/>
  <c r="Z15" i="76"/>
  <c r="Y16" i="76"/>
  <c r="Z16" i="76"/>
  <c r="AN16" i="76"/>
  <c r="Y17" i="76"/>
  <c r="Z17" i="76"/>
  <c r="AN17" i="76" s="1"/>
  <c r="Y18" i="76"/>
  <c r="AM18" i="76"/>
  <c r="Z18" i="76"/>
  <c r="Y19" i="76"/>
  <c r="Z19" i="76"/>
  <c r="Y9" i="77"/>
  <c r="AM9" i="77" s="1"/>
  <c r="Z9" i="77"/>
  <c r="Y10" i="77"/>
  <c r="Z10" i="77"/>
  <c r="Y11" i="77"/>
  <c r="Z11" i="77"/>
  <c r="Y12" i="77"/>
  <c r="AM12" i="77" s="1"/>
  <c r="Z12" i="77"/>
  <c r="Y13" i="77"/>
  <c r="Z13" i="77"/>
  <c r="Y14" i="77"/>
  <c r="Z14" i="77"/>
  <c r="AN14" i="77" s="1"/>
  <c r="Y15" i="77"/>
  <c r="Z15" i="77"/>
  <c r="Y16" i="77"/>
  <c r="AM16" i="77" s="1"/>
  <c r="Z16" i="77"/>
  <c r="Y17" i="77"/>
  <c r="AM17" i="77" s="1"/>
  <c r="Z17" i="77"/>
  <c r="Y18" i="77"/>
  <c r="Z18" i="77"/>
  <c r="Y19" i="77"/>
  <c r="Z19" i="77"/>
  <c r="Y9" i="79"/>
  <c r="Z9" i="79"/>
  <c r="Y10" i="79"/>
  <c r="AM10" i="79" s="1"/>
  <c r="Z10" i="79"/>
  <c r="Y11" i="79"/>
  <c r="Z11" i="79"/>
  <c r="AN11" i="79" s="1"/>
  <c r="Y12" i="79"/>
  <c r="Z12" i="79"/>
  <c r="Y13" i="79"/>
  <c r="AM13" i="79" s="1"/>
  <c r="Z13" i="79"/>
  <c r="Y14" i="79"/>
  <c r="AM14" i="79" s="1"/>
  <c r="Z14" i="79"/>
  <c r="Y15" i="79"/>
  <c r="Z15" i="79"/>
  <c r="AN15" i="79" s="1"/>
  <c r="Y16" i="79"/>
  <c r="Z16" i="79"/>
  <c r="Y17" i="79"/>
  <c r="AM17" i="79" s="1"/>
  <c r="Z17" i="79"/>
  <c r="Y18" i="79"/>
  <c r="AM18" i="79"/>
  <c r="Z18" i="79"/>
  <c r="Y19" i="79"/>
  <c r="Z19" i="79"/>
  <c r="AN19" i="79"/>
  <c r="Y9" i="44"/>
  <c r="Z9" i="44"/>
  <c r="AN9" i="44" s="1"/>
  <c r="Y10" i="44"/>
  <c r="AM10" i="44" s="1"/>
  <c r="Z10" i="44"/>
  <c r="AN10" i="44" s="1"/>
  <c r="Y11" i="44"/>
  <c r="Z11" i="44"/>
  <c r="AN11" i="44" s="1"/>
  <c r="Y12" i="44"/>
  <c r="AM12" i="44"/>
  <c r="Z12" i="44"/>
  <c r="AN12" i="44" s="1"/>
  <c r="Y13" i="44"/>
  <c r="Z13" i="44"/>
  <c r="AN13" i="44"/>
  <c r="Y14" i="44"/>
  <c r="AM14" i="44" s="1"/>
  <c r="Z14" i="44"/>
  <c r="AN14" i="44" s="1"/>
  <c r="Y15" i="44"/>
  <c r="Z15" i="44"/>
  <c r="AN15" i="44" s="1"/>
  <c r="Y16" i="44"/>
  <c r="AM16" i="44" s="1"/>
  <c r="Z16" i="44"/>
  <c r="AN16" i="44"/>
  <c r="Y17" i="44"/>
  <c r="Z17" i="44"/>
  <c r="AN17" i="44" s="1"/>
  <c r="Y18" i="44"/>
  <c r="AM18" i="44"/>
  <c r="Z18" i="44"/>
  <c r="AN18" i="44" s="1"/>
  <c r="Y19" i="44"/>
  <c r="Z19" i="44"/>
  <c r="AN19" i="44" s="1"/>
  <c r="Z8" i="2"/>
  <c r="AN8" i="2" s="1"/>
  <c r="Z8" i="46"/>
  <c r="Z8" i="47"/>
  <c r="Z8" i="48"/>
  <c r="AN8" i="48" s="1"/>
  <c r="Z8" i="49"/>
  <c r="Z8" i="50"/>
  <c r="Z8" i="51"/>
  <c r="Z8" i="52"/>
  <c r="Z8" i="53"/>
  <c r="Z8" i="54"/>
  <c r="Z8" i="55"/>
  <c r="Z8" i="56"/>
  <c r="Z8" i="57"/>
  <c r="Z8" i="58"/>
  <c r="Z8" i="59"/>
  <c r="Z8" i="60"/>
  <c r="AN8" i="60" s="1"/>
  <c r="Z8" i="61"/>
  <c r="AN8" i="61" s="1"/>
  <c r="Z8" i="62"/>
  <c r="Z8" i="63"/>
  <c r="Z8" i="64"/>
  <c r="Z8" i="65"/>
  <c r="Z8" i="66"/>
  <c r="Z8" i="67"/>
  <c r="Z8" i="68"/>
  <c r="Z8" i="69"/>
  <c r="Z8" i="70"/>
  <c r="Z8" i="71"/>
  <c r="Z8" i="72"/>
  <c r="Z8" i="73"/>
  <c r="Z8" i="74"/>
  <c r="Z8" i="75"/>
  <c r="Z8" i="76"/>
  <c r="Z8" i="77"/>
  <c r="Z8" i="79"/>
  <c r="Z8" i="44"/>
  <c r="Y8" i="2"/>
  <c r="AM8" i="2" s="1"/>
  <c r="Y8" i="46"/>
  <c r="Y8" i="47"/>
  <c r="Y8" i="48"/>
  <c r="Y8" i="49"/>
  <c r="Y8" i="50"/>
  <c r="AM8" i="50" s="1"/>
  <c r="Y8" i="51"/>
  <c r="Y8" i="52"/>
  <c r="AM8" i="52"/>
  <c r="Y8" i="53"/>
  <c r="Y8" i="54"/>
  <c r="Y8" i="55"/>
  <c r="Y8" i="56"/>
  <c r="Y8" i="57"/>
  <c r="AM8" i="57" s="1"/>
  <c r="Y8" i="58"/>
  <c r="Y8" i="59"/>
  <c r="Y8" i="60"/>
  <c r="AM8" i="60" s="1"/>
  <c r="Y8" i="61"/>
  <c r="AM8" i="61"/>
  <c r="AM20" i="61" s="1"/>
  <c r="Y8" i="62"/>
  <c r="Y8" i="63"/>
  <c r="Y8" i="64"/>
  <c r="Y8" i="65"/>
  <c r="Y8" i="66"/>
  <c r="Y8" i="67"/>
  <c r="Y8" i="68"/>
  <c r="AM8" i="68" s="1"/>
  <c r="Y8" i="69"/>
  <c r="Y8" i="70"/>
  <c r="Y8" i="71"/>
  <c r="Y8" i="72"/>
  <c r="Y8" i="73"/>
  <c r="Y8" i="74"/>
  <c r="Y8" i="75"/>
  <c r="Y8" i="76"/>
  <c r="AM8" i="76" s="1"/>
  <c r="Y8" i="77"/>
  <c r="Y8" i="79"/>
  <c r="Y8" i="44"/>
  <c r="AP59" i="44"/>
  <c r="AP54" i="44"/>
  <c r="AP52" i="44"/>
  <c r="AP49" i="44"/>
  <c r="AP47" i="44"/>
  <c r="AP45" i="44"/>
  <c r="AP35" i="44"/>
  <c r="AP20" i="44"/>
  <c r="AQ59" i="44"/>
  <c r="AQ54" i="44"/>
  <c r="AQ52" i="44"/>
  <c r="AQ49" i="44"/>
  <c r="AQ47" i="44"/>
  <c r="AQ45" i="44"/>
  <c r="AQ35" i="44"/>
  <c r="AQ20" i="44"/>
  <c r="AR59" i="44"/>
  <c r="AR54" i="44"/>
  <c r="AR52" i="44"/>
  <c r="AR49" i="44"/>
  <c r="AR47" i="44"/>
  <c r="AR45" i="44"/>
  <c r="AR35" i="44"/>
  <c r="AR20" i="44"/>
  <c r="AS59" i="44"/>
  <c r="AS54" i="44"/>
  <c r="AS52" i="44"/>
  <c r="AS49" i="44"/>
  <c r="AS47" i="44"/>
  <c r="AS45" i="44"/>
  <c r="AS35" i="44"/>
  <c r="AS20" i="44"/>
  <c r="AT59" i="44"/>
  <c r="AT54" i="44"/>
  <c r="AT52" i="44"/>
  <c r="AT49" i="44"/>
  <c r="AT47" i="44"/>
  <c r="AT45" i="44"/>
  <c r="AT35" i="44"/>
  <c r="AT20" i="44"/>
  <c r="AU59" i="44"/>
  <c r="AU54" i="44"/>
  <c r="AU52" i="44"/>
  <c r="AU49" i="44"/>
  <c r="AU47" i="44"/>
  <c r="AU45" i="44"/>
  <c r="AU35" i="44"/>
  <c r="AU20" i="44"/>
  <c r="AV59" i="44"/>
  <c r="AV54" i="44"/>
  <c r="AV52" i="44"/>
  <c r="AV49" i="44"/>
  <c r="AV47" i="44"/>
  <c r="AV45" i="44"/>
  <c r="AV35" i="44"/>
  <c r="AV20" i="44"/>
  <c r="AW59" i="44"/>
  <c r="AW54" i="44"/>
  <c r="AW52" i="44"/>
  <c r="AW49" i="44"/>
  <c r="AW47" i="44"/>
  <c r="AW45" i="44"/>
  <c r="AW35" i="44"/>
  <c r="AW20" i="44"/>
  <c r="AX59" i="44"/>
  <c r="AX54" i="44"/>
  <c r="AX52" i="44"/>
  <c r="AX49" i="44"/>
  <c r="AX47" i="44"/>
  <c r="AX45" i="44"/>
  <c r="AX35" i="44"/>
  <c r="AX20" i="44"/>
  <c r="AY59" i="44"/>
  <c r="AY54" i="44"/>
  <c r="AY52" i="44"/>
  <c r="AY49" i="44"/>
  <c r="AY47" i="44"/>
  <c r="AY45" i="44"/>
  <c r="AY35" i="44"/>
  <c r="AY20" i="44"/>
  <c r="AZ59" i="44"/>
  <c r="AZ54" i="44"/>
  <c r="AZ52" i="44"/>
  <c r="AZ49" i="44"/>
  <c r="AZ47" i="44"/>
  <c r="AZ45" i="44"/>
  <c r="AZ35" i="44"/>
  <c r="AZ20" i="44"/>
  <c r="AP54" i="2"/>
  <c r="AP52" i="2"/>
  <c r="AP49" i="2"/>
  <c r="AP47" i="2"/>
  <c r="AP45" i="2"/>
  <c r="AP35" i="2"/>
  <c r="AP20" i="2"/>
  <c r="AQ54" i="2"/>
  <c r="AQ52" i="2"/>
  <c r="AQ49" i="2"/>
  <c r="AQ47" i="2"/>
  <c r="AQ45" i="2"/>
  <c r="AQ35" i="2"/>
  <c r="AQ20" i="2"/>
  <c r="AR54" i="2"/>
  <c r="AR52" i="2"/>
  <c r="AR49" i="2"/>
  <c r="AR47" i="2"/>
  <c r="AR45" i="2"/>
  <c r="AR35" i="2"/>
  <c r="AR20" i="2"/>
  <c r="AS54" i="2"/>
  <c r="AS52" i="2"/>
  <c r="AS49" i="2"/>
  <c r="AS47" i="2"/>
  <c r="AS45" i="2"/>
  <c r="AS35" i="2"/>
  <c r="AS20" i="2"/>
  <c r="AT54" i="2"/>
  <c r="AT52" i="2"/>
  <c r="AT49" i="2"/>
  <c r="AT47" i="2"/>
  <c r="AT45" i="2"/>
  <c r="AT35" i="2"/>
  <c r="AT20" i="2"/>
  <c r="AU54" i="2"/>
  <c r="AU52" i="2"/>
  <c r="AU49" i="2"/>
  <c r="AU47" i="2"/>
  <c r="AU45" i="2"/>
  <c r="AU35" i="2"/>
  <c r="AU20" i="2"/>
  <c r="AV54" i="2"/>
  <c r="AV52" i="2"/>
  <c r="AV49" i="2"/>
  <c r="AV47" i="2"/>
  <c r="AV45" i="2"/>
  <c r="AV35" i="2"/>
  <c r="AV20" i="2"/>
  <c r="AW54" i="2"/>
  <c r="AW52" i="2"/>
  <c r="AW49" i="2"/>
  <c r="AW47" i="2"/>
  <c r="AW45" i="2"/>
  <c r="AW35" i="2"/>
  <c r="AW20" i="2"/>
  <c r="AX54" i="2"/>
  <c r="AX52" i="2"/>
  <c r="AX49" i="2"/>
  <c r="AX47" i="2"/>
  <c r="AX45" i="2"/>
  <c r="AX35" i="2"/>
  <c r="AX20" i="2"/>
  <c r="AY54" i="2"/>
  <c r="AY52" i="2"/>
  <c r="AY49" i="2"/>
  <c r="AY47" i="2"/>
  <c r="AY45" i="2"/>
  <c r="AY35" i="2"/>
  <c r="AY20" i="2"/>
  <c r="AZ54" i="2"/>
  <c r="AZ52" i="2"/>
  <c r="AZ49" i="2"/>
  <c r="AZ47" i="2"/>
  <c r="AZ45" i="2"/>
  <c r="AZ35" i="2"/>
  <c r="AZ20" i="2"/>
  <c r="AP20" i="46"/>
  <c r="AP35" i="46"/>
  <c r="AP45" i="46"/>
  <c r="AP47" i="46"/>
  <c r="AP49" i="46"/>
  <c r="AP52" i="46"/>
  <c r="AP54" i="46"/>
  <c r="AP59" i="46"/>
  <c r="AQ20" i="46"/>
  <c r="AQ35" i="46"/>
  <c r="AQ45" i="46"/>
  <c r="AQ47" i="46"/>
  <c r="AQ49" i="46"/>
  <c r="AQ52" i="46"/>
  <c r="AQ54" i="46"/>
  <c r="AQ59" i="46"/>
  <c r="AR20" i="46"/>
  <c r="AR35" i="46"/>
  <c r="AR45" i="46"/>
  <c r="AR47" i="46"/>
  <c r="AR49" i="46"/>
  <c r="AR52" i="46"/>
  <c r="AR54" i="46"/>
  <c r="AR59" i="46"/>
  <c r="AS20" i="46"/>
  <c r="AS35" i="46"/>
  <c r="AS45" i="46"/>
  <c r="AS47" i="46"/>
  <c r="AS49" i="46"/>
  <c r="AS52" i="46"/>
  <c r="AS54" i="46"/>
  <c r="AS59" i="46"/>
  <c r="AS60" i="46"/>
  <c r="AT20" i="46"/>
  <c r="AT35" i="46"/>
  <c r="AT45" i="46"/>
  <c r="AT47" i="46"/>
  <c r="AT49" i="46"/>
  <c r="AT52" i="46"/>
  <c r="AT54" i="46"/>
  <c r="AT59" i="46"/>
  <c r="AU20" i="46"/>
  <c r="AU35" i="46"/>
  <c r="AU45" i="46"/>
  <c r="AU47" i="46"/>
  <c r="AU49" i="46"/>
  <c r="AU52" i="46"/>
  <c r="AU54" i="46"/>
  <c r="AU59" i="46"/>
  <c r="AV20" i="46"/>
  <c r="AV35" i="46"/>
  <c r="AV45" i="46"/>
  <c r="AV47" i="46"/>
  <c r="AV49" i="46"/>
  <c r="AV52" i="46"/>
  <c r="AV54" i="46"/>
  <c r="AV59" i="46"/>
  <c r="AW20" i="46"/>
  <c r="AW35" i="46"/>
  <c r="AW60" i="46" s="1"/>
  <c r="AW45" i="46"/>
  <c r="AW47" i="46"/>
  <c r="AW49" i="46"/>
  <c r="AW52" i="46"/>
  <c r="AW54" i="46"/>
  <c r="AW59" i="46"/>
  <c r="AX20" i="46"/>
  <c r="AX35" i="46"/>
  <c r="AX45" i="46"/>
  <c r="AX47" i="46"/>
  <c r="AX49" i="46"/>
  <c r="AX52" i="46"/>
  <c r="AX54" i="46"/>
  <c r="AX59" i="46"/>
  <c r="AY20" i="46"/>
  <c r="AY35" i="46"/>
  <c r="AY45" i="46"/>
  <c r="AY47" i="46"/>
  <c r="AY49" i="46"/>
  <c r="AY52" i="46"/>
  <c r="AY54" i="46"/>
  <c r="AY59" i="46"/>
  <c r="AZ20" i="46"/>
  <c r="AZ35" i="46"/>
  <c r="AZ45" i="46"/>
  <c r="AZ47" i="46"/>
  <c r="AZ49" i="46"/>
  <c r="AZ52" i="46"/>
  <c r="AZ54" i="46"/>
  <c r="AZ59" i="46"/>
  <c r="AP20" i="47"/>
  <c r="AP35" i="47"/>
  <c r="AP45" i="47"/>
  <c r="AP47" i="47"/>
  <c r="AP49" i="47"/>
  <c r="AP52" i="47"/>
  <c r="AP54" i="47"/>
  <c r="AP59" i="47"/>
  <c r="AQ20" i="47"/>
  <c r="AQ35" i="47"/>
  <c r="AQ45" i="47"/>
  <c r="AQ47" i="47"/>
  <c r="AQ49" i="47"/>
  <c r="AQ52" i="47"/>
  <c r="AQ54" i="47"/>
  <c r="AQ59" i="47"/>
  <c r="AR20" i="47"/>
  <c r="AR35" i="47"/>
  <c r="AR45" i="47"/>
  <c r="AR47" i="47"/>
  <c r="AR49" i="47"/>
  <c r="AR52" i="47"/>
  <c r="AR54" i="47"/>
  <c r="AR59" i="47"/>
  <c r="AS20" i="47"/>
  <c r="AS35" i="47"/>
  <c r="AS45" i="47"/>
  <c r="AS47" i="47"/>
  <c r="AS49" i="47"/>
  <c r="AS52" i="47"/>
  <c r="AS54" i="47"/>
  <c r="AS59" i="47"/>
  <c r="AT20" i="47"/>
  <c r="AT35" i="47"/>
  <c r="AT45" i="47"/>
  <c r="AT47" i="47"/>
  <c r="AT49" i="47"/>
  <c r="AT52" i="47"/>
  <c r="AT54" i="47"/>
  <c r="AT59" i="47"/>
  <c r="AU20" i="47"/>
  <c r="AU35" i="47"/>
  <c r="AU45" i="47"/>
  <c r="AU47" i="47"/>
  <c r="AU49" i="47"/>
  <c r="AU52" i="47"/>
  <c r="AU54" i="47"/>
  <c r="AU59" i="47"/>
  <c r="AV20" i="47"/>
  <c r="AV35" i="47"/>
  <c r="AV45" i="47"/>
  <c r="AV47" i="47"/>
  <c r="AV49" i="47"/>
  <c r="AV52" i="47"/>
  <c r="AV54" i="47"/>
  <c r="AV59" i="47"/>
  <c r="AW20" i="47"/>
  <c r="AW35" i="47"/>
  <c r="AW45" i="47"/>
  <c r="AW47" i="47"/>
  <c r="AW49" i="47"/>
  <c r="AW52" i="47"/>
  <c r="AW54" i="47"/>
  <c r="AW59" i="47"/>
  <c r="AX20" i="47"/>
  <c r="AX35" i="47"/>
  <c r="AX45" i="47"/>
  <c r="AX47" i="47"/>
  <c r="AX49" i="47"/>
  <c r="AX52" i="47"/>
  <c r="AX54" i="47"/>
  <c r="AX59" i="47"/>
  <c r="AX60" i="47"/>
  <c r="AY20" i="47"/>
  <c r="AY35" i="47"/>
  <c r="AY45" i="47"/>
  <c r="AY47" i="47"/>
  <c r="AY49" i="47"/>
  <c r="AY52" i="47"/>
  <c r="AY54" i="47"/>
  <c r="AY59" i="47"/>
  <c r="AZ20" i="47"/>
  <c r="AZ35" i="47"/>
  <c r="AZ45" i="47"/>
  <c r="AZ47" i="47"/>
  <c r="AZ49" i="47"/>
  <c r="AZ52" i="47"/>
  <c r="AZ54" i="47"/>
  <c r="AZ59" i="47"/>
  <c r="AP59" i="48"/>
  <c r="AP54" i="48"/>
  <c r="AP52" i="48"/>
  <c r="AP49" i="48"/>
  <c r="AP47" i="48"/>
  <c r="AP45" i="48"/>
  <c r="AP35" i="48"/>
  <c r="AP20" i="48"/>
  <c r="AQ59" i="48"/>
  <c r="AQ54" i="48"/>
  <c r="AQ52" i="48"/>
  <c r="AQ49" i="48"/>
  <c r="AQ47" i="48"/>
  <c r="AQ45" i="48"/>
  <c r="AQ35" i="48"/>
  <c r="AQ20" i="48"/>
  <c r="AR59" i="48"/>
  <c r="AR54" i="48"/>
  <c r="AR52" i="48"/>
  <c r="AR49" i="48"/>
  <c r="AR47" i="48"/>
  <c r="AR45" i="48"/>
  <c r="AR35" i="48"/>
  <c r="AR20" i="48"/>
  <c r="AS59" i="48"/>
  <c r="AS54" i="48"/>
  <c r="AS52" i="48"/>
  <c r="AS49" i="48"/>
  <c r="AS47" i="48"/>
  <c r="AS45" i="48"/>
  <c r="AS35" i="48"/>
  <c r="AS20" i="48"/>
  <c r="AT59" i="48"/>
  <c r="AT54" i="48"/>
  <c r="AT52" i="48"/>
  <c r="AT49" i="48"/>
  <c r="AT47" i="48"/>
  <c r="AT45" i="48"/>
  <c r="AT35" i="48"/>
  <c r="AT20" i="48"/>
  <c r="AU59" i="48"/>
  <c r="AU54" i="48"/>
  <c r="AU52" i="48"/>
  <c r="AU49" i="48"/>
  <c r="AU47" i="48"/>
  <c r="AU45" i="48"/>
  <c r="AU35" i="48"/>
  <c r="AU20" i="48"/>
  <c r="AV59" i="48"/>
  <c r="AV54" i="48"/>
  <c r="AV52" i="48"/>
  <c r="AV49" i="48"/>
  <c r="AV47" i="48"/>
  <c r="AV45" i="48"/>
  <c r="AV35" i="48"/>
  <c r="AV20" i="48"/>
  <c r="AW59" i="48"/>
  <c r="AW54" i="48"/>
  <c r="AW52" i="48"/>
  <c r="AW49" i="48"/>
  <c r="AW47" i="48"/>
  <c r="AW45" i="48"/>
  <c r="AW35" i="48"/>
  <c r="AW20" i="48"/>
  <c r="AX59" i="48"/>
  <c r="AX54" i="48"/>
  <c r="AX52" i="48"/>
  <c r="AX49" i="48"/>
  <c r="AX47" i="48"/>
  <c r="AX45" i="48"/>
  <c r="AX35" i="48"/>
  <c r="AX20" i="48"/>
  <c r="AY59" i="48"/>
  <c r="AY54" i="48"/>
  <c r="AY52" i="48"/>
  <c r="AY49" i="48"/>
  <c r="AY47" i="48"/>
  <c r="AY45" i="48"/>
  <c r="AY35" i="48"/>
  <c r="AY20" i="48"/>
  <c r="AZ59" i="48"/>
  <c r="AZ54" i="48"/>
  <c r="AZ52" i="48"/>
  <c r="AZ49" i="48"/>
  <c r="AZ47" i="48"/>
  <c r="AZ45" i="48"/>
  <c r="AZ35" i="48"/>
  <c r="AZ20" i="48"/>
  <c r="AP59" i="49"/>
  <c r="AP54" i="49"/>
  <c r="AP52" i="49"/>
  <c r="AP49" i="49"/>
  <c r="AP47" i="49"/>
  <c r="AP45" i="49"/>
  <c r="AP35" i="49"/>
  <c r="AP20" i="49"/>
  <c r="AQ59" i="49"/>
  <c r="AQ54" i="49"/>
  <c r="AQ52" i="49"/>
  <c r="AQ49" i="49"/>
  <c r="AQ47" i="49"/>
  <c r="AQ45" i="49"/>
  <c r="AQ35" i="49"/>
  <c r="AQ20" i="49"/>
  <c r="AR59" i="49"/>
  <c r="AR54" i="49"/>
  <c r="AR52" i="49"/>
  <c r="AR49" i="49"/>
  <c r="AR47" i="49"/>
  <c r="AR45" i="49"/>
  <c r="AR35" i="49"/>
  <c r="AR20" i="49"/>
  <c r="AS59" i="49"/>
  <c r="AS54" i="49"/>
  <c r="AS52" i="49"/>
  <c r="AS49" i="49"/>
  <c r="AS47" i="49"/>
  <c r="AS45" i="49"/>
  <c r="AS35" i="49"/>
  <c r="AS20" i="49"/>
  <c r="AT59" i="49"/>
  <c r="AT54" i="49"/>
  <c r="AT52" i="49"/>
  <c r="AT49" i="49"/>
  <c r="AT47" i="49"/>
  <c r="AT45" i="49"/>
  <c r="AT35" i="49"/>
  <c r="AT20" i="49"/>
  <c r="AU59" i="49"/>
  <c r="AU54" i="49"/>
  <c r="AU52" i="49"/>
  <c r="AU49" i="49"/>
  <c r="AU47" i="49"/>
  <c r="AU45" i="49"/>
  <c r="AU35" i="49"/>
  <c r="AU20" i="49"/>
  <c r="AV59" i="49"/>
  <c r="AV54" i="49"/>
  <c r="AV52" i="49"/>
  <c r="AV49" i="49"/>
  <c r="AV47" i="49"/>
  <c r="AV45" i="49"/>
  <c r="AV35" i="49"/>
  <c r="AV20" i="49"/>
  <c r="AW59" i="49"/>
  <c r="AW54" i="49"/>
  <c r="AW52" i="49"/>
  <c r="AW49" i="49"/>
  <c r="AW47" i="49"/>
  <c r="AW45" i="49"/>
  <c r="AW35" i="49"/>
  <c r="AW20" i="49"/>
  <c r="AX59" i="49"/>
  <c r="AX54" i="49"/>
  <c r="AX52" i="49"/>
  <c r="AX49" i="49"/>
  <c r="AX47" i="49"/>
  <c r="AX45" i="49"/>
  <c r="AX35" i="49"/>
  <c r="AX20" i="49"/>
  <c r="AY59" i="49"/>
  <c r="AY54" i="49"/>
  <c r="AY52" i="49"/>
  <c r="AY49" i="49"/>
  <c r="AY47" i="49"/>
  <c r="AY45" i="49"/>
  <c r="AY35" i="49"/>
  <c r="AY20" i="49"/>
  <c r="AZ59" i="49"/>
  <c r="AZ54" i="49"/>
  <c r="AZ52" i="49"/>
  <c r="AZ49" i="49"/>
  <c r="AZ47" i="49"/>
  <c r="AZ45" i="49"/>
  <c r="AZ35" i="49"/>
  <c r="AZ20" i="49"/>
  <c r="AP59" i="50"/>
  <c r="AP54" i="50"/>
  <c r="AP52" i="50"/>
  <c r="AP49" i="50"/>
  <c r="AP47" i="50"/>
  <c r="AP45" i="50"/>
  <c r="AP35" i="50"/>
  <c r="AP20" i="50"/>
  <c r="AQ59" i="50"/>
  <c r="AQ54" i="50"/>
  <c r="AQ52" i="50"/>
  <c r="AQ49" i="50"/>
  <c r="AQ47" i="50"/>
  <c r="AQ45" i="50"/>
  <c r="AQ35" i="50"/>
  <c r="AQ20" i="50"/>
  <c r="AR59" i="50"/>
  <c r="AR54" i="50"/>
  <c r="AR52" i="50"/>
  <c r="AR49" i="50"/>
  <c r="AR47" i="50"/>
  <c r="AR45" i="50"/>
  <c r="AR35" i="50"/>
  <c r="AR20" i="50"/>
  <c r="AS59" i="50"/>
  <c r="AS54" i="50"/>
  <c r="AS52" i="50"/>
  <c r="AS49" i="50"/>
  <c r="AS47" i="50"/>
  <c r="AS45" i="50"/>
  <c r="AS35" i="50"/>
  <c r="AS20" i="50"/>
  <c r="AT59" i="50"/>
  <c r="AT54" i="50"/>
  <c r="AT52" i="50"/>
  <c r="AT49" i="50"/>
  <c r="AT47" i="50"/>
  <c r="AT45" i="50"/>
  <c r="AT35" i="50"/>
  <c r="AT20" i="50"/>
  <c r="AU59" i="50"/>
  <c r="AU54" i="50"/>
  <c r="AU52" i="50"/>
  <c r="AU49" i="50"/>
  <c r="AU47" i="50"/>
  <c r="AU45" i="50"/>
  <c r="AU35" i="50"/>
  <c r="AU20" i="50"/>
  <c r="AV59" i="50"/>
  <c r="AV54" i="50"/>
  <c r="AV52" i="50"/>
  <c r="AV49" i="50"/>
  <c r="AV47" i="50"/>
  <c r="AV45" i="50"/>
  <c r="AV35" i="50"/>
  <c r="AV20" i="50"/>
  <c r="AW59" i="50"/>
  <c r="AW54" i="50"/>
  <c r="AW52" i="50"/>
  <c r="AW49" i="50"/>
  <c r="AW47" i="50"/>
  <c r="AW45" i="50"/>
  <c r="AW35" i="50"/>
  <c r="AW20" i="50"/>
  <c r="AX59" i="50"/>
  <c r="AX54" i="50"/>
  <c r="AX52" i="50"/>
  <c r="AX49" i="50"/>
  <c r="AX47" i="50"/>
  <c r="AX45" i="50"/>
  <c r="AX35" i="50"/>
  <c r="AX20" i="50"/>
  <c r="AY59" i="50"/>
  <c r="AY54" i="50"/>
  <c r="AY52" i="50"/>
  <c r="AY49" i="50"/>
  <c r="AY47" i="50"/>
  <c r="AY45" i="50"/>
  <c r="AY35" i="50"/>
  <c r="AY20" i="50"/>
  <c r="AZ59" i="50"/>
  <c r="AZ54" i="50"/>
  <c r="AZ52" i="50"/>
  <c r="AZ49" i="50"/>
  <c r="AZ47" i="50"/>
  <c r="AZ45" i="50"/>
  <c r="AZ35" i="50"/>
  <c r="AZ20" i="50"/>
  <c r="AP59" i="51"/>
  <c r="AP54" i="51"/>
  <c r="AP52" i="51"/>
  <c r="AP49" i="51"/>
  <c r="AP47" i="51"/>
  <c r="AP45" i="51"/>
  <c r="AP35" i="51"/>
  <c r="AP20" i="51"/>
  <c r="AQ59" i="51"/>
  <c r="AQ54" i="51"/>
  <c r="AQ52" i="51"/>
  <c r="AQ49" i="51"/>
  <c r="AQ47" i="51"/>
  <c r="AQ45" i="51"/>
  <c r="AQ35" i="51"/>
  <c r="AQ20" i="51"/>
  <c r="AR59" i="51"/>
  <c r="AR54" i="51"/>
  <c r="AR52" i="51"/>
  <c r="AR49" i="51"/>
  <c r="AR47" i="51"/>
  <c r="AR45" i="51"/>
  <c r="AR35" i="51"/>
  <c r="AR20" i="51"/>
  <c r="AS59" i="51"/>
  <c r="AS54" i="51"/>
  <c r="AS52" i="51"/>
  <c r="AS49" i="51"/>
  <c r="AS47" i="51"/>
  <c r="AS45" i="51"/>
  <c r="AS35" i="51"/>
  <c r="AS20" i="51"/>
  <c r="AT59" i="51"/>
  <c r="AT54" i="51"/>
  <c r="AT52" i="51"/>
  <c r="AT49" i="51"/>
  <c r="AT47" i="51"/>
  <c r="AT45" i="51"/>
  <c r="AT35" i="51"/>
  <c r="AT20" i="51"/>
  <c r="AU59" i="51"/>
  <c r="AU54" i="51"/>
  <c r="AU52" i="51"/>
  <c r="AU49" i="51"/>
  <c r="AU47" i="51"/>
  <c r="AU45" i="51"/>
  <c r="AU35" i="51"/>
  <c r="AU20" i="51"/>
  <c r="AV59" i="51"/>
  <c r="AV54" i="51"/>
  <c r="AV52" i="51"/>
  <c r="AV49" i="51"/>
  <c r="AV47" i="51"/>
  <c r="AV45" i="51"/>
  <c r="AV35" i="51"/>
  <c r="AV20" i="51"/>
  <c r="AW59" i="51"/>
  <c r="AW54" i="51"/>
  <c r="AW52" i="51"/>
  <c r="AW49" i="51"/>
  <c r="AW47" i="51"/>
  <c r="AW45" i="51"/>
  <c r="AW35" i="51"/>
  <c r="AW20" i="51"/>
  <c r="AX59" i="51"/>
  <c r="AX54" i="51"/>
  <c r="AX52" i="51"/>
  <c r="AX49" i="51"/>
  <c r="AX47" i="51"/>
  <c r="AX45" i="51"/>
  <c r="AX35" i="51"/>
  <c r="AX20" i="51"/>
  <c r="AY59" i="51"/>
  <c r="AY54" i="51"/>
  <c r="AY52" i="51"/>
  <c r="AY49" i="51"/>
  <c r="AY47" i="51"/>
  <c r="AY45" i="51"/>
  <c r="AY35" i="51"/>
  <c r="AY20" i="51"/>
  <c r="AZ59" i="51"/>
  <c r="AZ54" i="51"/>
  <c r="AZ52" i="51"/>
  <c r="AZ49" i="51"/>
  <c r="AZ47" i="51"/>
  <c r="AZ45" i="51"/>
  <c r="AZ35" i="51"/>
  <c r="AZ20" i="51"/>
  <c r="AP59" i="52"/>
  <c r="AP54" i="52"/>
  <c r="AP52" i="52"/>
  <c r="AP49" i="52"/>
  <c r="AP47" i="52"/>
  <c r="AP45" i="52"/>
  <c r="AP35" i="52"/>
  <c r="AP20" i="52"/>
  <c r="AQ59" i="52"/>
  <c r="AQ54" i="52"/>
  <c r="AQ52" i="52"/>
  <c r="AQ49" i="52"/>
  <c r="AQ47" i="52"/>
  <c r="AQ45" i="52"/>
  <c r="AQ35" i="52"/>
  <c r="AQ20" i="52"/>
  <c r="AR59" i="52"/>
  <c r="AR54" i="52"/>
  <c r="AR52" i="52"/>
  <c r="AR49" i="52"/>
  <c r="AR47" i="52"/>
  <c r="AR45" i="52"/>
  <c r="AR35" i="52"/>
  <c r="AR20" i="52"/>
  <c r="AS59" i="52"/>
  <c r="AS54" i="52"/>
  <c r="AS52" i="52"/>
  <c r="AS49" i="52"/>
  <c r="AS47" i="52"/>
  <c r="AS45" i="52"/>
  <c r="AS35" i="52"/>
  <c r="AS20" i="52"/>
  <c r="AT59" i="52"/>
  <c r="AT54" i="52"/>
  <c r="AT52" i="52"/>
  <c r="AT49" i="52"/>
  <c r="AT47" i="52"/>
  <c r="AT45" i="52"/>
  <c r="AT35" i="52"/>
  <c r="AT20" i="52"/>
  <c r="AU59" i="52"/>
  <c r="AU54" i="52"/>
  <c r="AU52" i="52"/>
  <c r="AU49" i="52"/>
  <c r="AU47" i="52"/>
  <c r="AU45" i="52"/>
  <c r="AU35" i="52"/>
  <c r="AU20" i="52"/>
  <c r="AV59" i="52"/>
  <c r="AV54" i="52"/>
  <c r="AV52" i="52"/>
  <c r="AV49" i="52"/>
  <c r="AV47" i="52"/>
  <c r="AV45" i="52"/>
  <c r="AV35" i="52"/>
  <c r="AV20" i="52"/>
  <c r="AW59" i="52"/>
  <c r="AW54" i="52"/>
  <c r="AW52" i="52"/>
  <c r="AW49" i="52"/>
  <c r="AW47" i="52"/>
  <c r="AW45" i="52"/>
  <c r="AW35" i="52"/>
  <c r="AW20" i="52"/>
  <c r="AX59" i="52"/>
  <c r="AX54" i="52"/>
  <c r="AX52" i="52"/>
  <c r="AX49" i="52"/>
  <c r="AX47" i="52"/>
  <c r="AX45" i="52"/>
  <c r="AX35" i="52"/>
  <c r="AX20" i="52"/>
  <c r="AY59" i="52"/>
  <c r="AY54" i="52"/>
  <c r="AY52" i="52"/>
  <c r="AY49" i="52"/>
  <c r="AY47" i="52"/>
  <c r="AY45" i="52"/>
  <c r="AY35" i="52"/>
  <c r="AY20" i="52"/>
  <c r="AZ59" i="52"/>
  <c r="AZ54" i="52"/>
  <c r="AZ52" i="52"/>
  <c r="AZ49" i="52"/>
  <c r="AZ47" i="52"/>
  <c r="AZ45" i="52"/>
  <c r="AZ35" i="52"/>
  <c r="AZ20" i="52"/>
  <c r="AP59" i="53"/>
  <c r="AP54" i="53"/>
  <c r="AP52" i="53"/>
  <c r="AP49" i="53"/>
  <c r="AP47" i="53"/>
  <c r="AP45" i="53"/>
  <c r="AP35" i="53"/>
  <c r="AP20" i="53"/>
  <c r="AQ59" i="53"/>
  <c r="AQ54" i="53"/>
  <c r="AQ52" i="53"/>
  <c r="AQ49" i="53"/>
  <c r="AQ47" i="53"/>
  <c r="AQ45" i="53"/>
  <c r="AQ35" i="53"/>
  <c r="AQ20" i="53"/>
  <c r="AR59" i="53"/>
  <c r="AR54" i="53"/>
  <c r="AR52" i="53"/>
  <c r="AR49" i="53"/>
  <c r="AR47" i="53"/>
  <c r="AR45" i="53"/>
  <c r="AR35" i="53"/>
  <c r="AR20" i="53"/>
  <c r="AS59" i="53"/>
  <c r="AS54" i="53"/>
  <c r="AS52" i="53"/>
  <c r="AS49" i="53"/>
  <c r="AS47" i="53"/>
  <c r="AS45" i="53"/>
  <c r="AS35" i="53"/>
  <c r="AS20" i="53"/>
  <c r="AT59" i="53"/>
  <c r="AT54" i="53"/>
  <c r="AT52" i="53"/>
  <c r="AT49" i="53"/>
  <c r="AT47" i="53"/>
  <c r="AT45" i="53"/>
  <c r="AT35" i="53"/>
  <c r="AT20" i="53"/>
  <c r="AU59" i="53"/>
  <c r="AU54" i="53"/>
  <c r="AU52" i="53"/>
  <c r="AU49" i="53"/>
  <c r="AU47" i="53"/>
  <c r="AU45" i="53"/>
  <c r="AU35" i="53"/>
  <c r="AU20" i="53"/>
  <c r="AV59" i="53"/>
  <c r="AV54" i="53"/>
  <c r="AV52" i="53"/>
  <c r="AV49" i="53"/>
  <c r="AV47" i="53"/>
  <c r="AV45" i="53"/>
  <c r="AV35" i="53"/>
  <c r="AV20" i="53"/>
  <c r="AW59" i="53"/>
  <c r="AW54" i="53"/>
  <c r="AW52" i="53"/>
  <c r="AW49" i="53"/>
  <c r="AW47" i="53"/>
  <c r="AW45" i="53"/>
  <c r="AW35" i="53"/>
  <c r="AW20" i="53"/>
  <c r="AX59" i="53"/>
  <c r="AX54" i="53"/>
  <c r="AX52" i="53"/>
  <c r="AX49" i="53"/>
  <c r="AX47" i="53"/>
  <c r="AX45" i="53"/>
  <c r="AX35" i="53"/>
  <c r="AX20" i="53"/>
  <c r="AY59" i="53"/>
  <c r="AY54" i="53"/>
  <c r="AY52" i="53"/>
  <c r="AY49" i="53"/>
  <c r="AY47" i="53"/>
  <c r="AY45" i="53"/>
  <c r="AY35" i="53"/>
  <c r="AY20" i="53"/>
  <c r="AZ59" i="53"/>
  <c r="AZ54" i="53"/>
  <c r="AZ52" i="53"/>
  <c r="AZ49" i="53"/>
  <c r="AZ47" i="53"/>
  <c r="AZ45" i="53"/>
  <c r="AZ35" i="53"/>
  <c r="AZ20" i="53"/>
  <c r="AP59" i="54"/>
  <c r="AP54" i="54"/>
  <c r="AP52" i="54"/>
  <c r="AP49" i="54"/>
  <c r="AP47" i="54"/>
  <c r="AP45" i="54"/>
  <c r="AP35" i="54"/>
  <c r="AP20" i="54"/>
  <c r="AQ59" i="54"/>
  <c r="AQ54" i="54"/>
  <c r="AQ52" i="54"/>
  <c r="AQ49" i="54"/>
  <c r="AQ47" i="54"/>
  <c r="AQ45" i="54"/>
  <c r="AQ35" i="54"/>
  <c r="AQ20" i="54"/>
  <c r="AR59" i="54"/>
  <c r="AR54" i="54"/>
  <c r="AR52" i="54"/>
  <c r="AR49" i="54"/>
  <c r="AR47" i="54"/>
  <c r="AR45" i="54"/>
  <c r="AR35" i="54"/>
  <c r="AR20" i="54"/>
  <c r="AS59" i="54"/>
  <c r="AS54" i="54"/>
  <c r="AS52" i="54"/>
  <c r="AS49" i="54"/>
  <c r="AS47" i="54"/>
  <c r="AS45" i="54"/>
  <c r="AS35" i="54"/>
  <c r="AS20" i="54"/>
  <c r="AT59" i="54"/>
  <c r="AT54" i="54"/>
  <c r="AT52" i="54"/>
  <c r="AT49" i="54"/>
  <c r="AT47" i="54"/>
  <c r="AT45" i="54"/>
  <c r="AT35" i="54"/>
  <c r="AT20" i="54"/>
  <c r="AU59" i="54"/>
  <c r="AU54" i="54"/>
  <c r="AU52" i="54"/>
  <c r="AU49" i="54"/>
  <c r="AU47" i="54"/>
  <c r="AU45" i="54"/>
  <c r="AU35" i="54"/>
  <c r="AU20" i="54"/>
  <c r="AV59" i="54"/>
  <c r="AV54" i="54"/>
  <c r="AV52" i="54"/>
  <c r="AV49" i="54"/>
  <c r="AV47" i="54"/>
  <c r="AV45" i="54"/>
  <c r="AV35" i="54"/>
  <c r="AV20" i="54"/>
  <c r="AW59" i="54"/>
  <c r="AW54" i="54"/>
  <c r="AW52" i="54"/>
  <c r="AW49" i="54"/>
  <c r="AW47" i="54"/>
  <c r="AW45" i="54"/>
  <c r="AW35" i="54"/>
  <c r="AW20" i="54"/>
  <c r="AX59" i="54"/>
  <c r="AX54" i="54"/>
  <c r="AX52" i="54"/>
  <c r="AX49" i="54"/>
  <c r="AX47" i="54"/>
  <c r="AX45" i="54"/>
  <c r="AX35" i="54"/>
  <c r="AX20" i="54"/>
  <c r="AY59" i="54"/>
  <c r="AY54" i="54"/>
  <c r="AY52" i="54"/>
  <c r="AY49" i="54"/>
  <c r="AY47" i="54"/>
  <c r="AY45" i="54"/>
  <c r="AY35" i="54"/>
  <c r="AY20" i="54"/>
  <c r="AZ59" i="54"/>
  <c r="AZ54" i="54"/>
  <c r="AZ52" i="54"/>
  <c r="AZ49" i="54"/>
  <c r="AZ47" i="54"/>
  <c r="AZ45" i="54"/>
  <c r="AZ35" i="54"/>
  <c r="AZ20" i="54"/>
  <c r="AP59" i="55"/>
  <c r="AP54" i="55"/>
  <c r="AP52" i="55"/>
  <c r="AP49" i="55"/>
  <c r="AP47" i="55"/>
  <c r="AP45" i="55"/>
  <c r="AP35" i="55"/>
  <c r="AP20" i="55"/>
  <c r="AQ59" i="55"/>
  <c r="AQ54" i="55"/>
  <c r="AQ52" i="55"/>
  <c r="AQ49" i="55"/>
  <c r="AQ47" i="55"/>
  <c r="AQ45" i="55"/>
  <c r="AQ35" i="55"/>
  <c r="AQ20" i="55"/>
  <c r="AR59" i="55"/>
  <c r="AR54" i="55"/>
  <c r="AR52" i="55"/>
  <c r="AR49" i="55"/>
  <c r="AR47" i="55"/>
  <c r="AR45" i="55"/>
  <c r="AR35" i="55"/>
  <c r="AR20" i="55"/>
  <c r="AS59" i="55"/>
  <c r="AS54" i="55"/>
  <c r="AS52" i="55"/>
  <c r="AS49" i="55"/>
  <c r="AS47" i="55"/>
  <c r="AS45" i="55"/>
  <c r="AS35" i="55"/>
  <c r="AS20" i="55"/>
  <c r="AT59" i="55"/>
  <c r="AT54" i="55"/>
  <c r="AT52" i="55"/>
  <c r="AT49" i="55"/>
  <c r="AT47" i="55"/>
  <c r="AT45" i="55"/>
  <c r="AT35" i="55"/>
  <c r="AT20" i="55"/>
  <c r="AU59" i="55"/>
  <c r="AU54" i="55"/>
  <c r="AU52" i="55"/>
  <c r="AU49" i="55"/>
  <c r="AU47" i="55"/>
  <c r="AU45" i="55"/>
  <c r="AU35" i="55"/>
  <c r="AU20" i="55"/>
  <c r="AV59" i="55"/>
  <c r="AV54" i="55"/>
  <c r="AV52" i="55"/>
  <c r="AV49" i="55"/>
  <c r="AV47" i="55"/>
  <c r="AV45" i="55"/>
  <c r="AV35" i="55"/>
  <c r="AV20" i="55"/>
  <c r="AW59" i="55"/>
  <c r="AW54" i="55"/>
  <c r="AW52" i="55"/>
  <c r="AW49" i="55"/>
  <c r="AW47" i="55"/>
  <c r="AW45" i="55"/>
  <c r="AW35" i="55"/>
  <c r="AW20" i="55"/>
  <c r="AX59" i="55"/>
  <c r="AX54" i="55"/>
  <c r="AX52" i="55"/>
  <c r="AX49" i="55"/>
  <c r="AX47" i="55"/>
  <c r="AX45" i="55"/>
  <c r="AX35" i="55"/>
  <c r="AX20" i="55"/>
  <c r="AY59" i="55"/>
  <c r="AY54" i="55"/>
  <c r="AY52" i="55"/>
  <c r="AY49" i="55"/>
  <c r="AY47" i="55"/>
  <c r="AY45" i="55"/>
  <c r="AY35" i="55"/>
  <c r="AY20" i="55"/>
  <c r="AZ59" i="55"/>
  <c r="AZ54" i="55"/>
  <c r="AZ52" i="55"/>
  <c r="AZ49" i="55"/>
  <c r="AZ47" i="55"/>
  <c r="AZ45" i="55"/>
  <c r="AZ35" i="55"/>
  <c r="AZ20" i="55"/>
  <c r="AP59" i="56"/>
  <c r="AP54" i="56"/>
  <c r="AP52" i="56"/>
  <c r="AP49" i="56"/>
  <c r="AP47" i="56"/>
  <c r="AP45" i="56"/>
  <c r="AP35" i="56"/>
  <c r="AP20" i="56"/>
  <c r="AQ59" i="56"/>
  <c r="AQ54" i="56"/>
  <c r="AQ52" i="56"/>
  <c r="AQ49" i="56"/>
  <c r="AQ47" i="56"/>
  <c r="AQ45" i="56"/>
  <c r="AQ35" i="56"/>
  <c r="AQ20" i="56"/>
  <c r="AR59" i="56"/>
  <c r="AR54" i="56"/>
  <c r="AR52" i="56"/>
  <c r="AR49" i="56"/>
  <c r="AR47" i="56"/>
  <c r="AR45" i="56"/>
  <c r="AR35" i="56"/>
  <c r="AR20" i="56"/>
  <c r="AS59" i="56"/>
  <c r="AS54" i="56"/>
  <c r="AS52" i="56"/>
  <c r="AS49" i="56"/>
  <c r="AS47" i="56"/>
  <c r="AS45" i="56"/>
  <c r="AS35" i="56"/>
  <c r="AS20" i="56"/>
  <c r="AT59" i="56"/>
  <c r="AT54" i="56"/>
  <c r="AT52" i="56"/>
  <c r="AT49" i="56"/>
  <c r="AT47" i="56"/>
  <c r="AT45" i="56"/>
  <c r="AT35" i="56"/>
  <c r="AT20" i="56"/>
  <c r="AU59" i="56"/>
  <c r="AU54" i="56"/>
  <c r="AU52" i="56"/>
  <c r="AU49" i="56"/>
  <c r="AU47" i="56"/>
  <c r="AU45" i="56"/>
  <c r="AU35" i="56"/>
  <c r="AU20" i="56"/>
  <c r="AV59" i="56"/>
  <c r="AV54" i="56"/>
  <c r="AV52" i="56"/>
  <c r="AV49" i="56"/>
  <c r="AV47" i="56"/>
  <c r="AV45" i="56"/>
  <c r="AV35" i="56"/>
  <c r="AV20" i="56"/>
  <c r="AW59" i="56"/>
  <c r="AW54" i="56"/>
  <c r="AW52" i="56"/>
  <c r="AW49" i="56"/>
  <c r="AW47" i="56"/>
  <c r="AW45" i="56"/>
  <c r="AW35" i="56"/>
  <c r="AW20" i="56"/>
  <c r="AX59" i="56"/>
  <c r="AX54" i="56"/>
  <c r="AX52" i="56"/>
  <c r="AX49" i="56"/>
  <c r="AX47" i="56"/>
  <c r="AX45" i="56"/>
  <c r="AX35" i="56"/>
  <c r="AX20" i="56"/>
  <c r="AY59" i="56"/>
  <c r="AY54" i="56"/>
  <c r="AY52" i="56"/>
  <c r="AY49" i="56"/>
  <c r="AY47" i="56"/>
  <c r="AY45" i="56"/>
  <c r="AY35" i="56"/>
  <c r="AY20" i="56"/>
  <c r="AZ59" i="56"/>
  <c r="AZ54" i="56"/>
  <c r="AZ52" i="56"/>
  <c r="AZ49" i="56"/>
  <c r="AZ47" i="56"/>
  <c r="AZ45" i="56"/>
  <c r="AZ35" i="56"/>
  <c r="AZ20" i="56"/>
  <c r="AP59" i="57"/>
  <c r="AP54" i="57"/>
  <c r="AP52" i="57"/>
  <c r="AP49" i="57"/>
  <c r="AP47" i="57"/>
  <c r="AP45" i="57"/>
  <c r="AP35" i="57"/>
  <c r="AP20" i="57"/>
  <c r="AQ59" i="57"/>
  <c r="AQ54" i="57"/>
  <c r="AQ52" i="57"/>
  <c r="AQ49" i="57"/>
  <c r="AQ47" i="57"/>
  <c r="AQ45" i="57"/>
  <c r="AQ35" i="57"/>
  <c r="AQ20" i="57"/>
  <c r="AR59" i="57"/>
  <c r="AR54" i="57"/>
  <c r="AR52" i="57"/>
  <c r="AR49" i="57"/>
  <c r="AR47" i="57"/>
  <c r="AR45" i="57"/>
  <c r="AR35" i="57"/>
  <c r="AR20" i="57"/>
  <c r="AS59" i="57"/>
  <c r="AS54" i="57"/>
  <c r="AS52" i="57"/>
  <c r="AS49" i="57"/>
  <c r="AS47" i="57"/>
  <c r="AS45" i="57"/>
  <c r="AS35" i="57"/>
  <c r="AS20" i="57"/>
  <c r="AT59" i="57"/>
  <c r="AT54" i="57"/>
  <c r="AT52" i="57"/>
  <c r="AT49" i="57"/>
  <c r="AT47" i="57"/>
  <c r="AT45" i="57"/>
  <c r="AT35" i="57"/>
  <c r="AT20" i="57"/>
  <c r="AU59" i="57"/>
  <c r="AU54" i="57"/>
  <c r="AU52" i="57"/>
  <c r="AU49" i="57"/>
  <c r="AU47" i="57"/>
  <c r="AU45" i="57"/>
  <c r="AU35" i="57"/>
  <c r="AU20" i="57"/>
  <c r="AV59" i="57"/>
  <c r="AV54" i="57"/>
  <c r="AV52" i="57"/>
  <c r="AV49" i="57"/>
  <c r="AV47" i="57"/>
  <c r="AV45" i="57"/>
  <c r="AV35" i="57"/>
  <c r="AV20" i="57"/>
  <c r="AW59" i="57"/>
  <c r="AW54" i="57"/>
  <c r="AW52" i="57"/>
  <c r="AW49" i="57"/>
  <c r="AW47" i="57"/>
  <c r="AW45" i="57"/>
  <c r="AW35" i="57"/>
  <c r="AW20" i="57"/>
  <c r="AX59" i="57"/>
  <c r="AX54" i="57"/>
  <c r="AX52" i="57"/>
  <c r="AX49" i="57"/>
  <c r="AX47" i="57"/>
  <c r="AX45" i="57"/>
  <c r="AX35" i="57"/>
  <c r="AX20" i="57"/>
  <c r="AY59" i="57"/>
  <c r="AY54" i="57"/>
  <c r="AY52" i="57"/>
  <c r="AY49" i="57"/>
  <c r="AY47" i="57"/>
  <c r="AY45" i="57"/>
  <c r="AY35" i="57"/>
  <c r="AY20" i="57"/>
  <c r="AZ59" i="57"/>
  <c r="AZ54" i="57"/>
  <c r="AZ52" i="57"/>
  <c r="AZ49" i="57"/>
  <c r="AZ47" i="57"/>
  <c r="AZ45" i="57"/>
  <c r="AZ35" i="57"/>
  <c r="AZ20" i="57"/>
  <c r="AP59" i="58"/>
  <c r="AP54" i="58"/>
  <c r="AP52" i="58"/>
  <c r="AP49" i="58"/>
  <c r="AP47" i="58"/>
  <c r="AP45" i="58"/>
  <c r="AP35" i="58"/>
  <c r="AP20" i="58"/>
  <c r="AQ59" i="58"/>
  <c r="AQ54" i="58"/>
  <c r="AQ52" i="58"/>
  <c r="AQ49" i="58"/>
  <c r="AQ47" i="58"/>
  <c r="AQ45" i="58"/>
  <c r="AQ35" i="58"/>
  <c r="AQ20" i="58"/>
  <c r="AR59" i="58"/>
  <c r="AR54" i="58"/>
  <c r="AR52" i="58"/>
  <c r="AR49" i="58"/>
  <c r="AR47" i="58"/>
  <c r="AR45" i="58"/>
  <c r="AR35" i="58"/>
  <c r="AR20" i="58"/>
  <c r="AS59" i="58"/>
  <c r="AS54" i="58"/>
  <c r="AS52" i="58"/>
  <c r="AS49" i="58"/>
  <c r="AS47" i="58"/>
  <c r="AS45" i="58"/>
  <c r="AS35" i="58"/>
  <c r="AS20" i="58"/>
  <c r="AT59" i="58"/>
  <c r="AT54" i="58"/>
  <c r="AT52" i="58"/>
  <c r="AT49" i="58"/>
  <c r="AT47" i="58"/>
  <c r="AT45" i="58"/>
  <c r="AT35" i="58"/>
  <c r="AT20" i="58"/>
  <c r="AU59" i="58"/>
  <c r="AU54" i="58"/>
  <c r="AU52" i="58"/>
  <c r="AU49" i="58"/>
  <c r="AU47" i="58"/>
  <c r="AU45" i="58"/>
  <c r="AU35" i="58"/>
  <c r="AU20" i="58"/>
  <c r="AV59" i="58"/>
  <c r="AV54" i="58"/>
  <c r="AV52" i="58"/>
  <c r="AV49" i="58"/>
  <c r="AV47" i="58"/>
  <c r="AV45" i="58"/>
  <c r="AV35" i="58"/>
  <c r="AV20" i="58"/>
  <c r="AW59" i="58"/>
  <c r="AW54" i="58"/>
  <c r="AW52" i="58"/>
  <c r="AW49" i="58"/>
  <c r="AW47" i="58"/>
  <c r="AW45" i="58"/>
  <c r="AW35" i="58"/>
  <c r="AW20" i="58"/>
  <c r="AX59" i="58"/>
  <c r="AX54" i="58"/>
  <c r="AX52" i="58"/>
  <c r="AX49" i="58"/>
  <c r="AX47" i="58"/>
  <c r="AX45" i="58"/>
  <c r="AX35" i="58"/>
  <c r="AX20" i="58"/>
  <c r="AY59" i="58"/>
  <c r="AY54" i="58"/>
  <c r="AY52" i="58"/>
  <c r="AY49" i="58"/>
  <c r="AY47" i="58"/>
  <c r="AY45" i="58"/>
  <c r="AY35" i="58"/>
  <c r="AY20" i="58"/>
  <c r="AZ59" i="58"/>
  <c r="AZ54" i="58"/>
  <c r="AZ52" i="58"/>
  <c r="AZ49" i="58"/>
  <c r="AZ47" i="58"/>
  <c r="AZ45" i="58"/>
  <c r="AZ35" i="58"/>
  <c r="AZ20" i="58"/>
  <c r="AP59" i="59"/>
  <c r="AP54" i="59"/>
  <c r="AP52" i="59"/>
  <c r="AP49" i="59"/>
  <c r="AP47" i="59"/>
  <c r="AP45" i="59"/>
  <c r="AP35" i="59"/>
  <c r="AP20" i="59"/>
  <c r="AQ59" i="59"/>
  <c r="AQ54" i="59"/>
  <c r="AQ52" i="59"/>
  <c r="AQ49" i="59"/>
  <c r="AQ47" i="59"/>
  <c r="AQ45" i="59"/>
  <c r="AQ35" i="59"/>
  <c r="AQ20" i="59"/>
  <c r="AR59" i="59"/>
  <c r="AR54" i="59"/>
  <c r="AR52" i="59"/>
  <c r="AR49" i="59"/>
  <c r="AR47" i="59"/>
  <c r="AR45" i="59"/>
  <c r="AR35" i="59"/>
  <c r="AR20" i="59"/>
  <c r="AS59" i="59"/>
  <c r="AS54" i="59"/>
  <c r="AS52" i="59"/>
  <c r="AS49" i="59"/>
  <c r="AS47" i="59"/>
  <c r="AS45" i="59"/>
  <c r="AS35" i="59"/>
  <c r="AS20" i="59"/>
  <c r="AT59" i="59"/>
  <c r="AT54" i="59"/>
  <c r="AT52" i="59"/>
  <c r="AT49" i="59"/>
  <c r="AT47" i="59"/>
  <c r="AT45" i="59"/>
  <c r="AT35" i="59"/>
  <c r="AT20" i="59"/>
  <c r="AU59" i="59"/>
  <c r="AU54" i="59"/>
  <c r="AU52" i="59"/>
  <c r="AU49" i="59"/>
  <c r="AU47" i="59"/>
  <c r="AU45" i="59"/>
  <c r="AU35" i="59"/>
  <c r="AU20" i="59"/>
  <c r="AV59" i="59"/>
  <c r="AV54" i="59"/>
  <c r="AV52" i="59"/>
  <c r="AV49" i="59"/>
  <c r="AV47" i="59"/>
  <c r="AV45" i="59"/>
  <c r="AV35" i="59"/>
  <c r="AV20" i="59"/>
  <c r="AW59" i="59"/>
  <c r="AW54" i="59"/>
  <c r="AW52" i="59"/>
  <c r="AW49" i="59"/>
  <c r="AW47" i="59"/>
  <c r="AW45" i="59"/>
  <c r="AW35" i="59"/>
  <c r="AW20" i="59"/>
  <c r="AX59" i="59"/>
  <c r="AX54" i="59"/>
  <c r="AX52" i="59"/>
  <c r="AX49" i="59"/>
  <c r="AX47" i="59"/>
  <c r="AX45" i="59"/>
  <c r="AX35" i="59"/>
  <c r="AX20" i="59"/>
  <c r="AY59" i="59"/>
  <c r="AY54" i="59"/>
  <c r="AY52" i="59"/>
  <c r="AY49" i="59"/>
  <c r="AY47" i="59"/>
  <c r="AY45" i="59"/>
  <c r="AY35" i="59"/>
  <c r="AY20" i="59"/>
  <c r="AZ59" i="59"/>
  <c r="AZ54" i="59"/>
  <c r="AZ52" i="59"/>
  <c r="AZ49" i="59"/>
  <c r="AZ47" i="59"/>
  <c r="AZ45" i="59"/>
  <c r="AZ35" i="59"/>
  <c r="AZ20" i="59"/>
  <c r="AP59" i="60"/>
  <c r="AP54" i="60"/>
  <c r="AP52" i="60"/>
  <c r="AP49" i="60"/>
  <c r="AP47" i="60"/>
  <c r="AP45" i="60"/>
  <c r="AP35" i="60"/>
  <c r="AP20" i="60"/>
  <c r="AQ59" i="60"/>
  <c r="AQ54" i="60"/>
  <c r="AQ52" i="60"/>
  <c r="AQ49" i="60"/>
  <c r="AQ47" i="60"/>
  <c r="AQ45" i="60"/>
  <c r="AQ35" i="60"/>
  <c r="AQ20" i="60"/>
  <c r="AR59" i="60"/>
  <c r="AR54" i="60"/>
  <c r="AR52" i="60"/>
  <c r="AR49" i="60"/>
  <c r="AR47" i="60"/>
  <c r="AR45" i="60"/>
  <c r="AR35" i="60"/>
  <c r="AR20" i="60"/>
  <c r="AS59" i="60"/>
  <c r="AS54" i="60"/>
  <c r="AS52" i="60"/>
  <c r="AS49" i="60"/>
  <c r="AS47" i="60"/>
  <c r="AS45" i="60"/>
  <c r="AS35" i="60"/>
  <c r="AS20" i="60"/>
  <c r="AT59" i="60"/>
  <c r="AT54" i="60"/>
  <c r="AT52" i="60"/>
  <c r="AT49" i="60"/>
  <c r="AT47" i="60"/>
  <c r="AT45" i="60"/>
  <c r="AT35" i="60"/>
  <c r="AT20" i="60"/>
  <c r="AU59" i="60"/>
  <c r="AU54" i="60"/>
  <c r="AU52" i="60"/>
  <c r="AU49" i="60"/>
  <c r="AU47" i="60"/>
  <c r="AU45" i="60"/>
  <c r="AU35" i="60"/>
  <c r="AU20" i="60"/>
  <c r="AV59" i="60"/>
  <c r="AV54" i="60"/>
  <c r="AV52" i="60"/>
  <c r="AV49" i="60"/>
  <c r="AV47" i="60"/>
  <c r="AV45" i="60"/>
  <c r="AV35" i="60"/>
  <c r="AV20" i="60"/>
  <c r="AW59" i="60"/>
  <c r="AW54" i="60"/>
  <c r="AW52" i="60"/>
  <c r="AW49" i="60"/>
  <c r="AW47" i="60"/>
  <c r="AW45" i="60"/>
  <c r="AW35" i="60"/>
  <c r="AW20" i="60"/>
  <c r="AX59" i="60"/>
  <c r="AX54" i="60"/>
  <c r="AX52" i="60"/>
  <c r="AX49" i="60"/>
  <c r="AX47" i="60"/>
  <c r="AX45" i="60"/>
  <c r="AX35" i="60"/>
  <c r="AX20" i="60"/>
  <c r="AY59" i="60"/>
  <c r="AY54" i="60"/>
  <c r="AY52" i="60"/>
  <c r="AY49" i="60"/>
  <c r="AY47" i="60"/>
  <c r="AY45" i="60"/>
  <c r="AY35" i="60"/>
  <c r="AY20" i="60"/>
  <c r="AZ59" i="60"/>
  <c r="AZ54" i="60"/>
  <c r="AZ52" i="60"/>
  <c r="AZ49" i="60"/>
  <c r="AZ47" i="60"/>
  <c r="AZ45" i="60"/>
  <c r="AZ35" i="60"/>
  <c r="AZ20" i="60"/>
  <c r="AP59" i="61"/>
  <c r="AP54" i="61"/>
  <c r="AP52" i="61"/>
  <c r="AP49" i="61"/>
  <c r="AP47" i="61"/>
  <c r="AP45" i="61"/>
  <c r="AP35" i="61"/>
  <c r="AP20" i="61"/>
  <c r="AQ59" i="61"/>
  <c r="AQ54" i="61"/>
  <c r="AQ52" i="61"/>
  <c r="AQ49" i="61"/>
  <c r="AQ47" i="61"/>
  <c r="AQ45" i="61"/>
  <c r="AQ35" i="61"/>
  <c r="AQ20" i="61"/>
  <c r="AR59" i="61"/>
  <c r="AR54" i="61"/>
  <c r="AR52" i="61"/>
  <c r="AR49" i="61"/>
  <c r="AR47" i="61"/>
  <c r="AR45" i="61"/>
  <c r="AR35" i="61"/>
  <c r="AR20" i="61"/>
  <c r="AS59" i="61"/>
  <c r="AS54" i="61"/>
  <c r="AS52" i="61"/>
  <c r="AS49" i="61"/>
  <c r="AS47" i="61"/>
  <c r="AS45" i="61"/>
  <c r="AS35" i="61"/>
  <c r="AS20" i="61"/>
  <c r="AT59" i="61"/>
  <c r="AT54" i="61"/>
  <c r="AT52" i="61"/>
  <c r="AT49" i="61"/>
  <c r="AT47" i="61"/>
  <c r="AT45" i="61"/>
  <c r="AT35" i="61"/>
  <c r="AT20" i="61"/>
  <c r="AU59" i="61"/>
  <c r="AU54" i="61"/>
  <c r="AU52" i="61"/>
  <c r="AU49" i="61"/>
  <c r="AU47" i="61"/>
  <c r="AU45" i="61"/>
  <c r="AU35" i="61"/>
  <c r="AU20" i="61"/>
  <c r="AV59" i="61"/>
  <c r="AV54" i="61"/>
  <c r="AV52" i="61"/>
  <c r="AV49" i="61"/>
  <c r="AV47" i="61"/>
  <c r="AV45" i="61"/>
  <c r="AV35" i="61"/>
  <c r="AV20" i="61"/>
  <c r="AW59" i="61"/>
  <c r="AW54" i="61"/>
  <c r="AW52" i="61"/>
  <c r="AW49" i="61"/>
  <c r="AW47" i="61"/>
  <c r="AW45" i="61"/>
  <c r="AW35" i="61"/>
  <c r="AW20" i="61"/>
  <c r="AX59" i="61"/>
  <c r="AX54" i="61"/>
  <c r="AX52" i="61"/>
  <c r="AX49" i="61"/>
  <c r="AX47" i="61"/>
  <c r="AX45" i="61"/>
  <c r="AX35" i="61"/>
  <c r="AX20" i="61"/>
  <c r="AY59" i="61"/>
  <c r="AY54" i="61"/>
  <c r="AY52" i="61"/>
  <c r="AY49" i="61"/>
  <c r="AY47" i="61"/>
  <c r="AY45" i="61"/>
  <c r="AY35" i="61"/>
  <c r="AY20" i="61"/>
  <c r="AZ59" i="61"/>
  <c r="AZ54" i="61"/>
  <c r="AZ52" i="61"/>
  <c r="AZ49" i="61"/>
  <c r="AZ47" i="61"/>
  <c r="AZ45" i="61"/>
  <c r="AZ35" i="61"/>
  <c r="AZ20" i="61"/>
  <c r="AP59" i="62"/>
  <c r="AP54" i="62"/>
  <c r="AP52" i="62"/>
  <c r="AP49" i="62"/>
  <c r="AP47" i="62"/>
  <c r="AP45" i="62"/>
  <c r="AP35" i="62"/>
  <c r="AP20" i="62"/>
  <c r="AQ59" i="62"/>
  <c r="AQ54" i="62"/>
  <c r="AQ52" i="62"/>
  <c r="AQ49" i="62"/>
  <c r="AQ47" i="62"/>
  <c r="AQ45" i="62"/>
  <c r="AQ35" i="62"/>
  <c r="AQ20" i="62"/>
  <c r="AR59" i="62"/>
  <c r="AR54" i="62"/>
  <c r="AR52" i="62"/>
  <c r="AR49" i="62"/>
  <c r="AR47" i="62"/>
  <c r="AR45" i="62"/>
  <c r="AR35" i="62"/>
  <c r="AR20" i="62"/>
  <c r="AS59" i="62"/>
  <c r="AS54" i="62"/>
  <c r="AS52" i="62"/>
  <c r="AS49" i="62"/>
  <c r="AS47" i="62"/>
  <c r="AS45" i="62"/>
  <c r="AS35" i="62"/>
  <c r="AS20" i="62"/>
  <c r="AT59" i="62"/>
  <c r="AT54" i="62"/>
  <c r="AT52" i="62"/>
  <c r="AT49" i="62"/>
  <c r="AT47" i="62"/>
  <c r="AT45" i="62"/>
  <c r="AT35" i="62"/>
  <c r="AT20" i="62"/>
  <c r="AU59" i="62"/>
  <c r="AU54" i="62"/>
  <c r="AU52" i="62"/>
  <c r="AU49" i="62"/>
  <c r="AU47" i="62"/>
  <c r="AU45" i="62"/>
  <c r="AU35" i="62"/>
  <c r="AU20" i="62"/>
  <c r="AV59" i="62"/>
  <c r="AV54" i="62"/>
  <c r="AV52" i="62"/>
  <c r="AV49" i="62"/>
  <c r="AV47" i="62"/>
  <c r="AV45" i="62"/>
  <c r="AV35" i="62"/>
  <c r="AV20" i="62"/>
  <c r="AW59" i="62"/>
  <c r="AW54" i="62"/>
  <c r="AW52" i="62"/>
  <c r="AW49" i="62"/>
  <c r="AW47" i="62"/>
  <c r="AW45" i="62"/>
  <c r="AW35" i="62"/>
  <c r="AW20" i="62"/>
  <c r="AX59" i="62"/>
  <c r="AX54" i="62"/>
  <c r="AX52" i="62"/>
  <c r="AX49" i="62"/>
  <c r="AX47" i="62"/>
  <c r="AX45" i="62"/>
  <c r="AX35" i="62"/>
  <c r="AX20" i="62"/>
  <c r="AY59" i="62"/>
  <c r="AY54" i="62"/>
  <c r="AY52" i="62"/>
  <c r="AY49" i="62"/>
  <c r="AY47" i="62"/>
  <c r="AY45" i="62"/>
  <c r="AY35" i="62"/>
  <c r="AY20" i="62"/>
  <c r="AZ59" i="62"/>
  <c r="AZ54" i="62"/>
  <c r="AZ52" i="62"/>
  <c r="AZ49" i="62"/>
  <c r="AZ47" i="62"/>
  <c r="AZ45" i="62"/>
  <c r="AZ35" i="62"/>
  <c r="AZ20" i="62"/>
  <c r="AP59" i="63"/>
  <c r="AP54" i="63"/>
  <c r="AP52" i="63"/>
  <c r="AP49" i="63"/>
  <c r="AP47" i="63"/>
  <c r="AP45" i="63"/>
  <c r="AP35" i="63"/>
  <c r="AP20" i="63"/>
  <c r="AQ59" i="63"/>
  <c r="AQ54" i="63"/>
  <c r="AQ52" i="63"/>
  <c r="AQ49" i="63"/>
  <c r="AQ47" i="63"/>
  <c r="AQ45" i="63"/>
  <c r="AQ35" i="63"/>
  <c r="AQ20" i="63"/>
  <c r="AR59" i="63"/>
  <c r="AR54" i="63"/>
  <c r="AR52" i="63"/>
  <c r="AR49" i="63"/>
  <c r="AR47" i="63"/>
  <c r="AR45" i="63"/>
  <c r="AR35" i="63"/>
  <c r="AR20" i="63"/>
  <c r="AS59" i="63"/>
  <c r="AS54" i="63"/>
  <c r="AS52" i="63"/>
  <c r="AS49" i="63"/>
  <c r="AS47" i="63"/>
  <c r="AS45" i="63"/>
  <c r="AS35" i="63"/>
  <c r="AS20" i="63"/>
  <c r="AT59" i="63"/>
  <c r="AT54" i="63"/>
  <c r="AT52" i="63"/>
  <c r="AT49" i="63"/>
  <c r="AT47" i="63"/>
  <c r="AT45" i="63"/>
  <c r="AT35" i="63"/>
  <c r="AT20" i="63"/>
  <c r="AU59" i="63"/>
  <c r="AU54" i="63"/>
  <c r="AU52" i="63"/>
  <c r="AU49" i="63"/>
  <c r="AU47" i="63"/>
  <c r="AU45" i="63"/>
  <c r="AU35" i="63"/>
  <c r="AU20" i="63"/>
  <c r="AV59" i="63"/>
  <c r="AV54" i="63"/>
  <c r="AV52" i="63"/>
  <c r="AV49" i="63"/>
  <c r="AV47" i="63"/>
  <c r="AV45" i="63"/>
  <c r="AV35" i="63"/>
  <c r="AV20" i="63"/>
  <c r="AW59" i="63"/>
  <c r="AW54" i="63"/>
  <c r="AW52" i="63"/>
  <c r="AW49" i="63"/>
  <c r="AW47" i="63"/>
  <c r="AW45" i="63"/>
  <c r="AW35" i="63"/>
  <c r="AW20" i="63"/>
  <c r="AX59" i="63"/>
  <c r="AX54" i="63"/>
  <c r="AX52" i="63"/>
  <c r="AX49" i="63"/>
  <c r="AX47" i="63"/>
  <c r="AX45" i="63"/>
  <c r="AX35" i="63"/>
  <c r="AX20" i="63"/>
  <c r="AY59" i="63"/>
  <c r="AY54" i="63"/>
  <c r="AY52" i="63"/>
  <c r="AY49" i="63"/>
  <c r="AY47" i="63"/>
  <c r="AY45" i="63"/>
  <c r="AY35" i="63"/>
  <c r="AY20" i="63"/>
  <c r="AZ59" i="63"/>
  <c r="AZ54" i="63"/>
  <c r="AZ52" i="63"/>
  <c r="AZ49" i="63"/>
  <c r="AZ47" i="63"/>
  <c r="AZ45" i="63"/>
  <c r="AZ35" i="63"/>
  <c r="AZ20" i="63"/>
  <c r="AP59" i="64"/>
  <c r="AP54" i="64"/>
  <c r="AP52" i="64"/>
  <c r="AP49" i="64"/>
  <c r="AP47" i="64"/>
  <c r="AP45" i="64"/>
  <c r="AP35" i="64"/>
  <c r="AP20" i="64"/>
  <c r="AQ59" i="64"/>
  <c r="AQ54" i="64"/>
  <c r="AQ52" i="64"/>
  <c r="AQ49" i="64"/>
  <c r="AQ47" i="64"/>
  <c r="AQ45" i="64"/>
  <c r="AQ35" i="64"/>
  <c r="AQ20" i="64"/>
  <c r="AR59" i="64"/>
  <c r="AR54" i="64"/>
  <c r="AR52" i="64"/>
  <c r="AR49" i="64"/>
  <c r="AR47" i="64"/>
  <c r="AR45" i="64"/>
  <c r="AR35" i="64"/>
  <c r="AR20" i="64"/>
  <c r="AS59" i="64"/>
  <c r="AS54" i="64"/>
  <c r="AS52" i="64"/>
  <c r="AS49" i="64"/>
  <c r="AS47" i="64"/>
  <c r="AS45" i="64"/>
  <c r="AS35" i="64"/>
  <c r="AS20" i="64"/>
  <c r="AT59" i="64"/>
  <c r="AT54" i="64"/>
  <c r="AT52" i="64"/>
  <c r="AT49" i="64"/>
  <c r="AT47" i="64"/>
  <c r="AT45" i="64"/>
  <c r="AT35" i="64"/>
  <c r="AT20" i="64"/>
  <c r="AU59" i="64"/>
  <c r="AU54" i="64"/>
  <c r="AU52" i="64"/>
  <c r="AU49" i="64"/>
  <c r="AU47" i="64"/>
  <c r="AU45" i="64"/>
  <c r="AU35" i="64"/>
  <c r="AU20" i="64"/>
  <c r="AV59" i="64"/>
  <c r="AV54" i="64"/>
  <c r="AV52" i="64"/>
  <c r="AV49" i="64"/>
  <c r="AV47" i="64"/>
  <c r="AV45" i="64"/>
  <c r="AV35" i="64"/>
  <c r="AV20" i="64"/>
  <c r="AW59" i="64"/>
  <c r="AW54" i="64"/>
  <c r="AW52" i="64"/>
  <c r="AW49" i="64"/>
  <c r="AW47" i="64"/>
  <c r="AW45" i="64"/>
  <c r="AW35" i="64"/>
  <c r="AW20" i="64"/>
  <c r="AX59" i="64"/>
  <c r="AX54" i="64"/>
  <c r="AX52" i="64"/>
  <c r="AX49" i="64"/>
  <c r="AX47" i="64"/>
  <c r="AX45" i="64"/>
  <c r="AX35" i="64"/>
  <c r="AX20" i="64"/>
  <c r="AY59" i="64"/>
  <c r="AY54" i="64"/>
  <c r="AY52" i="64"/>
  <c r="AY49" i="64"/>
  <c r="AY47" i="64"/>
  <c r="AY45" i="64"/>
  <c r="AY35" i="64"/>
  <c r="AY20" i="64"/>
  <c r="AZ59" i="64"/>
  <c r="AZ54" i="64"/>
  <c r="AZ52" i="64"/>
  <c r="AZ49" i="64"/>
  <c r="AZ47" i="64"/>
  <c r="AZ45" i="64"/>
  <c r="AZ35" i="64"/>
  <c r="AZ20" i="64"/>
  <c r="AP59" i="65"/>
  <c r="AP54" i="65"/>
  <c r="AP52" i="65"/>
  <c r="AP49" i="65"/>
  <c r="AP47" i="65"/>
  <c r="AP45" i="65"/>
  <c r="AP35" i="65"/>
  <c r="AP20" i="65"/>
  <c r="AQ59" i="65"/>
  <c r="AQ54" i="65"/>
  <c r="AQ52" i="65"/>
  <c r="AQ49" i="65"/>
  <c r="AQ47" i="65"/>
  <c r="AQ45" i="65"/>
  <c r="AQ35" i="65"/>
  <c r="AQ20" i="65"/>
  <c r="AR59" i="65"/>
  <c r="AR54" i="65"/>
  <c r="AR52" i="65"/>
  <c r="AR49" i="65"/>
  <c r="AR47" i="65"/>
  <c r="AR45" i="65"/>
  <c r="AR35" i="65"/>
  <c r="AR20" i="65"/>
  <c r="AS59" i="65"/>
  <c r="AS54" i="65"/>
  <c r="AS52" i="65"/>
  <c r="AS49" i="65"/>
  <c r="AS47" i="65"/>
  <c r="AS45" i="65"/>
  <c r="AS35" i="65"/>
  <c r="AS20" i="65"/>
  <c r="AT59" i="65"/>
  <c r="AT54" i="65"/>
  <c r="AT52" i="65"/>
  <c r="AT49" i="65"/>
  <c r="AT47" i="65"/>
  <c r="AT45" i="65"/>
  <c r="AT35" i="65"/>
  <c r="AT20" i="65"/>
  <c r="AU59" i="65"/>
  <c r="AU54" i="65"/>
  <c r="AU52" i="65"/>
  <c r="AU49" i="65"/>
  <c r="AU47" i="65"/>
  <c r="AU45" i="65"/>
  <c r="AU35" i="65"/>
  <c r="AU20" i="65"/>
  <c r="AV59" i="65"/>
  <c r="AV54" i="65"/>
  <c r="AV52" i="65"/>
  <c r="AV49" i="65"/>
  <c r="AV47" i="65"/>
  <c r="AV45" i="65"/>
  <c r="AV35" i="65"/>
  <c r="AV20" i="65"/>
  <c r="AW59" i="65"/>
  <c r="AW54" i="65"/>
  <c r="AW52" i="65"/>
  <c r="AW49" i="65"/>
  <c r="AW47" i="65"/>
  <c r="AW45" i="65"/>
  <c r="AW35" i="65"/>
  <c r="AW20" i="65"/>
  <c r="AX59" i="65"/>
  <c r="AX54" i="65"/>
  <c r="AX52" i="65"/>
  <c r="AX49" i="65"/>
  <c r="AX47" i="65"/>
  <c r="AX45" i="65"/>
  <c r="AX35" i="65"/>
  <c r="AX20" i="65"/>
  <c r="AY59" i="65"/>
  <c r="AY54" i="65"/>
  <c r="AY52" i="65"/>
  <c r="AY49" i="65"/>
  <c r="AY47" i="65"/>
  <c r="AY45" i="65"/>
  <c r="AY35" i="65"/>
  <c r="AY20" i="65"/>
  <c r="AZ59" i="65"/>
  <c r="AZ54" i="65"/>
  <c r="AZ52" i="65"/>
  <c r="AZ49" i="65"/>
  <c r="AZ47" i="65"/>
  <c r="AZ45" i="65"/>
  <c r="AZ35" i="65"/>
  <c r="AZ20" i="65"/>
  <c r="AP59" i="66"/>
  <c r="AP54" i="66"/>
  <c r="AP52" i="66"/>
  <c r="AP49" i="66"/>
  <c r="AP47" i="66"/>
  <c r="AP45" i="66"/>
  <c r="AP35" i="66"/>
  <c r="AP20" i="66"/>
  <c r="AQ59" i="66"/>
  <c r="AQ54" i="66"/>
  <c r="AQ52" i="66"/>
  <c r="AQ49" i="66"/>
  <c r="AQ47" i="66"/>
  <c r="AQ45" i="66"/>
  <c r="AQ35" i="66"/>
  <c r="AQ20" i="66"/>
  <c r="AR59" i="66"/>
  <c r="AR54" i="66"/>
  <c r="AR52" i="66"/>
  <c r="AR49" i="66"/>
  <c r="AR47" i="66"/>
  <c r="AR45" i="66"/>
  <c r="AR35" i="66"/>
  <c r="AR20" i="66"/>
  <c r="AS59" i="66"/>
  <c r="AS54" i="66"/>
  <c r="AS52" i="66"/>
  <c r="AS49" i="66"/>
  <c r="AS47" i="66"/>
  <c r="AS45" i="66"/>
  <c r="AS35" i="66"/>
  <c r="AS20" i="66"/>
  <c r="AT59" i="66"/>
  <c r="AT54" i="66"/>
  <c r="AT52" i="66"/>
  <c r="AT49" i="66"/>
  <c r="AT47" i="66"/>
  <c r="AT45" i="66"/>
  <c r="AT35" i="66"/>
  <c r="AT20" i="66"/>
  <c r="AU59" i="66"/>
  <c r="AU54" i="66"/>
  <c r="AU52" i="66"/>
  <c r="AU49" i="66"/>
  <c r="AU47" i="66"/>
  <c r="AU45" i="66"/>
  <c r="AU35" i="66"/>
  <c r="AU20" i="66"/>
  <c r="AU60" i="66"/>
  <c r="AV59" i="66"/>
  <c r="AV54" i="66"/>
  <c r="AV52" i="66"/>
  <c r="AV49" i="66"/>
  <c r="AV47" i="66"/>
  <c r="AV45" i="66"/>
  <c r="AV35" i="66"/>
  <c r="AV20" i="66"/>
  <c r="AW59" i="66"/>
  <c r="AW54" i="66"/>
  <c r="AW52" i="66"/>
  <c r="AW49" i="66"/>
  <c r="AW47" i="66"/>
  <c r="AW45" i="66"/>
  <c r="AW35" i="66"/>
  <c r="AW20" i="66"/>
  <c r="AX59" i="66"/>
  <c r="AX54" i="66"/>
  <c r="AX52" i="66"/>
  <c r="AX49" i="66"/>
  <c r="AX47" i="66"/>
  <c r="AX45" i="66"/>
  <c r="AX35" i="66"/>
  <c r="AX20" i="66"/>
  <c r="AY59" i="66"/>
  <c r="AY54" i="66"/>
  <c r="AY52" i="66"/>
  <c r="AY49" i="66"/>
  <c r="AY47" i="66"/>
  <c r="AY45" i="66"/>
  <c r="AY35" i="66"/>
  <c r="AY20" i="66"/>
  <c r="AZ59" i="66"/>
  <c r="AZ54" i="66"/>
  <c r="AZ52" i="66"/>
  <c r="AZ49" i="66"/>
  <c r="AZ47" i="66"/>
  <c r="AZ45" i="66"/>
  <c r="AZ35" i="66"/>
  <c r="AZ20" i="66"/>
  <c r="AP59" i="67"/>
  <c r="AP54" i="67"/>
  <c r="AP52" i="67"/>
  <c r="AP49" i="67"/>
  <c r="AP47" i="67"/>
  <c r="AP45" i="67"/>
  <c r="AP35" i="67"/>
  <c r="AP20" i="67"/>
  <c r="AQ59" i="67"/>
  <c r="AQ54" i="67"/>
  <c r="AQ52" i="67"/>
  <c r="AQ49" i="67"/>
  <c r="AQ47" i="67"/>
  <c r="AQ45" i="67"/>
  <c r="AQ35" i="67"/>
  <c r="AQ20" i="67"/>
  <c r="AR59" i="67"/>
  <c r="AR54" i="67"/>
  <c r="AR52" i="67"/>
  <c r="AR49" i="67"/>
  <c r="AR47" i="67"/>
  <c r="AR45" i="67"/>
  <c r="AR35" i="67"/>
  <c r="AR20" i="67"/>
  <c r="AR60" i="67"/>
  <c r="AS59" i="67"/>
  <c r="AS54" i="67"/>
  <c r="AS52" i="67"/>
  <c r="AS49" i="67"/>
  <c r="AS47" i="67"/>
  <c r="AS45" i="67"/>
  <c r="AS35" i="67"/>
  <c r="AS20" i="67"/>
  <c r="AT59" i="67"/>
  <c r="AT54" i="67"/>
  <c r="AT52" i="67"/>
  <c r="AT49" i="67"/>
  <c r="AT47" i="67"/>
  <c r="AT45" i="67"/>
  <c r="AT35" i="67"/>
  <c r="AT20" i="67"/>
  <c r="AU59" i="67"/>
  <c r="AU54" i="67"/>
  <c r="AU52" i="67"/>
  <c r="AU49" i="67"/>
  <c r="AU47" i="67"/>
  <c r="AU45" i="67"/>
  <c r="AU35" i="67"/>
  <c r="AU20" i="67"/>
  <c r="AV59" i="67"/>
  <c r="AV54" i="67"/>
  <c r="AV52" i="67"/>
  <c r="AV49" i="67"/>
  <c r="AV47" i="67"/>
  <c r="AV45" i="67"/>
  <c r="AV35" i="67"/>
  <c r="AV20" i="67"/>
  <c r="AW59" i="67"/>
  <c r="AW54" i="67"/>
  <c r="AW52" i="67"/>
  <c r="AW49" i="67"/>
  <c r="AW47" i="67"/>
  <c r="AW45" i="67"/>
  <c r="AW35" i="67"/>
  <c r="AW20" i="67"/>
  <c r="AX59" i="67"/>
  <c r="AX54" i="67"/>
  <c r="AX52" i="67"/>
  <c r="AX49" i="67"/>
  <c r="AX47" i="67"/>
  <c r="AX45" i="67"/>
  <c r="AX35" i="67"/>
  <c r="AX20" i="67"/>
  <c r="AY59" i="67"/>
  <c r="AY54" i="67"/>
  <c r="AY52" i="67"/>
  <c r="AY49" i="67"/>
  <c r="AY47" i="67"/>
  <c r="AY45" i="67"/>
  <c r="AY35" i="67"/>
  <c r="AY20" i="67"/>
  <c r="AZ59" i="67"/>
  <c r="AZ54" i="67"/>
  <c r="AZ52" i="67"/>
  <c r="AZ49" i="67"/>
  <c r="AZ47" i="67"/>
  <c r="AZ45" i="67"/>
  <c r="AZ35" i="67"/>
  <c r="AZ20" i="67"/>
  <c r="AZ60" i="67"/>
  <c r="AP59" i="68"/>
  <c r="AP54" i="68"/>
  <c r="AP52" i="68"/>
  <c r="AP49" i="68"/>
  <c r="AP47" i="68"/>
  <c r="AP45" i="68"/>
  <c r="AP35" i="68"/>
  <c r="AP20" i="68"/>
  <c r="AQ59" i="68"/>
  <c r="AQ54" i="68"/>
  <c r="AQ60" i="68" s="1"/>
  <c r="AQ52" i="68"/>
  <c r="AQ49" i="68"/>
  <c r="AQ47" i="68"/>
  <c r="AQ45" i="68"/>
  <c r="AQ35" i="68"/>
  <c r="AQ20" i="68"/>
  <c r="AR59" i="68"/>
  <c r="AR54" i="68"/>
  <c r="AR52" i="68"/>
  <c r="AR49" i="68"/>
  <c r="AR47" i="68"/>
  <c r="AR45" i="68"/>
  <c r="AR35" i="68"/>
  <c r="AR20" i="68"/>
  <c r="AS59" i="68"/>
  <c r="AS54" i="68"/>
  <c r="AS52" i="68"/>
  <c r="AS49" i="68"/>
  <c r="AS47" i="68"/>
  <c r="AS45" i="68"/>
  <c r="AS35" i="68"/>
  <c r="AS20" i="68"/>
  <c r="AT59" i="68"/>
  <c r="AT54" i="68"/>
  <c r="AT52" i="68"/>
  <c r="AT49" i="68"/>
  <c r="AT47" i="68"/>
  <c r="AT45" i="68"/>
  <c r="AT35" i="68"/>
  <c r="AT20" i="68"/>
  <c r="AU59" i="68"/>
  <c r="AU54" i="68"/>
  <c r="AU52" i="68"/>
  <c r="AU49" i="68"/>
  <c r="AU47" i="68"/>
  <c r="AU45" i="68"/>
  <c r="AU35" i="68"/>
  <c r="AU20" i="68"/>
  <c r="AV59" i="68"/>
  <c r="AV54" i="68"/>
  <c r="AV52" i="68"/>
  <c r="AV49" i="68"/>
  <c r="AV47" i="68"/>
  <c r="AV45" i="68"/>
  <c r="AV35" i="68"/>
  <c r="AV20" i="68"/>
  <c r="AW59" i="68"/>
  <c r="AW54" i="68"/>
  <c r="AW52" i="68"/>
  <c r="AW49" i="68"/>
  <c r="AW47" i="68"/>
  <c r="AW45" i="68"/>
  <c r="AW35" i="68"/>
  <c r="AW20" i="68"/>
  <c r="AW60" i="68"/>
  <c r="AX59" i="68"/>
  <c r="AX54" i="68"/>
  <c r="AX52" i="68"/>
  <c r="AX49" i="68"/>
  <c r="AX47" i="68"/>
  <c r="AX45" i="68"/>
  <c r="AX35" i="68"/>
  <c r="AX20" i="68"/>
  <c r="AY59" i="68"/>
  <c r="AY54" i="68"/>
  <c r="AY52" i="68"/>
  <c r="AY49" i="68"/>
  <c r="AY47" i="68"/>
  <c r="AY45" i="68"/>
  <c r="AY35" i="68"/>
  <c r="AY20" i="68"/>
  <c r="AZ59" i="68"/>
  <c r="AZ54" i="68"/>
  <c r="AZ52" i="68"/>
  <c r="AZ49" i="68"/>
  <c r="AZ47" i="68"/>
  <c r="AZ45" i="68"/>
  <c r="AZ35" i="68"/>
  <c r="AZ20" i="68"/>
  <c r="AP59" i="69"/>
  <c r="AP54" i="69"/>
  <c r="AP52" i="69"/>
  <c r="AP49" i="69"/>
  <c r="AP47" i="69"/>
  <c r="AP45" i="69"/>
  <c r="AP35" i="69"/>
  <c r="AP20" i="69"/>
  <c r="AQ59" i="69"/>
  <c r="AQ54" i="69"/>
  <c r="AQ52" i="69"/>
  <c r="AQ49" i="69"/>
  <c r="AQ47" i="69"/>
  <c r="AQ45" i="69"/>
  <c r="AQ35" i="69"/>
  <c r="AQ20" i="69"/>
  <c r="AR59" i="69"/>
  <c r="AR54" i="69"/>
  <c r="AR52" i="69"/>
  <c r="AR49" i="69"/>
  <c r="AR47" i="69"/>
  <c r="AR45" i="69"/>
  <c r="AR35" i="69"/>
  <c r="AR20" i="69"/>
  <c r="AS59" i="69"/>
  <c r="AS54" i="69"/>
  <c r="AS52" i="69"/>
  <c r="AS49" i="69"/>
  <c r="AS47" i="69"/>
  <c r="AS45" i="69"/>
  <c r="AS35" i="69"/>
  <c r="AS20" i="69"/>
  <c r="AT59" i="69"/>
  <c r="AT54" i="69"/>
  <c r="AT52" i="69"/>
  <c r="AT49" i="69"/>
  <c r="AT47" i="69"/>
  <c r="AT45" i="69"/>
  <c r="AT35" i="69"/>
  <c r="AT20" i="69"/>
  <c r="AT60" i="69"/>
  <c r="AU59" i="69"/>
  <c r="AU54" i="69"/>
  <c r="AU52" i="69"/>
  <c r="AU49" i="69"/>
  <c r="AU47" i="69"/>
  <c r="AU45" i="69"/>
  <c r="AU35" i="69"/>
  <c r="AU20" i="69"/>
  <c r="AV59" i="69"/>
  <c r="AV54" i="69"/>
  <c r="AV52" i="69"/>
  <c r="AV49" i="69"/>
  <c r="AV47" i="69"/>
  <c r="AV45" i="69"/>
  <c r="AV35" i="69"/>
  <c r="AV20" i="69"/>
  <c r="AW59" i="69"/>
  <c r="AW54" i="69"/>
  <c r="AW52" i="69"/>
  <c r="AW49" i="69"/>
  <c r="AW47" i="69"/>
  <c r="AW45" i="69"/>
  <c r="AW35" i="69"/>
  <c r="AW20" i="69"/>
  <c r="AX59" i="69"/>
  <c r="AX54" i="69"/>
  <c r="AX52" i="69"/>
  <c r="AX49" i="69"/>
  <c r="AX47" i="69"/>
  <c r="AX45" i="69"/>
  <c r="AX35" i="69"/>
  <c r="AX20" i="69"/>
  <c r="AY59" i="69"/>
  <c r="AY54" i="69"/>
  <c r="AY52" i="69"/>
  <c r="AY49" i="69"/>
  <c r="AY47" i="69"/>
  <c r="AY45" i="69"/>
  <c r="AY35" i="69"/>
  <c r="AY20" i="69"/>
  <c r="AZ59" i="69"/>
  <c r="AZ54" i="69"/>
  <c r="AZ52" i="69"/>
  <c r="AZ49" i="69"/>
  <c r="AZ47" i="69"/>
  <c r="AZ45" i="69"/>
  <c r="AZ35" i="69"/>
  <c r="AZ20" i="69"/>
  <c r="AP59" i="70"/>
  <c r="AP54" i="70"/>
  <c r="AP52" i="70"/>
  <c r="AP49" i="70"/>
  <c r="AP47" i="70"/>
  <c r="AP45" i="70"/>
  <c r="AP35" i="70"/>
  <c r="AP20" i="70"/>
  <c r="AQ59" i="70"/>
  <c r="AQ54" i="70"/>
  <c r="AQ52" i="70"/>
  <c r="AQ49" i="70"/>
  <c r="AQ47" i="70"/>
  <c r="AQ45" i="70"/>
  <c r="AQ35" i="70"/>
  <c r="AQ20" i="70"/>
  <c r="AQ60" i="70"/>
  <c r="AR59" i="70"/>
  <c r="AR54" i="70"/>
  <c r="AR52" i="70"/>
  <c r="AR49" i="70"/>
  <c r="AR47" i="70"/>
  <c r="AR45" i="70"/>
  <c r="AR35" i="70"/>
  <c r="AR20" i="70"/>
  <c r="AS59" i="70"/>
  <c r="AS54" i="70"/>
  <c r="AS52" i="70"/>
  <c r="AS49" i="70"/>
  <c r="AS47" i="70"/>
  <c r="AS45" i="70"/>
  <c r="AS35" i="70"/>
  <c r="AS20" i="70"/>
  <c r="AT59" i="70"/>
  <c r="AT54" i="70"/>
  <c r="AT52" i="70"/>
  <c r="AT49" i="70"/>
  <c r="AT47" i="70"/>
  <c r="AT45" i="70"/>
  <c r="AT35" i="70"/>
  <c r="AT20" i="70"/>
  <c r="AU59" i="70"/>
  <c r="AU54" i="70"/>
  <c r="AU52" i="70"/>
  <c r="AU49" i="70"/>
  <c r="AU47" i="70"/>
  <c r="AU45" i="70"/>
  <c r="AU35" i="70"/>
  <c r="AU20" i="70"/>
  <c r="AV59" i="70"/>
  <c r="AV54" i="70"/>
  <c r="AV52" i="70"/>
  <c r="AV49" i="70"/>
  <c r="AV47" i="70"/>
  <c r="AV45" i="70"/>
  <c r="AV35" i="70"/>
  <c r="AV20" i="70"/>
  <c r="AW59" i="70"/>
  <c r="AW54" i="70"/>
  <c r="AW52" i="70"/>
  <c r="AW49" i="70"/>
  <c r="AW47" i="70"/>
  <c r="AW45" i="70"/>
  <c r="AW35" i="70"/>
  <c r="AW20" i="70"/>
  <c r="AX59" i="70"/>
  <c r="AX54" i="70"/>
  <c r="AX52" i="70"/>
  <c r="AX49" i="70"/>
  <c r="AX47" i="70"/>
  <c r="AX45" i="70"/>
  <c r="AX35" i="70"/>
  <c r="AX20" i="70"/>
  <c r="AY59" i="70"/>
  <c r="AY54" i="70"/>
  <c r="AY52" i="70"/>
  <c r="AY49" i="70"/>
  <c r="AY47" i="70"/>
  <c r="AY45" i="70"/>
  <c r="AY35" i="70"/>
  <c r="AY20" i="70"/>
  <c r="AY60" i="70"/>
  <c r="AZ59" i="70"/>
  <c r="AZ54" i="70"/>
  <c r="AZ52" i="70"/>
  <c r="AZ49" i="70"/>
  <c r="AZ47" i="70"/>
  <c r="AZ45" i="70"/>
  <c r="AZ35" i="70"/>
  <c r="AZ20" i="70"/>
  <c r="AP59" i="71"/>
  <c r="AP54" i="71"/>
  <c r="AP60" i="71" s="1"/>
  <c r="AP52" i="71"/>
  <c r="AP49" i="71"/>
  <c r="AP47" i="71"/>
  <c r="AP45" i="71"/>
  <c r="AP35" i="71"/>
  <c r="AP20" i="71"/>
  <c r="AQ59" i="71"/>
  <c r="AQ54" i="71"/>
  <c r="AQ52" i="71"/>
  <c r="AQ49" i="71"/>
  <c r="AQ47" i="71"/>
  <c r="AQ45" i="71"/>
  <c r="AQ35" i="71"/>
  <c r="AQ20" i="71"/>
  <c r="AR59" i="71"/>
  <c r="AR54" i="71"/>
  <c r="AR52" i="71"/>
  <c r="AR49" i="71"/>
  <c r="AR47" i="71"/>
  <c r="AR45" i="71"/>
  <c r="AR35" i="71"/>
  <c r="AR20" i="71"/>
  <c r="AS59" i="71"/>
  <c r="AS54" i="71"/>
  <c r="AS52" i="71"/>
  <c r="AS49" i="71"/>
  <c r="AS47" i="71"/>
  <c r="AS45" i="71"/>
  <c r="AS35" i="71"/>
  <c r="AS20" i="71"/>
  <c r="AT59" i="71"/>
  <c r="AT54" i="71"/>
  <c r="AT52" i="71"/>
  <c r="AT49" i="71"/>
  <c r="AT47" i="71"/>
  <c r="AT45" i="71"/>
  <c r="AT35" i="71"/>
  <c r="AT20" i="71"/>
  <c r="AU59" i="71"/>
  <c r="AU54" i="71"/>
  <c r="AU52" i="71"/>
  <c r="AU49" i="71"/>
  <c r="AU47" i="71"/>
  <c r="AU45" i="71"/>
  <c r="AU35" i="71"/>
  <c r="AU20" i="71"/>
  <c r="AV59" i="71"/>
  <c r="AV54" i="71"/>
  <c r="AV52" i="71"/>
  <c r="AV49" i="71"/>
  <c r="AV47" i="71"/>
  <c r="AV45" i="71"/>
  <c r="AV35" i="71"/>
  <c r="AV20" i="71"/>
  <c r="AV60" i="71"/>
  <c r="AW59" i="71"/>
  <c r="AW54" i="71"/>
  <c r="AW52" i="71"/>
  <c r="AW49" i="71"/>
  <c r="AW47" i="71"/>
  <c r="AW45" i="71"/>
  <c r="AW35" i="71"/>
  <c r="AW20" i="71"/>
  <c r="AX59" i="71"/>
  <c r="AX54" i="71"/>
  <c r="AX60" i="71" s="1"/>
  <c r="AX52" i="71"/>
  <c r="AX49" i="71"/>
  <c r="AX47" i="71"/>
  <c r="AX45" i="71"/>
  <c r="AX35" i="71"/>
  <c r="AX20" i="71"/>
  <c r="AY59" i="71"/>
  <c r="AY54" i="71"/>
  <c r="AY52" i="71"/>
  <c r="AY49" i="71"/>
  <c r="AY47" i="71"/>
  <c r="AY45" i="71"/>
  <c r="AY35" i="71"/>
  <c r="AY20" i="71"/>
  <c r="AZ59" i="71"/>
  <c r="AZ54" i="71"/>
  <c r="AZ52" i="71"/>
  <c r="AZ49" i="71"/>
  <c r="AZ47" i="71"/>
  <c r="AZ45" i="71"/>
  <c r="AZ35" i="71"/>
  <c r="AZ20" i="71"/>
  <c r="AP59" i="72"/>
  <c r="AP54" i="72"/>
  <c r="AP52" i="72"/>
  <c r="AP49" i="72"/>
  <c r="AP47" i="72"/>
  <c r="AP45" i="72"/>
  <c r="AP35" i="72"/>
  <c r="AP20" i="72"/>
  <c r="AQ59" i="72"/>
  <c r="AQ54" i="72"/>
  <c r="AQ52" i="72"/>
  <c r="AQ49" i="72"/>
  <c r="AQ47" i="72"/>
  <c r="AQ45" i="72"/>
  <c r="AQ35" i="72"/>
  <c r="AQ20" i="72"/>
  <c r="AR59" i="72"/>
  <c r="AR54" i="72"/>
  <c r="AR52" i="72"/>
  <c r="AR49" i="72"/>
  <c r="AR47" i="72"/>
  <c r="AR45" i="72"/>
  <c r="AR35" i="72"/>
  <c r="AR20" i="72"/>
  <c r="AS59" i="72"/>
  <c r="AS54" i="72"/>
  <c r="AS52" i="72"/>
  <c r="AS49" i="72"/>
  <c r="AS47" i="72"/>
  <c r="AS45" i="72"/>
  <c r="AS35" i="72"/>
  <c r="AS20" i="72"/>
  <c r="AS60" i="72"/>
  <c r="AT59" i="72"/>
  <c r="AT54" i="72"/>
  <c r="AT52" i="72"/>
  <c r="AT49" i="72"/>
  <c r="AT47" i="72"/>
  <c r="AT45" i="72"/>
  <c r="AT35" i="72"/>
  <c r="AT20" i="72"/>
  <c r="AU59" i="72"/>
  <c r="AU54" i="72"/>
  <c r="AU52" i="72"/>
  <c r="AU49" i="72"/>
  <c r="AU47" i="72"/>
  <c r="AU45" i="72"/>
  <c r="AU35" i="72"/>
  <c r="AU20" i="72"/>
  <c r="AV59" i="72"/>
  <c r="AV54" i="72"/>
  <c r="AV52" i="72"/>
  <c r="AV49" i="72"/>
  <c r="AV47" i="72"/>
  <c r="AV45" i="72"/>
  <c r="AV35" i="72"/>
  <c r="AV20" i="72"/>
  <c r="AW59" i="72"/>
  <c r="AW54" i="72"/>
  <c r="AW52" i="72"/>
  <c r="AW49" i="72"/>
  <c r="AW47" i="72"/>
  <c r="AW45" i="72"/>
  <c r="AW35" i="72"/>
  <c r="AW20" i="72"/>
  <c r="AX59" i="72"/>
  <c r="AX54" i="72"/>
  <c r="AX52" i="72"/>
  <c r="AX49" i="72"/>
  <c r="AX47" i="72"/>
  <c r="AX45" i="72"/>
  <c r="AX35" i="72"/>
  <c r="AX20" i="72"/>
  <c r="AY59" i="72"/>
  <c r="AY54" i="72"/>
  <c r="AY52" i="72"/>
  <c r="AY49" i="72"/>
  <c r="AY47" i="72"/>
  <c r="AY45" i="72"/>
  <c r="AY35" i="72"/>
  <c r="AY20" i="72"/>
  <c r="AZ59" i="72"/>
  <c r="AZ54" i="72"/>
  <c r="AZ52" i="72"/>
  <c r="AZ49" i="72"/>
  <c r="AZ47" i="72"/>
  <c r="AZ45" i="72"/>
  <c r="AZ35" i="72"/>
  <c r="AZ20" i="72"/>
  <c r="AP59" i="73"/>
  <c r="AP54" i="73"/>
  <c r="AP52" i="73"/>
  <c r="AP49" i="73"/>
  <c r="AP47" i="73"/>
  <c r="AP45" i="73"/>
  <c r="AP35" i="73"/>
  <c r="AP20" i="73"/>
  <c r="AP60" i="73"/>
  <c r="AQ59" i="73"/>
  <c r="AQ54" i="73"/>
  <c r="AQ52" i="73"/>
  <c r="AQ49" i="73"/>
  <c r="AQ47" i="73"/>
  <c r="AQ45" i="73"/>
  <c r="AQ35" i="73"/>
  <c r="AQ20" i="73"/>
  <c r="AR59" i="73"/>
  <c r="AR54" i="73"/>
  <c r="AR52" i="73"/>
  <c r="AR49" i="73"/>
  <c r="AR47" i="73"/>
  <c r="AR45" i="73"/>
  <c r="AR35" i="73"/>
  <c r="AR20" i="73"/>
  <c r="AS59" i="73"/>
  <c r="AS54" i="73"/>
  <c r="AS52" i="73"/>
  <c r="AS49" i="73"/>
  <c r="AS47" i="73"/>
  <c r="AS45" i="73"/>
  <c r="AS35" i="73"/>
  <c r="AS20" i="73"/>
  <c r="AT59" i="73"/>
  <c r="AT54" i="73"/>
  <c r="AT52" i="73"/>
  <c r="AT49" i="73"/>
  <c r="AT47" i="73"/>
  <c r="AT45" i="73"/>
  <c r="AT35" i="73"/>
  <c r="AT20" i="73"/>
  <c r="AU59" i="73"/>
  <c r="AU54" i="73"/>
  <c r="AU52" i="73"/>
  <c r="AU49" i="73"/>
  <c r="AU47" i="73"/>
  <c r="AU45" i="73"/>
  <c r="AU35" i="73"/>
  <c r="AU20" i="73"/>
  <c r="AV59" i="73"/>
  <c r="AV54" i="73"/>
  <c r="AV52" i="73"/>
  <c r="AV49" i="73"/>
  <c r="AV47" i="73"/>
  <c r="AV45" i="73"/>
  <c r="AV35" i="73"/>
  <c r="AV20" i="73"/>
  <c r="AW59" i="73"/>
  <c r="AW54" i="73"/>
  <c r="AW52" i="73"/>
  <c r="AW49" i="73"/>
  <c r="AW47" i="73"/>
  <c r="AW45" i="73"/>
  <c r="AW35" i="73"/>
  <c r="AW20" i="73"/>
  <c r="AX59" i="73"/>
  <c r="AX54" i="73"/>
  <c r="AX52" i="73"/>
  <c r="AX49" i="73"/>
  <c r="AX47" i="73"/>
  <c r="AX45" i="73"/>
  <c r="AX35" i="73"/>
  <c r="AX20" i="73"/>
  <c r="AX60" i="73"/>
  <c r="AY59" i="73"/>
  <c r="AY54" i="73"/>
  <c r="AY52" i="73"/>
  <c r="AY49" i="73"/>
  <c r="AY47" i="73"/>
  <c r="AY45" i="73"/>
  <c r="AY35" i="73"/>
  <c r="AY20" i="73"/>
  <c r="AZ59" i="73"/>
  <c r="AZ54" i="73"/>
  <c r="AZ60" i="73" s="1"/>
  <c r="AZ52" i="73"/>
  <c r="AZ49" i="73"/>
  <c r="AZ47" i="73"/>
  <c r="AZ45" i="73"/>
  <c r="AZ35" i="73"/>
  <c r="AZ20" i="73"/>
  <c r="AP59" i="74"/>
  <c r="AP54" i="74"/>
  <c r="AP52" i="74"/>
  <c r="AP49" i="74"/>
  <c r="AP47" i="74"/>
  <c r="AP45" i="74"/>
  <c r="AP35" i="74"/>
  <c r="AP20" i="74"/>
  <c r="AQ59" i="74"/>
  <c r="AQ54" i="74"/>
  <c r="AQ52" i="74"/>
  <c r="AQ49" i="74"/>
  <c r="AQ47" i="74"/>
  <c r="AQ45" i="74"/>
  <c r="AQ35" i="74"/>
  <c r="AQ20" i="74"/>
  <c r="AR59" i="74"/>
  <c r="AR54" i="74"/>
  <c r="AR52" i="74"/>
  <c r="AR49" i="74"/>
  <c r="AR47" i="74"/>
  <c r="AR45" i="74"/>
  <c r="AR35" i="74"/>
  <c r="AR20" i="74"/>
  <c r="AS59" i="74"/>
  <c r="AS54" i="74"/>
  <c r="AS52" i="74"/>
  <c r="AS49" i="74"/>
  <c r="AS47" i="74"/>
  <c r="AS45" i="74"/>
  <c r="AS35" i="74"/>
  <c r="AS20" i="74"/>
  <c r="AT59" i="74"/>
  <c r="AT54" i="74"/>
  <c r="AT52" i="74"/>
  <c r="AT49" i="74"/>
  <c r="AT47" i="74"/>
  <c r="AT45" i="74"/>
  <c r="AT35" i="74"/>
  <c r="AT20" i="74"/>
  <c r="AU59" i="74"/>
  <c r="AU54" i="74"/>
  <c r="AU52" i="74"/>
  <c r="AU49" i="74"/>
  <c r="AU47" i="74"/>
  <c r="AU45" i="74"/>
  <c r="AU35" i="74"/>
  <c r="AU20" i="74"/>
  <c r="AU60" i="74"/>
  <c r="AV59" i="74"/>
  <c r="AV54" i="74"/>
  <c r="AV52" i="74"/>
  <c r="AV49" i="74"/>
  <c r="AV47" i="74"/>
  <c r="AV45" i="74"/>
  <c r="AV35" i="74"/>
  <c r="AV20" i="74"/>
  <c r="AW59" i="74"/>
  <c r="AW54" i="74"/>
  <c r="AW60" i="74" s="1"/>
  <c r="AW52" i="74"/>
  <c r="AW49" i="74"/>
  <c r="AW47" i="74"/>
  <c r="AW45" i="74"/>
  <c r="AW35" i="74"/>
  <c r="AW20" i="74"/>
  <c r="AX59" i="74"/>
  <c r="AX54" i="74"/>
  <c r="AX52" i="74"/>
  <c r="AX49" i="74"/>
  <c r="AX47" i="74"/>
  <c r="AX45" i="74"/>
  <c r="AX35" i="74"/>
  <c r="AX20" i="74"/>
  <c r="AY59" i="74"/>
  <c r="AY54" i="74"/>
  <c r="AY52" i="74"/>
  <c r="AY49" i="74"/>
  <c r="AY47" i="74"/>
  <c r="AY45" i="74"/>
  <c r="AY35" i="74"/>
  <c r="AY20" i="74"/>
  <c r="AZ59" i="74"/>
  <c r="AZ54" i="74"/>
  <c r="AZ52" i="74"/>
  <c r="AZ49" i="74"/>
  <c r="AZ47" i="74"/>
  <c r="AZ45" i="74"/>
  <c r="AZ35" i="74"/>
  <c r="AZ20" i="74"/>
  <c r="AP59" i="75"/>
  <c r="AP54" i="75"/>
  <c r="AP52" i="75"/>
  <c r="AP49" i="75"/>
  <c r="AP47" i="75"/>
  <c r="AP45" i="75"/>
  <c r="AP35" i="75"/>
  <c r="AP20" i="75"/>
  <c r="AQ59" i="75"/>
  <c r="AQ54" i="75"/>
  <c r="AQ52" i="75"/>
  <c r="AQ49" i="75"/>
  <c r="AQ47" i="75"/>
  <c r="AQ45" i="75"/>
  <c r="AQ35" i="75"/>
  <c r="AQ20" i="75"/>
  <c r="AR59" i="75"/>
  <c r="AR54" i="75"/>
  <c r="AR52" i="75"/>
  <c r="AR49" i="75"/>
  <c r="AR47" i="75"/>
  <c r="AR45" i="75"/>
  <c r="AR35" i="75"/>
  <c r="AR20" i="75"/>
  <c r="AR60" i="75"/>
  <c r="AS59" i="75"/>
  <c r="AS54" i="75"/>
  <c r="AS52" i="75"/>
  <c r="AS49" i="75"/>
  <c r="AS47" i="75"/>
  <c r="AS45" i="75"/>
  <c r="AS35" i="75"/>
  <c r="AS20" i="75"/>
  <c r="AT59" i="75"/>
  <c r="AT54" i="75"/>
  <c r="AT52" i="75"/>
  <c r="AT49" i="75"/>
  <c r="AT47" i="75"/>
  <c r="AT45" i="75"/>
  <c r="AT35" i="75"/>
  <c r="AT20" i="75"/>
  <c r="AU59" i="75"/>
  <c r="AU54" i="75"/>
  <c r="AU52" i="75"/>
  <c r="AU49" i="75"/>
  <c r="AU47" i="75"/>
  <c r="AU45" i="75"/>
  <c r="AU35" i="75"/>
  <c r="AU20" i="75"/>
  <c r="AV59" i="75"/>
  <c r="AV54" i="75"/>
  <c r="AV52" i="75"/>
  <c r="AV49" i="75"/>
  <c r="AV47" i="75"/>
  <c r="AV45" i="75"/>
  <c r="AV35" i="75"/>
  <c r="AV20" i="75"/>
  <c r="AW59" i="75"/>
  <c r="AW54" i="75"/>
  <c r="AW52" i="75"/>
  <c r="AW49" i="75"/>
  <c r="AW47" i="75"/>
  <c r="AW45" i="75"/>
  <c r="AW35" i="75"/>
  <c r="AW20" i="75"/>
  <c r="AX59" i="75"/>
  <c r="AX54" i="75"/>
  <c r="AX52" i="75"/>
  <c r="AX49" i="75"/>
  <c r="AX47" i="75"/>
  <c r="AX45" i="75"/>
  <c r="AX35" i="75"/>
  <c r="AX20" i="75"/>
  <c r="AY59" i="75"/>
  <c r="AY54" i="75"/>
  <c r="AY52" i="75"/>
  <c r="AY49" i="75"/>
  <c r="AY47" i="75"/>
  <c r="AY45" i="75"/>
  <c r="AY35" i="75"/>
  <c r="AY20" i="75"/>
  <c r="AZ59" i="75"/>
  <c r="AZ54" i="75"/>
  <c r="AZ52" i="75"/>
  <c r="AZ49" i="75"/>
  <c r="AZ47" i="75"/>
  <c r="AZ45" i="75"/>
  <c r="AZ35" i="75"/>
  <c r="AZ20" i="75"/>
  <c r="AZ60" i="75"/>
  <c r="AP59" i="76"/>
  <c r="AP54" i="76"/>
  <c r="AP52" i="76"/>
  <c r="AP49" i="76"/>
  <c r="AP47" i="76"/>
  <c r="AP45" i="76"/>
  <c r="AP35" i="76"/>
  <c r="AP20" i="76"/>
  <c r="AQ59" i="76"/>
  <c r="AQ54" i="76"/>
  <c r="AQ52" i="76"/>
  <c r="AQ49" i="76"/>
  <c r="AQ47" i="76"/>
  <c r="AQ45" i="76"/>
  <c r="AQ35" i="76"/>
  <c r="AQ20" i="76"/>
  <c r="AR59" i="76"/>
  <c r="AR54" i="76"/>
  <c r="AR52" i="76"/>
  <c r="AR49" i="76"/>
  <c r="AR47" i="76"/>
  <c r="AR45" i="76"/>
  <c r="AR35" i="76"/>
  <c r="AR20" i="76"/>
  <c r="AS59" i="76"/>
  <c r="AS54" i="76"/>
  <c r="AS52" i="76"/>
  <c r="AS49" i="76"/>
  <c r="AS47" i="76"/>
  <c r="AS45" i="76"/>
  <c r="AS35" i="76"/>
  <c r="AS20" i="76"/>
  <c r="AT59" i="76"/>
  <c r="AT54" i="76"/>
  <c r="AT52" i="76"/>
  <c r="AT49" i="76"/>
  <c r="AT47" i="76"/>
  <c r="AT45" i="76"/>
  <c r="AT35" i="76"/>
  <c r="AT20" i="76"/>
  <c r="AU59" i="76"/>
  <c r="AU54" i="76"/>
  <c r="AU52" i="76"/>
  <c r="AU49" i="76"/>
  <c r="AU47" i="76"/>
  <c r="AU45" i="76"/>
  <c r="AU35" i="76"/>
  <c r="AU20" i="76"/>
  <c r="AV59" i="76"/>
  <c r="AV54" i="76"/>
  <c r="AV52" i="76"/>
  <c r="AV49" i="76"/>
  <c r="AV47" i="76"/>
  <c r="AV45" i="76"/>
  <c r="AV35" i="76"/>
  <c r="AV20" i="76"/>
  <c r="AW59" i="76"/>
  <c r="AW54" i="76"/>
  <c r="AW52" i="76"/>
  <c r="AW49" i="76"/>
  <c r="AW47" i="76"/>
  <c r="AW45" i="76"/>
  <c r="AW35" i="76"/>
  <c r="AW20" i="76"/>
  <c r="AW60" i="76"/>
  <c r="AX59" i="76"/>
  <c r="AX54" i="76"/>
  <c r="AX52" i="76"/>
  <c r="AX49" i="76"/>
  <c r="AX47" i="76"/>
  <c r="AX45" i="76"/>
  <c r="AX35" i="76"/>
  <c r="AX20" i="76"/>
  <c r="AY59" i="76"/>
  <c r="AY54" i="76"/>
  <c r="AY60" i="76" s="1"/>
  <c r="AY52" i="76"/>
  <c r="AY49" i="76"/>
  <c r="AY47" i="76"/>
  <c r="AY45" i="76"/>
  <c r="AY35" i="76"/>
  <c r="AY20" i="76"/>
  <c r="AZ59" i="76"/>
  <c r="AZ54" i="76"/>
  <c r="AZ52" i="76"/>
  <c r="AZ49" i="76"/>
  <c r="AZ47" i="76"/>
  <c r="AZ45" i="76"/>
  <c r="AZ35" i="76"/>
  <c r="AZ20" i="76"/>
  <c r="AP59" i="77"/>
  <c r="AP54" i="77"/>
  <c r="AP52" i="77"/>
  <c r="AP49" i="77"/>
  <c r="AP47" i="77"/>
  <c r="AP45" i="77"/>
  <c r="AP35" i="77"/>
  <c r="AP20" i="77"/>
  <c r="AQ59" i="77"/>
  <c r="AQ54" i="77"/>
  <c r="AQ52" i="77"/>
  <c r="AQ49" i="77"/>
  <c r="AQ47" i="77"/>
  <c r="AQ45" i="77"/>
  <c r="AQ35" i="77"/>
  <c r="AQ20" i="77"/>
  <c r="AR59" i="77"/>
  <c r="AR54" i="77"/>
  <c r="AR52" i="77"/>
  <c r="AR49" i="77"/>
  <c r="AR47" i="77"/>
  <c r="AR45" i="77"/>
  <c r="AR35" i="77"/>
  <c r="AR20" i="77"/>
  <c r="AS59" i="77"/>
  <c r="AS54" i="77"/>
  <c r="AS52" i="77"/>
  <c r="AS49" i="77"/>
  <c r="AS47" i="77"/>
  <c r="AS45" i="77"/>
  <c r="AS35" i="77"/>
  <c r="AS20" i="77"/>
  <c r="AT59" i="77"/>
  <c r="AT54" i="77"/>
  <c r="AT52" i="77"/>
  <c r="AT49" i="77"/>
  <c r="AT47" i="77"/>
  <c r="AT45" i="77"/>
  <c r="AT35" i="77"/>
  <c r="AT20" i="77"/>
  <c r="AT60" i="77"/>
  <c r="AU59" i="77"/>
  <c r="AU54" i="77"/>
  <c r="AU52" i="77"/>
  <c r="AU49" i="77"/>
  <c r="AU47" i="77"/>
  <c r="AU45" i="77"/>
  <c r="AU35" i="77"/>
  <c r="AU20" i="77"/>
  <c r="AV59" i="77"/>
  <c r="AV54" i="77"/>
  <c r="AV60" i="77" s="1"/>
  <c r="AV52" i="77"/>
  <c r="AV49" i="77"/>
  <c r="AV47" i="77"/>
  <c r="AV45" i="77"/>
  <c r="AV35" i="77"/>
  <c r="AV20" i="77"/>
  <c r="AW59" i="77"/>
  <c r="AW54" i="77"/>
  <c r="AW52" i="77"/>
  <c r="AW49" i="77"/>
  <c r="AW47" i="77"/>
  <c r="AW45" i="77"/>
  <c r="AW35" i="77"/>
  <c r="AW20" i="77"/>
  <c r="AX59" i="77"/>
  <c r="AX54" i="77"/>
  <c r="AX52" i="77"/>
  <c r="AX49" i="77"/>
  <c r="AX47" i="77"/>
  <c r="AX45" i="77"/>
  <c r="AX35" i="77"/>
  <c r="AX20" i="77"/>
  <c r="AY59" i="77"/>
  <c r="AY54" i="77"/>
  <c r="AY52" i="77"/>
  <c r="AY49" i="77"/>
  <c r="AY47" i="77"/>
  <c r="AY45" i="77"/>
  <c r="AY35" i="77"/>
  <c r="AY20" i="77"/>
  <c r="AZ59" i="77"/>
  <c r="AZ54" i="77"/>
  <c r="AZ52" i="77"/>
  <c r="AZ49" i="77"/>
  <c r="AZ47" i="77"/>
  <c r="AZ45" i="77"/>
  <c r="AZ35" i="77"/>
  <c r="AZ20" i="77"/>
  <c r="AP59" i="79"/>
  <c r="AP54" i="79"/>
  <c r="AP52" i="79"/>
  <c r="AP49" i="79"/>
  <c r="AP47" i="79"/>
  <c r="AP45" i="79"/>
  <c r="AP35" i="79"/>
  <c r="AP20" i="79"/>
  <c r="AQ59" i="79"/>
  <c r="AQ54" i="79"/>
  <c r="AQ52" i="79"/>
  <c r="AQ49" i="79"/>
  <c r="AQ47" i="79"/>
  <c r="AQ45" i="79"/>
  <c r="AQ35" i="79"/>
  <c r="AQ20" i="79"/>
  <c r="AQ60" i="79"/>
  <c r="AW46" i="38" s="1"/>
  <c r="AR59" i="79"/>
  <c r="AR54" i="79"/>
  <c r="AR52" i="79"/>
  <c r="AR49" i="79"/>
  <c r="AR47" i="79"/>
  <c r="AR45" i="79"/>
  <c r="AR35" i="79"/>
  <c r="AR20" i="79"/>
  <c r="AS59" i="79"/>
  <c r="AS54" i="79"/>
  <c r="AS52" i="79"/>
  <c r="AS49" i="79"/>
  <c r="AS47" i="79"/>
  <c r="AS45" i="79"/>
  <c r="AS35" i="79"/>
  <c r="AS20" i="79"/>
  <c r="AT59" i="79"/>
  <c r="AT54" i="79"/>
  <c r="AT52" i="79"/>
  <c r="AT49" i="79"/>
  <c r="AT47" i="79"/>
  <c r="AT45" i="79"/>
  <c r="AT35" i="79"/>
  <c r="AT20" i="79"/>
  <c r="AU59" i="79"/>
  <c r="AU54" i="79"/>
  <c r="AU52" i="79"/>
  <c r="AU49" i="79"/>
  <c r="AU47" i="79"/>
  <c r="AU45" i="79"/>
  <c r="AU35" i="79"/>
  <c r="AU20" i="79"/>
  <c r="AV59" i="79"/>
  <c r="AV54" i="79"/>
  <c r="AV52" i="79"/>
  <c r="AV49" i="79"/>
  <c r="AV47" i="79"/>
  <c r="AV45" i="79"/>
  <c r="AV35" i="79"/>
  <c r="AV20" i="79"/>
  <c r="AW59" i="79"/>
  <c r="AW54" i="79"/>
  <c r="AW52" i="79"/>
  <c r="AW49" i="79"/>
  <c r="AW47" i="79"/>
  <c r="AW45" i="79"/>
  <c r="AW35" i="79"/>
  <c r="AW20" i="79"/>
  <c r="AX59" i="79"/>
  <c r="AX54" i="79"/>
  <c r="AX52" i="79"/>
  <c r="AX49" i="79"/>
  <c r="AX47" i="79"/>
  <c r="AX45" i="79"/>
  <c r="AX35" i="79"/>
  <c r="AX20" i="79"/>
  <c r="AY59" i="79"/>
  <c r="AY54" i="79"/>
  <c r="AY52" i="79"/>
  <c r="AY49" i="79"/>
  <c r="AY47" i="79"/>
  <c r="AY45" i="79"/>
  <c r="AY35" i="79"/>
  <c r="AY20" i="79"/>
  <c r="AY60" i="79"/>
  <c r="BE46" i="38" s="1"/>
  <c r="AZ59" i="79"/>
  <c r="AZ54" i="79"/>
  <c r="AZ52" i="79"/>
  <c r="AZ49" i="79"/>
  <c r="AZ47" i="79"/>
  <c r="AZ45" i="79"/>
  <c r="AZ35" i="79"/>
  <c r="AZ20" i="79"/>
  <c r="AO59" i="79"/>
  <c r="AO54" i="79"/>
  <c r="AO52" i="79"/>
  <c r="AO49" i="79"/>
  <c r="AO47" i="79"/>
  <c r="AO45" i="79"/>
  <c r="AO35" i="79"/>
  <c r="AO20" i="79"/>
  <c r="AO59" i="77"/>
  <c r="AO54" i="77"/>
  <c r="AO52" i="77"/>
  <c r="AO49" i="77"/>
  <c r="AO47" i="77"/>
  <c r="AO45" i="77"/>
  <c r="AO35" i="77"/>
  <c r="AO20" i="77"/>
  <c r="AO59" i="76"/>
  <c r="AO54" i="76"/>
  <c r="AO52" i="76"/>
  <c r="AO49" i="76"/>
  <c r="AO47" i="76"/>
  <c r="AO45" i="76"/>
  <c r="AO35" i="76"/>
  <c r="AO20" i="76"/>
  <c r="AO59" i="75"/>
  <c r="AO54" i="75"/>
  <c r="AO52" i="75"/>
  <c r="AO49" i="75"/>
  <c r="AO47" i="75"/>
  <c r="AO45" i="75"/>
  <c r="AO35" i="75"/>
  <c r="AO20" i="75"/>
  <c r="AO59" i="74"/>
  <c r="AO54" i="74"/>
  <c r="AO52" i="74"/>
  <c r="AO49" i="74"/>
  <c r="AO47" i="74"/>
  <c r="AO45" i="74"/>
  <c r="AO35" i="74"/>
  <c r="AO20" i="74"/>
  <c r="AO59" i="73"/>
  <c r="AO54" i="73"/>
  <c r="AO52" i="73"/>
  <c r="AO49" i="73"/>
  <c r="AO47" i="73"/>
  <c r="AO45" i="73"/>
  <c r="AO35" i="73"/>
  <c r="AO20" i="73"/>
  <c r="AO59" i="72"/>
  <c r="AO54" i="72"/>
  <c r="AO52" i="72"/>
  <c r="AO49" i="72"/>
  <c r="AO47" i="72"/>
  <c r="AO45" i="72"/>
  <c r="AO35" i="72"/>
  <c r="AO20" i="72"/>
  <c r="AO60" i="72"/>
  <c r="AO59" i="71"/>
  <c r="AO54" i="71"/>
  <c r="AO52" i="71"/>
  <c r="AO49" i="71"/>
  <c r="AO47" i="71"/>
  <c r="AO45" i="71"/>
  <c r="AO35" i="71"/>
  <c r="AO20" i="71"/>
  <c r="AO59" i="70"/>
  <c r="AO54" i="70"/>
  <c r="AO60" i="70" s="1"/>
  <c r="AO52" i="70"/>
  <c r="AO49" i="70"/>
  <c r="AO47" i="70"/>
  <c r="AO45" i="70"/>
  <c r="AO35" i="70"/>
  <c r="AO20" i="70"/>
  <c r="AO59" i="69"/>
  <c r="AO54" i="69"/>
  <c r="AO52" i="69"/>
  <c r="AO49" i="69"/>
  <c r="AO47" i="69"/>
  <c r="AO45" i="69"/>
  <c r="AO35" i="69"/>
  <c r="AO20" i="69"/>
  <c r="AO59" i="68"/>
  <c r="AO54" i="68"/>
  <c r="AO52" i="68"/>
  <c r="AO49" i="68"/>
  <c r="AO47" i="68"/>
  <c r="AO45" i="68"/>
  <c r="AO35" i="68"/>
  <c r="AO20" i="68"/>
  <c r="AO59" i="67"/>
  <c r="AO54" i="67"/>
  <c r="AO52" i="67"/>
  <c r="AO49" i="67"/>
  <c r="AO47" i="67"/>
  <c r="AO45" i="67"/>
  <c r="AO35" i="67"/>
  <c r="AO20" i="67"/>
  <c r="AO59" i="66"/>
  <c r="AO54" i="66"/>
  <c r="AO52" i="66"/>
  <c r="AO49" i="66"/>
  <c r="AO47" i="66"/>
  <c r="AO45" i="66"/>
  <c r="AO35" i="66"/>
  <c r="AO20" i="66"/>
  <c r="AO59" i="65"/>
  <c r="AO54" i="65"/>
  <c r="AO52" i="65"/>
  <c r="AO49" i="65"/>
  <c r="AO47" i="65"/>
  <c r="AO45" i="65"/>
  <c r="AO35" i="65"/>
  <c r="AO20" i="65"/>
  <c r="AO59" i="64"/>
  <c r="AO54" i="64"/>
  <c r="AO52" i="64"/>
  <c r="AO49" i="64"/>
  <c r="AO47" i="64"/>
  <c r="AO45" i="64"/>
  <c r="AO35" i="64"/>
  <c r="AO20" i="64"/>
  <c r="AO60" i="64"/>
  <c r="AO59" i="63"/>
  <c r="AO54" i="63"/>
  <c r="AO52" i="63"/>
  <c r="AO49" i="63"/>
  <c r="AO47" i="63"/>
  <c r="AO45" i="63"/>
  <c r="AO35" i="63"/>
  <c r="AO20" i="63"/>
  <c r="AO59" i="62"/>
  <c r="AO54" i="62"/>
  <c r="AO60" i="62" s="1"/>
  <c r="AO52" i="62"/>
  <c r="AO49" i="62"/>
  <c r="AO47" i="62"/>
  <c r="AO45" i="62"/>
  <c r="AO35" i="62"/>
  <c r="AO20" i="62"/>
  <c r="AO59" i="61"/>
  <c r="AO54" i="61"/>
  <c r="AO52" i="61"/>
  <c r="AO49" i="61"/>
  <c r="AO47" i="61"/>
  <c r="AO45" i="61"/>
  <c r="AO35" i="61"/>
  <c r="AO20" i="61"/>
  <c r="AO59" i="60"/>
  <c r="AO54" i="60"/>
  <c r="AO52" i="60"/>
  <c r="AO49" i="60"/>
  <c r="AO47" i="60"/>
  <c r="AO45" i="60"/>
  <c r="AO35" i="60"/>
  <c r="AO20" i="60"/>
  <c r="AO59" i="59"/>
  <c r="AO54" i="59"/>
  <c r="AO52" i="59"/>
  <c r="AO49" i="59"/>
  <c r="AO47" i="59"/>
  <c r="AO45" i="59"/>
  <c r="AO35" i="59"/>
  <c r="AO20" i="59"/>
  <c r="AO59" i="58"/>
  <c r="AO54" i="58"/>
  <c r="AO52" i="58"/>
  <c r="AO49" i="58"/>
  <c r="AO47" i="58"/>
  <c r="AO45" i="58"/>
  <c r="AO35" i="58"/>
  <c r="AO20" i="58"/>
  <c r="AO59" i="57"/>
  <c r="AO54" i="57"/>
  <c r="AO52" i="57"/>
  <c r="AO49" i="57"/>
  <c r="AO47" i="57"/>
  <c r="AO45" i="57"/>
  <c r="AO35" i="57"/>
  <c r="AO20" i="57"/>
  <c r="AO59" i="56"/>
  <c r="AO54" i="56"/>
  <c r="AO52" i="56"/>
  <c r="AO49" i="56"/>
  <c r="AO47" i="56"/>
  <c r="AO45" i="56"/>
  <c r="AO35" i="56"/>
  <c r="AO20" i="56"/>
  <c r="AO60" i="56"/>
  <c r="AO59" i="55"/>
  <c r="AO54" i="55"/>
  <c r="AO52" i="55"/>
  <c r="AO49" i="55"/>
  <c r="AO47" i="55"/>
  <c r="AO45" i="55"/>
  <c r="AO35" i="55"/>
  <c r="AO20" i="55"/>
  <c r="AO59" i="54"/>
  <c r="AO54" i="54"/>
  <c r="AO52" i="54"/>
  <c r="AO49" i="54"/>
  <c r="AO47" i="54"/>
  <c r="AO45" i="54"/>
  <c r="AO35" i="54"/>
  <c r="AO20" i="54"/>
  <c r="AO59" i="53"/>
  <c r="AO54" i="53"/>
  <c r="AO52" i="53"/>
  <c r="AO49" i="53"/>
  <c r="AO47" i="53"/>
  <c r="AO45" i="53"/>
  <c r="AO35" i="53"/>
  <c r="AO20" i="53"/>
  <c r="AO59" i="52"/>
  <c r="AO54" i="52"/>
  <c r="AO52" i="52"/>
  <c r="AO49" i="52"/>
  <c r="AO47" i="52"/>
  <c r="AO45" i="52"/>
  <c r="AO35" i="52"/>
  <c r="AO20" i="52"/>
  <c r="AO59" i="51"/>
  <c r="AO54" i="51"/>
  <c r="AO52" i="51"/>
  <c r="AO49" i="51"/>
  <c r="AO47" i="51"/>
  <c r="AO45" i="51"/>
  <c r="AO35" i="51"/>
  <c r="AO20" i="51"/>
  <c r="AO59" i="50"/>
  <c r="AO54" i="50"/>
  <c r="AO52" i="50"/>
  <c r="AO49" i="50"/>
  <c r="AO47" i="50"/>
  <c r="AO45" i="50"/>
  <c r="AO35" i="50"/>
  <c r="AO20" i="50"/>
  <c r="AO59" i="49"/>
  <c r="AO54" i="49"/>
  <c r="AO52" i="49"/>
  <c r="AO49" i="49"/>
  <c r="AO47" i="49"/>
  <c r="AO45" i="49"/>
  <c r="AO35" i="49"/>
  <c r="AO20" i="49"/>
  <c r="AO59" i="48"/>
  <c r="AO54" i="48"/>
  <c r="AO52" i="48"/>
  <c r="AO49" i="48"/>
  <c r="AO47" i="48"/>
  <c r="AO45" i="48"/>
  <c r="AO35" i="48"/>
  <c r="AO20" i="48"/>
  <c r="AO60" i="48"/>
  <c r="AO20" i="47"/>
  <c r="AO35" i="47"/>
  <c r="AO45" i="47"/>
  <c r="AO47" i="47"/>
  <c r="AO49" i="47"/>
  <c r="AO52" i="47"/>
  <c r="AO54" i="47"/>
  <c r="AO59" i="47"/>
  <c r="AO20" i="46"/>
  <c r="AO35" i="46"/>
  <c r="AO45" i="46"/>
  <c r="AO47" i="46"/>
  <c r="AO49" i="46"/>
  <c r="AO52" i="46"/>
  <c r="AO54" i="46"/>
  <c r="AO59" i="46"/>
  <c r="AO54" i="2"/>
  <c r="AO52" i="2"/>
  <c r="AO49" i="2"/>
  <c r="AO47" i="2"/>
  <c r="AO45" i="2"/>
  <c r="AO35" i="2"/>
  <c r="AO20" i="2"/>
  <c r="AO59" i="44"/>
  <c r="AO54" i="44"/>
  <c r="AO52" i="44"/>
  <c r="AO49" i="44"/>
  <c r="AO47" i="44"/>
  <c r="AO45" i="44"/>
  <c r="AO35" i="44"/>
  <c r="AO20" i="44"/>
  <c r="HD62" i="42"/>
  <c r="D58" i="78" s="1"/>
  <c r="N58" i="78" s="1"/>
  <c r="AN58" i="78" s="1"/>
  <c r="BD58" i="78" s="1"/>
  <c r="HC62" i="42"/>
  <c r="C58" i="78" s="1"/>
  <c r="M58" i="78" s="1"/>
  <c r="AM58" i="78" s="1"/>
  <c r="BC58" i="78" s="1"/>
  <c r="HD61" i="42"/>
  <c r="D57" i="78" s="1"/>
  <c r="N57" i="78" s="1"/>
  <c r="AN57" i="78" s="1"/>
  <c r="BD57" i="78" s="1"/>
  <c r="HC61" i="42"/>
  <c r="C57" i="78" s="1"/>
  <c r="M57" i="78" s="1"/>
  <c r="AM57" i="78" s="1"/>
  <c r="BC57" i="78" s="1"/>
  <c r="HD60" i="42"/>
  <c r="D56" i="78" s="1"/>
  <c r="N56" i="78" s="1"/>
  <c r="AN56" i="78" s="1"/>
  <c r="BD56" i="78" s="1"/>
  <c r="HC60" i="42"/>
  <c r="C56" i="78" s="1"/>
  <c r="M56" i="78" s="1"/>
  <c r="AM56" i="78" s="1"/>
  <c r="BC56" i="78" s="1"/>
  <c r="HD59" i="42"/>
  <c r="D55" i="78" s="1"/>
  <c r="HC59" i="42"/>
  <c r="C55" i="78" s="1"/>
  <c r="HD54" i="42"/>
  <c r="HC54" i="42"/>
  <c r="HD51" i="42"/>
  <c r="D48" i="78" s="1"/>
  <c r="HC51" i="42"/>
  <c r="C48" i="78" s="1"/>
  <c r="HD49" i="42"/>
  <c r="D46" i="78" s="1"/>
  <c r="HC49" i="42"/>
  <c r="C46" i="78" s="1"/>
  <c r="HD47" i="42"/>
  <c r="D44" i="78" s="1"/>
  <c r="N44" i="78" s="1"/>
  <c r="AN44" i="78" s="1"/>
  <c r="BD44" i="78" s="1"/>
  <c r="HC47" i="42"/>
  <c r="C44" i="78" s="1"/>
  <c r="M44" i="78" s="1"/>
  <c r="AM44" i="78" s="1"/>
  <c r="BC44" i="78" s="1"/>
  <c r="HD46" i="42"/>
  <c r="D43" i="78" s="1"/>
  <c r="N43" i="78" s="1"/>
  <c r="AN43" i="78" s="1"/>
  <c r="BD43" i="78" s="1"/>
  <c r="HC46" i="42"/>
  <c r="C43" i="78" s="1"/>
  <c r="M43" i="78" s="1"/>
  <c r="AM43" i="78" s="1"/>
  <c r="BC43" i="78" s="1"/>
  <c r="HD45" i="42"/>
  <c r="D42" i="78" s="1"/>
  <c r="N42" i="78" s="1"/>
  <c r="AN42" i="78" s="1"/>
  <c r="BD42" i="78" s="1"/>
  <c r="HC45" i="42"/>
  <c r="C42" i="78" s="1"/>
  <c r="M42" i="78" s="1"/>
  <c r="AM42" i="78" s="1"/>
  <c r="BC42" i="78" s="1"/>
  <c r="HD44" i="42"/>
  <c r="D41" i="78" s="1"/>
  <c r="N41" i="78" s="1"/>
  <c r="AN41" i="78" s="1"/>
  <c r="BD41" i="78" s="1"/>
  <c r="HC44" i="42"/>
  <c r="C41" i="78" s="1"/>
  <c r="M41" i="78" s="1"/>
  <c r="AM41" i="78" s="1"/>
  <c r="BC41" i="78" s="1"/>
  <c r="HD43" i="42"/>
  <c r="D40" i="78" s="1"/>
  <c r="N40" i="78" s="1"/>
  <c r="AN40" i="78" s="1"/>
  <c r="BD40" i="78" s="1"/>
  <c r="HC43" i="42"/>
  <c r="C40" i="78" s="1"/>
  <c r="M40" i="78" s="1"/>
  <c r="AM40" i="78" s="1"/>
  <c r="BC40" i="78" s="1"/>
  <c r="HD42" i="42"/>
  <c r="D39" i="78" s="1"/>
  <c r="N39" i="78" s="1"/>
  <c r="AN39" i="78" s="1"/>
  <c r="BD39" i="78" s="1"/>
  <c r="HC42" i="42"/>
  <c r="C39" i="78" s="1"/>
  <c r="M39" i="78" s="1"/>
  <c r="AM39" i="78" s="1"/>
  <c r="BC39" i="78" s="1"/>
  <c r="HD41" i="42"/>
  <c r="D38" i="78" s="1"/>
  <c r="N38" i="78" s="1"/>
  <c r="AN38" i="78" s="1"/>
  <c r="BD38" i="78" s="1"/>
  <c r="HC41" i="42"/>
  <c r="C38" i="78" s="1"/>
  <c r="M38" i="78" s="1"/>
  <c r="AM38" i="78" s="1"/>
  <c r="BC38" i="78" s="1"/>
  <c r="HD40" i="42"/>
  <c r="D37" i="78" s="1"/>
  <c r="N37" i="78" s="1"/>
  <c r="AN37" i="78" s="1"/>
  <c r="BD37" i="78" s="1"/>
  <c r="HC40" i="42"/>
  <c r="C37" i="78" s="1"/>
  <c r="M37" i="78" s="1"/>
  <c r="AM37" i="78" s="1"/>
  <c r="BC37" i="78" s="1"/>
  <c r="HD39" i="42"/>
  <c r="D36" i="78" s="1"/>
  <c r="HC39" i="42"/>
  <c r="C36" i="78" s="1"/>
  <c r="HD37" i="42"/>
  <c r="D34" i="78" s="1"/>
  <c r="N34" i="78" s="1"/>
  <c r="AN34" i="78" s="1"/>
  <c r="BD34" i="78" s="1"/>
  <c r="HC37" i="42"/>
  <c r="C34" i="78" s="1"/>
  <c r="M34" i="78" s="1"/>
  <c r="AM34" i="78" s="1"/>
  <c r="BC34" i="78" s="1"/>
  <c r="HD36" i="42"/>
  <c r="D33" i="78" s="1"/>
  <c r="N33" i="78" s="1"/>
  <c r="AN33" i="78" s="1"/>
  <c r="BD33" i="78" s="1"/>
  <c r="HC36" i="42"/>
  <c r="C33" i="78" s="1"/>
  <c r="M33" i="78" s="1"/>
  <c r="AM33" i="78" s="1"/>
  <c r="BC33" i="78" s="1"/>
  <c r="HD35" i="42"/>
  <c r="D32" i="78" s="1"/>
  <c r="N32" i="78" s="1"/>
  <c r="AN32" i="78" s="1"/>
  <c r="BD32" i="78" s="1"/>
  <c r="HC35" i="42"/>
  <c r="C32" i="78" s="1"/>
  <c r="M32" i="78" s="1"/>
  <c r="AM32" i="78" s="1"/>
  <c r="BC32" i="78" s="1"/>
  <c r="HD34" i="42"/>
  <c r="D31" i="78" s="1"/>
  <c r="N31" i="78" s="1"/>
  <c r="AN31" i="78" s="1"/>
  <c r="BD31" i="78" s="1"/>
  <c r="HC34" i="42"/>
  <c r="C31" i="78" s="1"/>
  <c r="M31" i="78" s="1"/>
  <c r="AM31" i="78" s="1"/>
  <c r="BC31" i="78" s="1"/>
  <c r="HD33" i="42"/>
  <c r="D30" i="78" s="1"/>
  <c r="N30" i="78" s="1"/>
  <c r="AN30" i="78" s="1"/>
  <c r="BD30" i="78" s="1"/>
  <c r="HC33" i="42"/>
  <c r="C30" i="78" s="1"/>
  <c r="M30" i="78" s="1"/>
  <c r="AM30" i="78" s="1"/>
  <c r="BC30" i="78" s="1"/>
  <c r="HD32" i="42"/>
  <c r="D29" i="78" s="1"/>
  <c r="N29" i="78" s="1"/>
  <c r="AN29" i="78" s="1"/>
  <c r="BD29" i="78" s="1"/>
  <c r="HC32" i="42"/>
  <c r="C29" i="78" s="1"/>
  <c r="M29" i="78" s="1"/>
  <c r="AM29" i="78" s="1"/>
  <c r="BC29" i="78" s="1"/>
  <c r="HD28" i="42"/>
  <c r="D25" i="78" s="1"/>
  <c r="N25" i="78" s="1"/>
  <c r="AN25" i="78" s="1"/>
  <c r="BD25" i="78" s="1"/>
  <c r="HC28" i="42"/>
  <c r="C25" i="78" s="1"/>
  <c r="M25" i="78" s="1"/>
  <c r="AM25" i="78" s="1"/>
  <c r="BC25" i="78" s="1"/>
  <c r="HD27" i="42"/>
  <c r="D24" i="78" s="1"/>
  <c r="N24" i="78" s="1"/>
  <c r="AN24" i="78" s="1"/>
  <c r="BD24" i="78" s="1"/>
  <c r="HC27" i="42"/>
  <c r="C24" i="78" s="1"/>
  <c r="M24" i="78" s="1"/>
  <c r="AM24" i="78" s="1"/>
  <c r="BC24" i="78" s="1"/>
  <c r="HD26" i="42"/>
  <c r="D23" i="78" s="1"/>
  <c r="N23" i="78" s="1"/>
  <c r="AN23" i="78" s="1"/>
  <c r="BD23" i="78" s="1"/>
  <c r="HC26" i="42"/>
  <c r="C23" i="78" s="1"/>
  <c r="M23" i="78" s="1"/>
  <c r="AM23" i="78" s="1"/>
  <c r="BC23" i="78" s="1"/>
  <c r="HD25" i="42"/>
  <c r="HC25" i="42"/>
  <c r="C22" i="78" s="1"/>
  <c r="M22" i="78" s="1"/>
  <c r="D49" i="77"/>
  <c r="C20" i="75"/>
  <c r="N47" i="74"/>
  <c r="D54" i="67"/>
  <c r="C20" i="66"/>
  <c r="D49" i="65"/>
  <c r="D47" i="63"/>
  <c r="D54" i="57"/>
  <c r="D52" i="57"/>
  <c r="C20" i="56"/>
  <c r="D47" i="54"/>
  <c r="C20" i="54"/>
  <c r="C54" i="53"/>
  <c r="C20" i="51"/>
  <c r="C54" i="49"/>
  <c r="C52" i="49"/>
  <c r="C59" i="48"/>
  <c r="C52" i="48"/>
  <c r="C20" i="48"/>
  <c r="C52" i="47"/>
  <c r="C52" i="46"/>
  <c r="D47" i="46"/>
  <c r="M54" i="2"/>
  <c r="AB54" i="2"/>
  <c r="AB52" i="2"/>
  <c r="AB49" i="2"/>
  <c r="AB47" i="2"/>
  <c r="AB45" i="2"/>
  <c r="AB35" i="2"/>
  <c r="AB20" i="2"/>
  <c r="AB60" i="2"/>
  <c r="AD54" i="2"/>
  <c r="AD52" i="2"/>
  <c r="AD49" i="2"/>
  <c r="AD47" i="2"/>
  <c r="AD45" i="2"/>
  <c r="AD35" i="2"/>
  <c r="AD20" i="2"/>
  <c r="AF54" i="2"/>
  <c r="AF52" i="2"/>
  <c r="AF49" i="2"/>
  <c r="AF47" i="2"/>
  <c r="AF45" i="2"/>
  <c r="AF35" i="2"/>
  <c r="AF20" i="2"/>
  <c r="AH54" i="2"/>
  <c r="AH52" i="2"/>
  <c r="AH49" i="2"/>
  <c r="AH47" i="2"/>
  <c r="AH45" i="2"/>
  <c r="AH35" i="2"/>
  <c r="AH20" i="2"/>
  <c r="AJ54" i="2"/>
  <c r="AJ60" i="2" s="1"/>
  <c r="AJ52" i="2"/>
  <c r="AJ49" i="2"/>
  <c r="AJ47" i="2"/>
  <c r="AJ45" i="2"/>
  <c r="AJ35" i="2"/>
  <c r="AJ20" i="2"/>
  <c r="AL54" i="2"/>
  <c r="AL52" i="2"/>
  <c r="AL49" i="2"/>
  <c r="AL47" i="2"/>
  <c r="AL45" i="2"/>
  <c r="AL35" i="2"/>
  <c r="AL20" i="2"/>
  <c r="AB20" i="46"/>
  <c r="AB35" i="46"/>
  <c r="AB45" i="46"/>
  <c r="AB47" i="46"/>
  <c r="AB49" i="46"/>
  <c r="AB52" i="46"/>
  <c r="AB54" i="46"/>
  <c r="AB59" i="46"/>
  <c r="AD20" i="46"/>
  <c r="AD35" i="46"/>
  <c r="AD45" i="46"/>
  <c r="AD47" i="46"/>
  <c r="AD49" i="46"/>
  <c r="AD52" i="46"/>
  <c r="AD54" i="46"/>
  <c r="AD59" i="46"/>
  <c r="AF20" i="46"/>
  <c r="AF35" i="46"/>
  <c r="AF45" i="46"/>
  <c r="AF47" i="46"/>
  <c r="AF49" i="46"/>
  <c r="AF52" i="46"/>
  <c r="AF54" i="46"/>
  <c r="AF59" i="46"/>
  <c r="AH20" i="46"/>
  <c r="AH35" i="46"/>
  <c r="AH45" i="46"/>
  <c r="AH47" i="46"/>
  <c r="AH49" i="46"/>
  <c r="AH52" i="46"/>
  <c r="AH54" i="46"/>
  <c r="AH59" i="46"/>
  <c r="AJ20" i="46"/>
  <c r="AJ35" i="46"/>
  <c r="AJ45" i="46"/>
  <c r="AJ47" i="46"/>
  <c r="AJ49" i="46"/>
  <c r="AJ52" i="46"/>
  <c r="AJ54" i="46"/>
  <c r="AJ59" i="46"/>
  <c r="AL20" i="46"/>
  <c r="AL35" i="46"/>
  <c r="AL45" i="46"/>
  <c r="AL47" i="46"/>
  <c r="AL49" i="46"/>
  <c r="AL52" i="46"/>
  <c r="AL54" i="46"/>
  <c r="AL59" i="46"/>
  <c r="AB20" i="47"/>
  <c r="AB35" i="47"/>
  <c r="AB45" i="47"/>
  <c r="AB47" i="47"/>
  <c r="AB49" i="47"/>
  <c r="AB52" i="47"/>
  <c r="AB54" i="47"/>
  <c r="AB59" i="47"/>
  <c r="AD20" i="47"/>
  <c r="AD35" i="47"/>
  <c r="AD45" i="47"/>
  <c r="AD47" i="47"/>
  <c r="AD49" i="47"/>
  <c r="AD52" i="47"/>
  <c r="AD54" i="47"/>
  <c r="AD59" i="47"/>
  <c r="AF20" i="47"/>
  <c r="AF35" i="47"/>
  <c r="AF45" i="47"/>
  <c r="AF47" i="47"/>
  <c r="AF49" i="47"/>
  <c r="AF52" i="47"/>
  <c r="AF54" i="47"/>
  <c r="AF59" i="47"/>
  <c r="AH20" i="47"/>
  <c r="AH35" i="47"/>
  <c r="AH45" i="47"/>
  <c r="AH47" i="47"/>
  <c r="AH49" i="47"/>
  <c r="AH52" i="47"/>
  <c r="AH54" i="47"/>
  <c r="AH59" i="47"/>
  <c r="AL20" i="47"/>
  <c r="AL35" i="47"/>
  <c r="AL45" i="47"/>
  <c r="AL47" i="47"/>
  <c r="AL49" i="47"/>
  <c r="AL52" i="47"/>
  <c r="AL54" i="47"/>
  <c r="AL59" i="47"/>
  <c r="AB59" i="48"/>
  <c r="AB54" i="48"/>
  <c r="AB52" i="48"/>
  <c r="AB49" i="48"/>
  <c r="AB47" i="48"/>
  <c r="AB45" i="48"/>
  <c r="AB35" i="48"/>
  <c r="AB20" i="48"/>
  <c r="AD59" i="48"/>
  <c r="AD54" i="48"/>
  <c r="AD52" i="48"/>
  <c r="AD49" i="48"/>
  <c r="AD47" i="48"/>
  <c r="AD45" i="48"/>
  <c r="AD35" i="48"/>
  <c r="AD20" i="48"/>
  <c r="AF59" i="48"/>
  <c r="AF54" i="48"/>
  <c r="AF52" i="48"/>
  <c r="AF49" i="48"/>
  <c r="AF47" i="48"/>
  <c r="AF45" i="48"/>
  <c r="AF35" i="48"/>
  <c r="AF20" i="48"/>
  <c r="AH59" i="48"/>
  <c r="AH54" i="48"/>
  <c r="AH52" i="48"/>
  <c r="AH49" i="48"/>
  <c r="AH47" i="48"/>
  <c r="AH45" i="48"/>
  <c r="AH35" i="48"/>
  <c r="AH20" i="48"/>
  <c r="AL59" i="48"/>
  <c r="AL54" i="48"/>
  <c r="AL52" i="48"/>
  <c r="AL49" i="48"/>
  <c r="AL47" i="48"/>
  <c r="AL45" i="48"/>
  <c r="AL35" i="48"/>
  <c r="AL20" i="48"/>
  <c r="AB59" i="49"/>
  <c r="AB54" i="49"/>
  <c r="AB52" i="49"/>
  <c r="AB49" i="49"/>
  <c r="AB47" i="49"/>
  <c r="AB45" i="49"/>
  <c r="AB35" i="49"/>
  <c r="AB20" i="49"/>
  <c r="AD59" i="49"/>
  <c r="AD54" i="49"/>
  <c r="AD52" i="49"/>
  <c r="AD49" i="49"/>
  <c r="AD47" i="49"/>
  <c r="AD45" i="49"/>
  <c r="AD35" i="49"/>
  <c r="AD20" i="49"/>
  <c r="AF59" i="49"/>
  <c r="AF54" i="49"/>
  <c r="AF52" i="49"/>
  <c r="AF49" i="49"/>
  <c r="AF47" i="49"/>
  <c r="AF45" i="49"/>
  <c r="AF35" i="49"/>
  <c r="AF20" i="49"/>
  <c r="AH59" i="49"/>
  <c r="AH54" i="49"/>
  <c r="AH52" i="49"/>
  <c r="AH49" i="49"/>
  <c r="AH47" i="49"/>
  <c r="AH45" i="49"/>
  <c r="AH35" i="49"/>
  <c r="AH20" i="49"/>
  <c r="AJ59" i="49"/>
  <c r="AJ54" i="49"/>
  <c r="AJ52" i="49"/>
  <c r="AJ49" i="49"/>
  <c r="AJ47" i="49"/>
  <c r="AJ45" i="49"/>
  <c r="AJ35" i="49"/>
  <c r="AJ20" i="49"/>
  <c r="AL59" i="49"/>
  <c r="AL54" i="49"/>
  <c r="AL52" i="49"/>
  <c r="AL49" i="49"/>
  <c r="AL47" i="49"/>
  <c r="AL45" i="49"/>
  <c r="AL35" i="49"/>
  <c r="AL20" i="49"/>
  <c r="AB59" i="50"/>
  <c r="AB54" i="50"/>
  <c r="AB52" i="50"/>
  <c r="AB49" i="50"/>
  <c r="AB47" i="50"/>
  <c r="AB45" i="50"/>
  <c r="AB35" i="50"/>
  <c r="AB20" i="50"/>
  <c r="AD59" i="50"/>
  <c r="AD54" i="50"/>
  <c r="AD52" i="50"/>
  <c r="AD49" i="50"/>
  <c r="AD47" i="50"/>
  <c r="AD45" i="50"/>
  <c r="AD35" i="50"/>
  <c r="AD20" i="50"/>
  <c r="AF59" i="50"/>
  <c r="AF54" i="50"/>
  <c r="AF52" i="50"/>
  <c r="AF49" i="50"/>
  <c r="AF47" i="50"/>
  <c r="AF45" i="50"/>
  <c r="AF35" i="50"/>
  <c r="AF20" i="50"/>
  <c r="AH59" i="50"/>
  <c r="AH54" i="50"/>
  <c r="AH52" i="50"/>
  <c r="AH49" i="50"/>
  <c r="AH47" i="50"/>
  <c r="AH45" i="50"/>
  <c r="AH35" i="50"/>
  <c r="AH20" i="50"/>
  <c r="AJ59" i="50"/>
  <c r="AJ54" i="50"/>
  <c r="AJ52" i="50"/>
  <c r="AJ49" i="50"/>
  <c r="AJ47" i="50"/>
  <c r="AJ45" i="50"/>
  <c r="AJ35" i="50"/>
  <c r="AJ20" i="50"/>
  <c r="AL59" i="50"/>
  <c r="AL54" i="50"/>
  <c r="AL52" i="50"/>
  <c r="AL49" i="50"/>
  <c r="AL47" i="50"/>
  <c r="AL45" i="50"/>
  <c r="AL35" i="50"/>
  <c r="AL20" i="50"/>
  <c r="AB59" i="51"/>
  <c r="AB54" i="51"/>
  <c r="AB52" i="51"/>
  <c r="AB49" i="51"/>
  <c r="AB47" i="51"/>
  <c r="AB45" i="51"/>
  <c r="AB35" i="51"/>
  <c r="AB20" i="51"/>
  <c r="AD59" i="51"/>
  <c r="AD54" i="51"/>
  <c r="AD52" i="51"/>
  <c r="AD49" i="51"/>
  <c r="AD47" i="51"/>
  <c r="AD45" i="51"/>
  <c r="AD35" i="51"/>
  <c r="AD20" i="51"/>
  <c r="AF59" i="51"/>
  <c r="AF54" i="51"/>
  <c r="AF52" i="51"/>
  <c r="AF49" i="51"/>
  <c r="AF47" i="51"/>
  <c r="AF45" i="51"/>
  <c r="AF35" i="51"/>
  <c r="AF20" i="51"/>
  <c r="AH59" i="51"/>
  <c r="AH54" i="51"/>
  <c r="AH52" i="51"/>
  <c r="AH49" i="51"/>
  <c r="AH47" i="51"/>
  <c r="AH45" i="51"/>
  <c r="AH35" i="51"/>
  <c r="AH20" i="51"/>
  <c r="AJ59" i="51"/>
  <c r="AJ54" i="51"/>
  <c r="AJ52" i="51"/>
  <c r="AJ49" i="51"/>
  <c r="AJ47" i="51"/>
  <c r="AJ45" i="51"/>
  <c r="AJ35" i="51"/>
  <c r="AJ20" i="51"/>
  <c r="AL59" i="51"/>
  <c r="AL54" i="51"/>
  <c r="AL52" i="51"/>
  <c r="AL49" i="51"/>
  <c r="AL47" i="51"/>
  <c r="AL45" i="51"/>
  <c r="AL35" i="51"/>
  <c r="AL20" i="51"/>
  <c r="AB59" i="52"/>
  <c r="AB54" i="52"/>
  <c r="AB52" i="52"/>
  <c r="AB49" i="52"/>
  <c r="AB47" i="52"/>
  <c r="AB45" i="52"/>
  <c r="AB35" i="52"/>
  <c r="AB20" i="52"/>
  <c r="AD59" i="52"/>
  <c r="AD54" i="52"/>
  <c r="AD52" i="52"/>
  <c r="AD49" i="52"/>
  <c r="AD47" i="52"/>
  <c r="AD45" i="52"/>
  <c r="AD35" i="52"/>
  <c r="AD20" i="52"/>
  <c r="AF59" i="52"/>
  <c r="AF54" i="52"/>
  <c r="AF52" i="52"/>
  <c r="AF49" i="52"/>
  <c r="AF47" i="52"/>
  <c r="AF45" i="52"/>
  <c r="AF35" i="52"/>
  <c r="AF20" i="52"/>
  <c r="AH59" i="52"/>
  <c r="AH54" i="52"/>
  <c r="AH52" i="52"/>
  <c r="AH49" i="52"/>
  <c r="AH47" i="52"/>
  <c r="AH45" i="52"/>
  <c r="AH35" i="52"/>
  <c r="AH20" i="52"/>
  <c r="AJ59" i="52"/>
  <c r="AJ54" i="52"/>
  <c r="AJ52" i="52"/>
  <c r="AJ49" i="52"/>
  <c r="AJ47" i="52"/>
  <c r="AJ45" i="52"/>
  <c r="AJ35" i="52"/>
  <c r="AJ20" i="52"/>
  <c r="AL59" i="52"/>
  <c r="AL54" i="52"/>
  <c r="AL52" i="52"/>
  <c r="AL49" i="52"/>
  <c r="AL47" i="52"/>
  <c r="AL45" i="52"/>
  <c r="AL35" i="52"/>
  <c r="AL20" i="52"/>
  <c r="AB59" i="53"/>
  <c r="AB54" i="53"/>
  <c r="AB52" i="53"/>
  <c r="AB49" i="53"/>
  <c r="AB47" i="53"/>
  <c r="AB45" i="53"/>
  <c r="AB35" i="53"/>
  <c r="AB20" i="53"/>
  <c r="AD59" i="53"/>
  <c r="AD54" i="53"/>
  <c r="AD52" i="53"/>
  <c r="AD49" i="53"/>
  <c r="AD47" i="53"/>
  <c r="AD45" i="53"/>
  <c r="AD35" i="53"/>
  <c r="AD20" i="53"/>
  <c r="AF59" i="53"/>
  <c r="AF54" i="53"/>
  <c r="AF52" i="53"/>
  <c r="AF49" i="53"/>
  <c r="AF47" i="53"/>
  <c r="AF45" i="53"/>
  <c r="AF35" i="53"/>
  <c r="AF20" i="53"/>
  <c r="AH59" i="53"/>
  <c r="AH54" i="53"/>
  <c r="AH52" i="53"/>
  <c r="AH49" i="53"/>
  <c r="AH47" i="53"/>
  <c r="AH45" i="53"/>
  <c r="AH35" i="53"/>
  <c r="AH20" i="53"/>
  <c r="AJ59" i="53"/>
  <c r="AJ54" i="53"/>
  <c r="AJ52" i="53"/>
  <c r="AJ49" i="53"/>
  <c r="AJ47" i="53"/>
  <c r="AJ45" i="53"/>
  <c r="AJ35" i="53"/>
  <c r="AJ20" i="53"/>
  <c r="AL59" i="53"/>
  <c r="AL54" i="53"/>
  <c r="AL52" i="53"/>
  <c r="AL49" i="53"/>
  <c r="AL47" i="53"/>
  <c r="AL45" i="53"/>
  <c r="AL35" i="53"/>
  <c r="AL20" i="53"/>
  <c r="AB59" i="54"/>
  <c r="AB54" i="54"/>
  <c r="AB52" i="54"/>
  <c r="AB49" i="54"/>
  <c r="AB47" i="54"/>
  <c r="AB45" i="54"/>
  <c r="AB35" i="54"/>
  <c r="AB20" i="54"/>
  <c r="AD59" i="54"/>
  <c r="AD54" i="54"/>
  <c r="AD52" i="54"/>
  <c r="AD49" i="54"/>
  <c r="AD47" i="54"/>
  <c r="AD45" i="54"/>
  <c r="AD35" i="54"/>
  <c r="AD20" i="54"/>
  <c r="AF59" i="54"/>
  <c r="AF54" i="54"/>
  <c r="AF52" i="54"/>
  <c r="AF49" i="54"/>
  <c r="AF47" i="54"/>
  <c r="AF45" i="54"/>
  <c r="AF35" i="54"/>
  <c r="AF20" i="54"/>
  <c r="AH59" i="54"/>
  <c r="AH54" i="54"/>
  <c r="AH52" i="54"/>
  <c r="AH49" i="54"/>
  <c r="AH47" i="54"/>
  <c r="AH45" i="54"/>
  <c r="AH35" i="54"/>
  <c r="AH20" i="54"/>
  <c r="AJ59" i="54"/>
  <c r="AJ54" i="54"/>
  <c r="AJ52" i="54"/>
  <c r="AJ49" i="54"/>
  <c r="AJ47" i="54"/>
  <c r="AJ45" i="54"/>
  <c r="AJ35" i="54"/>
  <c r="AJ20" i="54"/>
  <c r="AL59" i="54"/>
  <c r="AL54" i="54"/>
  <c r="AL52" i="54"/>
  <c r="AL49" i="54"/>
  <c r="AL47" i="54"/>
  <c r="AL45" i="54"/>
  <c r="AL35" i="54"/>
  <c r="AL20" i="54"/>
  <c r="P54" i="2"/>
  <c r="P52" i="2"/>
  <c r="P49" i="2"/>
  <c r="P47" i="2"/>
  <c r="P45" i="2"/>
  <c r="P35" i="2"/>
  <c r="P20" i="2"/>
  <c r="R54" i="2"/>
  <c r="R52" i="2"/>
  <c r="R49" i="2"/>
  <c r="R47" i="2"/>
  <c r="R45" i="2"/>
  <c r="R35" i="2"/>
  <c r="R20" i="2"/>
  <c r="T54" i="2"/>
  <c r="T52" i="2"/>
  <c r="T49" i="2"/>
  <c r="T47" i="2"/>
  <c r="T45" i="2"/>
  <c r="T35" i="2"/>
  <c r="T20" i="2"/>
  <c r="V54" i="2"/>
  <c r="V52" i="2"/>
  <c r="V49" i="2"/>
  <c r="V47" i="2"/>
  <c r="V45" i="2"/>
  <c r="V35" i="2"/>
  <c r="V20" i="2"/>
  <c r="P20" i="46"/>
  <c r="P35" i="46"/>
  <c r="P45" i="46"/>
  <c r="P47" i="46"/>
  <c r="P49" i="46"/>
  <c r="P52" i="46"/>
  <c r="P54" i="46"/>
  <c r="P59" i="46"/>
  <c r="R20" i="46"/>
  <c r="R35" i="46"/>
  <c r="R45" i="46"/>
  <c r="R47" i="46"/>
  <c r="R49" i="46"/>
  <c r="R52" i="46"/>
  <c r="R54" i="46"/>
  <c r="R59" i="46"/>
  <c r="T20" i="46"/>
  <c r="T35" i="46"/>
  <c r="T45" i="46"/>
  <c r="T47" i="46"/>
  <c r="T49" i="46"/>
  <c r="T52" i="46"/>
  <c r="T54" i="46"/>
  <c r="T59" i="46"/>
  <c r="V20" i="46"/>
  <c r="V35" i="46"/>
  <c r="V60" i="46" s="1"/>
  <c r="V45" i="46"/>
  <c r="V47" i="46"/>
  <c r="V49" i="46"/>
  <c r="V52" i="46"/>
  <c r="V54" i="46"/>
  <c r="V59" i="46"/>
  <c r="P20" i="47"/>
  <c r="P35" i="47"/>
  <c r="P45" i="47"/>
  <c r="P47" i="47"/>
  <c r="P49" i="47"/>
  <c r="P52" i="47"/>
  <c r="P54" i="47"/>
  <c r="P59" i="47"/>
  <c r="R20" i="47"/>
  <c r="R35" i="47"/>
  <c r="R45" i="47"/>
  <c r="R47" i="47"/>
  <c r="R49" i="47"/>
  <c r="R52" i="47"/>
  <c r="R54" i="47"/>
  <c r="R59" i="47"/>
  <c r="T20" i="47"/>
  <c r="T35" i="47"/>
  <c r="T45" i="47"/>
  <c r="T47" i="47"/>
  <c r="T49" i="47"/>
  <c r="T52" i="47"/>
  <c r="T54" i="47"/>
  <c r="T59" i="47"/>
  <c r="V20" i="47"/>
  <c r="V35" i="47"/>
  <c r="V45" i="47"/>
  <c r="V47" i="47"/>
  <c r="V49" i="47"/>
  <c r="V52" i="47"/>
  <c r="V54" i="47"/>
  <c r="V59" i="47"/>
  <c r="P59" i="48"/>
  <c r="P54" i="48"/>
  <c r="P52" i="48"/>
  <c r="P49" i="48"/>
  <c r="P47" i="48"/>
  <c r="P45" i="48"/>
  <c r="P35" i="48"/>
  <c r="P20" i="48"/>
  <c r="R59" i="48"/>
  <c r="R54" i="48"/>
  <c r="R52" i="48"/>
  <c r="R49" i="48"/>
  <c r="R47" i="48"/>
  <c r="R45" i="48"/>
  <c r="R35" i="48"/>
  <c r="R20" i="48"/>
  <c r="T59" i="48"/>
  <c r="T54" i="48"/>
  <c r="T52" i="48"/>
  <c r="T49" i="48"/>
  <c r="T47" i="48"/>
  <c r="T45" i="48"/>
  <c r="T35" i="48"/>
  <c r="T20" i="48"/>
  <c r="V59" i="48"/>
  <c r="V54" i="48"/>
  <c r="V52" i="48"/>
  <c r="V49" i="48"/>
  <c r="V47" i="48"/>
  <c r="V45" i="48"/>
  <c r="V35" i="48"/>
  <c r="V20" i="48"/>
  <c r="P59" i="49"/>
  <c r="P54" i="49"/>
  <c r="P52" i="49"/>
  <c r="P49" i="49"/>
  <c r="P47" i="49"/>
  <c r="P45" i="49"/>
  <c r="P35" i="49"/>
  <c r="P20" i="49"/>
  <c r="R59" i="49"/>
  <c r="R54" i="49"/>
  <c r="R52" i="49"/>
  <c r="R49" i="49"/>
  <c r="R47" i="49"/>
  <c r="R45" i="49"/>
  <c r="R35" i="49"/>
  <c r="R20" i="49"/>
  <c r="T59" i="49"/>
  <c r="T54" i="49"/>
  <c r="T52" i="49"/>
  <c r="T49" i="49"/>
  <c r="T47" i="49"/>
  <c r="T45" i="49"/>
  <c r="T35" i="49"/>
  <c r="T20" i="49"/>
  <c r="V59" i="49"/>
  <c r="V54" i="49"/>
  <c r="V52" i="49"/>
  <c r="V49" i="49"/>
  <c r="V47" i="49"/>
  <c r="V45" i="49"/>
  <c r="V35" i="49"/>
  <c r="V20" i="49"/>
  <c r="V60" i="49"/>
  <c r="P59" i="50"/>
  <c r="P54" i="50"/>
  <c r="P52" i="50"/>
  <c r="P49" i="50"/>
  <c r="P47" i="50"/>
  <c r="P45" i="50"/>
  <c r="P35" i="50"/>
  <c r="P20" i="50"/>
  <c r="R59" i="50"/>
  <c r="R54" i="50"/>
  <c r="R52" i="50"/>
  <c r="R49" i="50"/>
  <c r="R47" i="50"/>
  <c r="R45" i="50"/>
  <c r="R35" i="50"/>
  <c r="R20" i="50"/>
  <c r="T59" i="50"/>
  <c r="T54" i="50"/>
  <c r="T52" i="50"/>
  <c r="T49" i="50"/>
  <c r="T47" i="50"/>
  <c r="T45" i="50"/>
  <c r="T35" i="50"/>
  <c r="T20" i="50"/>
  <c r="V59" i="50"/>
  <c r="V54" i="50"/>
  <c r="V52" i="50"/>
  <c r="V49" i="50"/>
  <c r="V47" i="50"/>
  <c r="V45" i="50"/>
  <c r="V35" i="50"/>
  <c r="V20" i="50"/>
  <c r="P59" i="51"/>
  <c r="P54" i="51"/>
  <c r="P52" i="51"/>
  <c r="P49" i="51"/>
  <c r="P47" i="51"/>
  <c r="P45" i="51"/>
  <c r="P35" i="51"/>
  <c r="P20" i="51"/>
  <c r="R59" i="51"/>
  <c r="R54" i="51"/>
  <c r="R52" i="51"/>
  <c r="R49" i="51"/>
  <c r="R47" i="51"/>
  <c r="R45" i="51"/>
  <c r="R35" i="51"/>
  <c r="R20" i="51"/>
  <c r="T59" i="51"/>
  <c r="T54" i="51"/>
  <c r="T52" i="51"/>
  <c r="T49" i="51"/>
  <c r="T47" i="51"/>
  <c r="T45" i="51"/>
  <c r="T35" i="51"/>
  <c r="T20" i="51"/>
  <c r="V59" i="51"/>
  <c r="V54" i="51"/>
  <c r="V52" i="51"/>
  <c r="V49" i="51"/>
  <c r="V47" i="51"/>
  <c r="V45" i="51"/>
  <c r="V35" i="51"/>
  <c r="V20" i="51"/>
  <c r="V60" i="51"/>
  <c r="P59" i="52"/>
  <c r="P54" i="52"/>
  <c r="P52" i="52"/>
  <c r="P49" i="52"/>
  <c r="P47" i="52"/>
  <c r="P45" i="52"/>
  <c r="P35" i="52"/>
  <c r="P20" i="52"/>
  <c r="R59" i="52"/>
  <c r="R54" i="52"/>
  <c r="R52" i="52"/>
  <c r="R49" i="52"/>
  <c r="R47" i="52"/>
  <c r="R45" i="52"/>
  <c r="R35" i="52"/>
  <c r="R20" i="52"/>
  <c r="T59" i="52"/>
  <c r="T54" i="52"/>
  <c r="T52" i="52"/>
  <c r="T49" i="52"/>
  <c r="T47" i="52"/>
  <c r="T45" i="52"/>
  <c r="T35" i="52"/>
  <c r="T20" i="52"/>
  <c r="V59" i="52"/>
  <c r="V54" i="52"/>
  <c r="V52" i="52"/>
  <c r="V49" i="52"/>
  <c r="V47" i="52"/>
  <c r="V45" i="52"/>
  <c r="V35" i="52"/>
  <c r="V20" i="52"/>
  <c r="P59" i="53"/>
  <c r="P54" i="53"/>
  <c r="P52" i="53"/>
  <c r="P49" i="53"/>
  <c r="P47" i="53"/>
  <c r="P45" i="53"/>
  <c r="P35" i="53"/>
  <c r="P20" i="53"/>
  <c r="R59" i="53"/>
  <c r="R54" i="53"/>
  <c r="R52" i="53"/>
  <c r="R49" i="53"/>
  <c r="R47" i="53"/>
  <c r="R45" i="53"/>
  <c r="R35" i="53"/>
  <c r="R20" i="53"/>
  <c r="T59" i="53"/>
  <c r="T54" i="53"/>
  <c r="T52" i="53"/>
  <c r="T49" i="53"/>
  <c r="T47" i="53"/>
  <c r="T45" i="53"/>
  <c r="T35" i="53"/>
  <c r="T20" i="53"/>
  <c r="V59" i="53"/>
  <c r="V54" i="53"/>
  <c r="V52" i="53"/>
  <c r="V49" i="53"/>
  <c r="V47" i="53"/>
  <c r="V45" i="53"/>
  <c r="V35" i="53"/>
  <c r="V20" i="53"/>
  <c r="V60" i="53"/>
  <c r="P59" i="54"/>
  <c r="P54" i="54"/>
  <c r="P52" i="54"/>
  <c r="P49" i="54"/>
  <c r="P47" i="54"/>
  <c r="P45" i="54"/>
  <c r="P35" i="54"/>
  <c r="P20" i="54"/>
  <c r="R59" i="54"/>
  <c r="R54" i="54"/>
  <c r="R52" i="54"/>
  <c r="R49" i="54"/>
  <c r="R47" i="54"/>
  <c r="R45" i="54"/>
  <c r="R35" i="54"/>
  <c r="R20" i="54"/>
  <c r="T59" i="54"/>
  <c r="T54" i="54"/>
  <c r="T52" i="54"/>
  <c r="T49" i="54"/>
  <c r="T47" i="54"/>
  <c r="T45" i="54"/>
  <c r="T35" i="54"/>
  <c r="T20" i="54"/>
  <c r="V59" i="54"/>
  <c r="V54" i="54"/>
  <c r="V52" i="54"/>
  <c r="V49" i="54"/>
  <c r="V47" i="54"/>
  <c r="V45" i="54"/>
  <c r="V35" i="54"/>
  <c r="V20" i="54"/>
  <c r="W55" i="39"/>
  <c r="X55" i="39"/>
  <c r="Y55" i="39"/>
  <c r="Z55" i="39"/>
  <c r="AA55" i="39"/>
  <c r="AB55" i="39"/>
  <c r="AC55" i="39"/>
  <c r="AD55" i="39"/>
  <c r="AE55" i="39"/>
  <c r="AF55" i="39"/>
  <c r="X54" i="39"/>
  <c r="Y54" i="39"/>
  <c r="Z54" i="39"/>
  <c r="AA54" i="39"/>
  <c r="AB54" i="39"/>
  <c r="AB56" i="39" s="1"/>
  <c r="AC54" i="39"/>
  <c r="AD54" i="39"/>
  <c r="AE54" i="39"/>
  <c r="AE56" i="39" s="1"/>
  <c r="AF54" i="39"/>
  <c r="AF56" i="39" s="1"/>
  <c r="W54" i="39"/>
  <c r="X59" i="51"/>
  <c r="X54" i="51"/>
  <c r="X52" i="51"/>
  <c r="X49" i="51"/>
  <c r="X47" i="51"/>
  <c r="X45" i="51"/>
  <c r="X35" i="51"/>
  <c r="X20" i="51"/>
  <c r="X59" i="52"/>
  <c r="X54" i="52"/>
  <c r="X52" i="52"/>
  <c r="X49" i="52"/>
  <c r="X47" i="52"/>
  <c r="X45" i="52"/>
  <c r="X35" i="52"/>
  <c r="X20" i="52"/>
  <c r="X60" i="52"/>
  <c r="X59" i="53"/>
  <c r="X54" i="53"/>
  <c r="X52" i="53"/>
  <c r="X49" i="53"/>
  <c r="X47" i="53"/>
  <c r="X45" i="53"/>
  <c r="X35" i="53"/>
  <c r="X20" i="53"/>
  <c r="X59" i="54"/>
  <c r="X54" i="54"/>
  <c r="X60" i="54" s="1"/>
  <c r="X52" i="54"/>
  <c r="X49" i="54"/>
  <c r="X47" i="54"/>
  <c r="X45" i="54"/>
  <c r="X35" i="54"/>
  <c r="X20" i="54"/>
  <c r="X59" i="50"/>
  <c r="X54" i="50"/>
  <c r="X52" i="50"/>
  <c r="X49" i="50"/>
  <c r="X47" i="50"/>
  <c r="X45" i="50"/>
  <c r="X35" i="50"/>
  <c r="X20" i="50"/>
  <c r="X59" i="49"/>
  <c r="X54" i="49"/>
  <c r="X52" i="49"/>
  <c r="X49" i="49"/>
  <c r="X47" i="49"/>
  <c r="X45" i="49"/>
  <c r="X35" i="49"/>
  <c r="X20" i="49"/>
  <c r="X59" i="48"/>
  <c r="X54" i="48"/>
  <c r="X52" i="48"/>
  <c r="X49" i="48"/>
  <c r="X47" i="48"/>
  <c r="X45" i="48"/>
  <c r="X35" i="48"/>
  <c r="X20" i="48"/>
  <c r="X20" i="47"/>
  <c r="X35" i="47"/>
  <c r="X45" i="47"/>
  <c r="X47" i="47"/>
  <c r="X49" i="47"/>
  <c r="X52" i="47"/>
  <c r="X54" i="47"/>
  <c r="X59" i="47"/>
  <c r="X20" i="46"/>
  <c r="X35" i="46"/>
  <c r="X45" i="46"/>
  <c r="X47" i="46"/>
  <c r="X49" i="46"/>
  <c r="X52" i="46"/>
  <c r="X54" i="46"/>
  <c r="X59" i="46"/>
  <c r="X54" i="2"/>
  <c r="X52" i="2"/>
  <c r="X49" i="2"/>
  <c r="X47" i="2"/>
  <c r="X45" i="2"/>
  <c r="X35" i="2"/>
  <c r="X20" i="2"/>
  <c r="Q60" i="39"/>
  <c r="R60" i="39"/>
  <c r="S60" i="39"/>
  <c r="T60" i="39"/>
  <c r="Q61" i="39"/>
  <c r="R61" i="39"/>
  <c r="S61" i="39"/>
  <c r="T61" i="39"/>
  <c r="Q62" i="39"/>
  <c r="R62" i="39"/>
  <c r="S62" i="39"/>
  <c r="T62" i="39"/>
  <c r="BB58" i="51"/>
  <c r="BA58" i="51"/>
  <c r="BB57" i="51"/>
  <c r="BA57" i="51"/>
  <c r="BB56" i="51"/>
  <c r="BA56" i="51"/>
  <c r="BB55" i="51"/>
  <c r="BA55" i="51"/>
  <c r="BB53" i="51"/>
  <c r="BA53" i="51"/>
  <c r="BB51" i="51"/>
  <c r="BA51" i="51"/>
  <c r="BB50" i="51"/>
  <c r="BA50" i="51"/>
  <c r="BB48" i="51"/>
  <c r="BA48" i="51"/>
  <c r="BB46" i="51"/>
  <c r="BA46" i="51"/>
  <c r="BB44" i="51"/>
  <c r="BA44" i="51"/>
  <c r="BC44" i="51" s="1"/>
  <c r="BB43" i="51"/>
  <c r="BA43" i="51"/>
  <c r="BC43" i="51" s="1"/>
  <c r="BB42" i="51"/>
  <c r="BA42" i="51"/>
  <c r="BC42" i="51" s="1"/>
  <c r="BB41" i="51"/>
  <c r="BA41" i="51"/>
  <c r="BC41" i="51" s="1"/>
  <c r="BB40" i="51"/>
  <c r="BA40" i="51"/>
  <c r="BC40" i="51" s="1"/>
  <c r="BB39" i="51"/>
  <c r="BA39" i="51"/>
  <c r="BC39" i="51" s="1"/>
  <c r="BB38" i="51"/>
  <c r="BA38" i="51"/>
  <c r="BC38" i="51" s="1"/>
  <c r="BB37" i="51"/>
  <c r="BA37" i="51"/>
  <c r="BC37" i="51" s="1"/>
  <c r="BB36" i="51"/>
  <c r="BA36" i="51"/>
  <c r="BB34" i="51"/>
  <c r="BA34" i="51"/>
  <c r="BC34" i="51" s="1"/>
  <c r="BB33" i="51"/>
  <c r="BA33" i="51"/>
  <c r="BC33" i="51" s="1"/>
  <c r="BB32" i="51"/>
  <c r="BA32" i="51"/>
  <c r="BC32" i="51" s="1"/>
  <c r="BB31" i="51"/>
  <c r="BA31" i="51"/>
  <c r="BC31" i="51" s="1"/>
  <c r="BB30" i="51"/>
  <c r="BA30" i="51"/>
  <c r="BC30" i="51" s="1"/>
  <c r="BB29" i="51"/>
  <c r="BA29" i="51"/>
  <c r="BC29" i="51" s="1"/>
  <c r="BB28" i="51"/>
  <c r="BA28" i="51"/>
  <c r="BC28" i="51" s="1"/>
  <c r="BB27" i="51"/>
  <c r="BA27" i="51"/>
  <c r="BC27" i="51" s="1"/>
  <c r="BB26" i="51"/>
  <c r="BA26" i="51"/>
  <c r="BC26" i="51" s="1"/>
  <c r="BB25" i="51"/>
  <c r="BA25" i="51"/>
  <c r="BC25" i="51" s="1"/>
  <c r="BB24" i="51"/>
  <c r="BA24" i="51"/>
  <c r="BC24" i="51" s="1"/>
  <c r="BB23" i="51"/>
  <c r="BA23" i="51"/>
  <c r="BC23" i="51" s="1"/>
  <c r="BB22" i="51"/>
  <c r="BA22" i="51"/>
  <c r="BB21" i="51"/>
  <c r="BA21" i="51"/>
  <c r="BA9" i="51"/>
  <c r="BB9" i="51"/>
  <c r="BA10" i="51"/>
  <c r="BB10" i="51"/>
  <c r="BA11" i="51"/>
  <c r="BC11" i="51" s="1"/>
  <c r="BB11" i="51"/>
  <c r="BA12" i="51"/>
  <c r="BB12" i="51"/>
  <c r="BA13" i="51"/>
  <c r="BB13" i="51"/>
  <c r="BA14" i="51"/>
  <c r="BB14" i="51"/>
  <c r="BD14" i="51" s="1"/>
  <c r="BA15" i="51"/>
  <c r="BB15" i="51"/>
  <c r="BA16" i="51"/>
  <c r="BB16" i="51"/>
  <c r="BA17" i="51"/>
  <c r="BC17" i="51" s="1"/>
  <c r="BB17" i="51"/>
  <c r="BA18" i="51"/>
  <c r="BB18" i="51"/>
  <c r="BA19" i="51"/>
  <c r="BB19" i="51"/>
  <c r="BB8" i="51"/>
  <c r="BD46" i="51"/>
  <c r="BD47" i="51" s="1"/>
  <c r="BD37" i="51"/>
  <c r="BD38" i="51"/>
  <c r="BD39" i="51"/>
  <c r="BD40" i="51"/>
  <c r="BD41" i="51"/>
  <c r="BD42" i="51"/>
  <c r="BD44" i="51"/>
  <c r="BD22" i="51"/>
  <c r="BD24" i="51"/>
  <c r="BD25" i="51"/>
  <c r="BD26" i="51"/>
  <c r="BD27" i="51"/>
  <c r="BD28" i="51"/>
  <c r="BD29" i="51"/>
  <c r="BD30" i="51"/>
  <c r="BD31" i="51"/>
  <c r="BD32" i="51"/>
  <c r="BD33" i="51"/>
  <c r="BC9" i="51"/>
  <c r="BC13" i="51"/>
  <c r="BC15" i="51"/>
  <c r="BC19" i="51"/>
  <c r="H59" i="51"/>
  <c r="H54" i="51"/>
  <c r="H52" i="51"/>
  <c r="H49" i="51"/>
  <c r="H47" i="51"/>
  <c r="H45" i="51"/>
  <c r="H35" i="51"/>
  <c r="H20" i="51"/>
  <c r="J59" i="51"/>
  <c r="J54" i="51"/>
  <c r="J52" i="51"/>
  <c r="J49" i="51"/>
  <c r="J47" i="51"/>
  <c r="J45" i="51"/>
  <c r="J35" i="51"/>
  <c r="J20" i="51"/>
  <c r="L59" i="51"/>
  <c r="L54" i="51"/>
  <c r="L52" i="51"/>
  <c r="L49" i="51"/>
  <c r="L47" i="51"/>
  <c r="L45" i="51"/>
  <c r="L35" i="51"/>
  <c r="L20" i="51"/>
  <c r="L60" i="51"/>
  <c r="G59" i="51"/>
  <c r="G54" i="51"/>
  <c r="G52" i="51"/>
  <c r="G49" i="51"/>
  <c r="G47" i="51"/>
  <c r="G45" i="51"/>
  <c r="G35" i="51"/>
  <c r="G20" i="51"/>
  <c r="AY60" i="39"/>
  <c r="AZ60" i="39"/>
  <c r="BA60" i="39"/>
  <c r="BB60" i="39"/>
  <c r="BC60" i="39"/>
  <c r="BD60" i="39"/>
  <c r="BE60" i="39"/>
  <c r="BF60" i="39"/>
  <c r="AY61" i="39"/>
  <c r="AZ61" i="39"/>
  <c r="BA61" i="39"/>
  <c r="BB61" i="39"/>
  <c r="BC61" i="39"/>
  <c r="BD61" i="39"/>
  <c r="BE61" i="39"/>
  <c r="BF61" i="39"/>
  <c r="AY62" i="39"/>
  <c r="AZ62" i="39"/>
  <c r="BA62" i="39"/>
  <c r="BB62" i="39"/>
  <c r="BC62" i="39"/>
  <c r="BD62" i="39"/>
  <c r="BE62" i="39"/>
  <c r="BF62" i="39"/>
  <c r="AY54" i="39"/>
  <c r="AZ54" i="39"/>
  <c r="BA54" i="39"/>
  <c r="BB54" i="39"/>
  <c r="BC54" i="39"/>
  <c r="BD54" i="39"/>
  <c r="BE54" i="39"/>
  <c r="BF54" i="39"/>
  <c r="AY55" i="39"/>
  <c r="AZ55" i="39"/>
  <c r="BA55" i="39"/>
  <c r="BB55" i="39"/>
  <c r="BC55" i="39"/>
  <c r="BD55" i="39"/>
  <c r="BE55" i="39"/>
  <c r="BF55" i="39"/>
  <c r="AY49" i="39"/>
  <c r="AZ49" i="39"/>
  <c r="BA49" i="39"/>
  <c r="BA50" i="39" s="1"/>
  <c r="BB49" i="39"/>
  <c r="BB50" i="39" s="1"/>
  <c r="BC49" i="39"/>
  <c r="BD49" i="39"/>
  <c r="BE49" i="39"/>
  <c r="BE50" i="39" s="1"/>
  <c r="BF49" i="39"/>
  <c r="BF50" i="39" s="1"/>
  <c r="AY39" i="39"/>
  <c r="AZ39" i="39"/>
  <c r="BA39" i="39"/>
  <c r="BB39" i="39"/>
  <c r="BC39" i="39"/>
  <c r="BD39" i="39"/>
  <c r="BE39" i="39"/>
  <c r="BF39" i="39"/>
  <c r="AY40" i="39"/>
  <c r="AZ40" i="39"/>
  <c r="BA40" i="39"/>
  <c r="BB40" i="39"/>
  <c r="BC40" i="39"/>
  <c r="BD40" i="39"/>
  <c r="BE40" i="39"/>
  <c r="BF40" i="39"/>
  <c r="AY41" i="39"/>
  <c r="AZ41" i="39"/>
  <c r="BA41" i="39"/>
  <c r="BB41" i="39"/>
  <c r="BC41" i="39"/>
  <c r="BD41" i="39"/>
  <c r="BE41" i="39"/>
  <c r="BF41" i="39"/>
  <c r="AY42" i="39"/>
  <c r="AZ42" i="39"/>
  <c r="BA42" i="39"/>
  <c r="BB42" i="39"/>
  <c r="BC42" i="39"/>
  <c r="BD42" i="39"/>
  <c r="BE42" i="39"/>
  <c r="BF42" i="39"/>
  <c r="AY43" i="39"/>
  <c r="AZ43" i="39"/>
  <c r="BA43" i="39"/>
  <c r="BB43" i="39"/>
  <c r="BC43" i="39"/>
  <c r="BD43" i="39"/>
  <c r="BE43" i="39"/>
  <c r="BF43" i="39"/>
  <c r="AY44" i="39"/>
  <c r="AZ44" i="39"/>
  <c r="BA44" i="39"/>
  <c r="BB44" i="39"/>
  <c r="BC44" i="39"/>
  <c r="BD44" i="39"/>
  <c r="BE44" i="39"/>
  <c r="BF44" i="39"/>
  <c r="AY45" i="39"/>
  <c r="AZ45" i="39"/>
  <c r="BA45" i="39"/>
  <c r="BB45" i="39"/>
  <c r="BC45" i="39"/>
  <c r="BD45" i="39"/>
  <c r="BE45" i="39"/>
  <c r="BF45" i="39"/>
  <c r="AY46" i="39"/>
  <c r="AZ46" i="39"/>
  <c r="BA46" i="39"/>
  <c r="BB46" i="39"/>
  <c r="BC46" i="39"/>
  <c r="BD46" i="39"/>
  <c r="BE46" i="39"/>
  <c r="BF46" i="39"/>
  <c r="AY47" i="39"/>
  <c r="AZ47" i="39"/>
  <c r="BA47" i="39"/>
  <c r="BB47" i="39"/>
  <c r="BC47" i="39"/>
  <c r="BD47" i="39"/>
  <c r="BE47" i="39"/>
  <c r="BF47" i="39"/>
  <c r="AY24" i="39"/>
  <c r="AZ24" i="39"/>
  <c r="BA24" i="39"/>
  <c r="BB24" i="39"/>
  <c r="BC24" i="39"/>
  <c r="BD24" i="39"/>
  <c r="BE24" i="39"/>
  <c r="BF24" i="39"/>
  <c r="AY25" i="39"/>
  <c r="AZ25" i="39"/>
  <c r="BA25" i="39"/>
  <c r="BB25" i="39"/>
  <c r="BC25" i="39"/>
  <c r="BD25" i="39"/>
  <c r="BE25" i="39"/>
  <c r="BF25" i="39"/>
  <c r="AY26" i="39"/>
  <c r="AZ26" i="39"/>
  <c r="BA26" i="39"/>
  <c r="BB26" i="39"/>
  <c r="BC26" i="39"/>
  <c r="BD26" i="39"/>
  <c r="BE26" i="39"/>
  <c r="BF26" i="39"/>
  <c r="AY27" i="39"/>
  <c r="AZ27" i="39"/>
  <c r="BA27" i="39"/>
  <c r="BB27" i="39"/>
  <c r="BC27" i="39"/>
  <c r="BD27" i="39"/>
  <c r="BE27" i="39"/>
  <c r="BF27" i="39"/>
  <c r="AY28" i="39"/>
  <c r="AZ28" i="39"/>
  <c r="BA28" i="39"/>
  <c r="BB28" i="39"/>
  <c r="BC28" i="39"/>
  <c r="BD28" i="39"/>
  <c r="BE28" i="39"/>
  <c r="BF28" i="39"/>
  <c r="AY29" i="39"/>
  <c r="AZ29" i="39"/>
  <c r="BA29" i="39"/>
  <c r="BB29" i="39"/>
  <c r="BC29" i="39"/>
  <c r="BD29" i="39"/>
  <c r="BE29" i="39"/>
  <c r="BF29" i="39"/>
  <c r="AY30" i="39"/>
  <c r="AZ30" i="39"/>
  <c r="BA30" i="39"/>
  <c r="BB30" i="39"/>
  <c r="BC30" i="39"/>
  <c r="BD30" i="39"/>
  <c r="BE30" i="39"/>
  <c r="BF30" i="39"/>
  <c r="AY31" i="39"/>
  <c r="AZ31" i="39"/>
  <c r="BA31" i="39"/>
  <c r="BB31" i="39"/>
  <c r="BC31" i="39"/>
  <c r="BD31" i="39"/>
  <c r="BE31" i="39"/>
  <c r="BF31" i="39"/>
  <c r="AY32" i="39"/>
  <c r="AZ32" i="39"/>
  <c r="BA32" i="39"/>
  <c r="BB32" i="39"/>
  <c r="BC32" i="39"/>
  <c r="BD32" i="39"/>
  <c r="BE32" i="39"/>
  <c r="BF32" i="39"/>
  <c r="AY33" i="39"/>
  <c r="AZ33" i="39"/>
  <c r="BA33" i="39"/>
  <c r="BB33" i="39"/>
  <c r="BC33" i="39"/>
  <c r="BD33" i="39"/>
  <c r="BE33" i="39"/>
  <c r="BF33" i="39"/>
  <c r="AY34" i="39"/>
  <c r="AZ34" i="39"/>
  <c r="BA34" i="39"/>
  <c r="BB34" i="39"/>
  <c r="BC34" i="39"/>
  <c r="BD34" i="39"/>
  <c r="BE34" i="39"/>
  <c r="BF34" i="39"/>
  <c r="AY35" i="39"/>
  <c r="AZ35" i="39"/>
  <c r="BA35" i="39"/>
  <c r="BB35" i="39"/>
  <c r="BC35" i="39"/>
  <c r="BD35" i="39"/>
  <c r="BE35" i="39"/>
  <c r="BF35" i="39"/>
  <c r="AY36" i="39"/>
  <c r="AZ36" i="39"/>
  <c r="BA36" i="39"/>
  <c r="BB36" i="39"/>
  <c r="BC36" i="39"/>
  <c r="BD36" i="39"/>
  <c r="BE36" i="39"/>
  <c r="BF36" i="39"/>
  <c r="AY37" i="39"/>
  <c r="AZ37" i="39"/>
  <c r="BA37" i="39"/>
  <c r="BB37" i="39"/>
  <c r="BC37" i="39"/>
  <c r="BD37" i="39"/>
  <c r="BE37" i="39"/>
  <c r="BF37" i="39"/>
  <c r="AY11" i="39"/>
  <c r="AZ11" i="39"/>
  <c r="BA11" i="39"/>
  <c r="BB11" i="39"/>
  <c r="BC11" i="39"/>
  <c r="BD11" i="39"/>
  <c r="BE11" i="39"/>
  <c r="BF11" i="39"/>
  <c r="AY12" i="39"/>
  <c r="AZ12" i="39"/>
  <c r="BA12" i="39"/>
  <c r="BB12" i="39"/>
  <c r="BC12" i="39"/>
  <c r="BD12" i="39"/>
  <c r="BE12" i="39"/>
  <c r="BF12" i="39"/>
  <c r="AY13" i="39"/>
  <c r="AZ13" i="39"/>
  <c r="BA13" i="39"/>
  <c r="BB13" i="39"/>
  <c r="BC13" i="39"/>
  <c r="BD13" i="39"/>
  <c r="BE13" i="39"/>
  <c r="BF13" i="39"/>
  <c r="AY14" i="39"/>
  <c r="AZ14" i="39"/>
  <c r="BA14" i="39"/>
  <c r="BB14" i="39"/>
  <c r="BC14" i="39"/>
  <c r="BD14" i="39"/>
  <c r="BE14" i="39"/>
  <c r="BF14" i="39"/>
  <c r="AY15" i="39"/>
  <c r="AZ15" i="39"/>
  <c r="BA15" i="39"/>
  <c r="BB15" i="39"/>
  <c r="BC15" i="39"/>
  <c r="BD15" i="39"/>
  <c r="BE15" i="39"/>
  <c r="BF15" i="39"/>
  <c r="AY16" i="39"/>
  <c r="AZ16" i="39"/>
  <c r="BA16" i="39"/>
  <c r="BB16" i="39"/>
  <c r="BC16" i="39"/>
  <c r="BD16" i="39"/>
  <c r="BE16" i="39"/>
  <c r="BF16" i="39"/>
  <c r="AY17" i="39"/>
  <c r="AZ17" i="39"/>
  <c r="BA17" i="39"/>
  <c r="BB17" i="39"/>
  <c r="BC17" i="39"/>
  <c r="BD17" i="39"/>
  <c r="BE17" i="39"/>
  <c r="BF17" i="39"/>
  <c r="AY18" i="39"/>
  <c r="AZ18" i="39"/>
  <c r="BA18" i="39"/>
  <c r="BB18" i="39"/>
  <c r="BC18" i="39"/>
  <c r="BD18" i="39"/>
  <c r="BE18" i="39"/>
  <c r="BF18" i="39"/>
  <c r="AY19" i="39"/>
  <c r="AZ19" i="39"/>
  <c r="BA19" i="39"/>
  <c r="BB19" i="39"/>
  <c r="BC19" i="39"/>
  <c r="BD19" i="39"/>
  <c r="BE19" i="39"/>
  <c r="BF19" i="39"/>
  <c r="AY20" i="39"/>
  <c r="AZ20" i="39"/>
  <c r="BA20" i="39"/>
  <c r="BB20" i="39"/>
  <c r="BC20" i="39"/>
  <c r="BD20" i="39"/>
  <c r="BE20" i="39"/>
  <c r="BF20" i="39"/>
  <c r="AY21" i="39"/>
  <c r="AZ21" i="39"/>
  <c r="BA21" i="39"/>
  <c r="BB21" i="39"/>
  <c r="BC21" i="39"/>
  <c r="BD21" i="39"/>
  <c r="BE21" i="39"/>
  <c r="BF21" i="39"/>
  <c r="AY22" i="39"/>
  <c r="AZ22" i="39"/>
  <c r="BA22" i="39"/>
  <c r="BB22" i="39"/>
  <c r="BC22" i="39"/>
  <c r="BD22" i="39"/>
  <c r="BE22" i="39"/>
  <c r="BF22" i="39"/>
  <c r="AW60" i="39"/>
  <c r="AX60" i="39"/>
  <c r="AW61" i="39"/>
  <c r="BG61" i="39" s="1"/>
  <c r="AX61" i="39"/>
  <c r="BH61" i="39" s="1"/>
  <c r="AW62" i="39"/>
  <c r="AX62" i="39"/>
  <c r="AW54" i="39"/>
  <c r="BG54" i="39" s="1"/>
  <c r="AX54" i="39"/>
  <c r="AW55" i="39"/>
  <c r="AX55" i="39"/>
  <c r="AW49" i="39"/>
  <c r="BG49" i="39" s="1"/>
  <c r="BG50" i="39" s="1"/>
  <c r="AX49" i="39"/>
  <c r="BH49" i="39" s="1"/>
  <c r="BH50" i="39" s="1"/>
  <c r="AW39" i="39"/>
  <c r="AX39" i="39"/>
  <c r="AW40" i="39"/>
  <c r="AX40" i="39"/>
  <c r="BH40" i="39" s="1"/>
  <c r="AW41" i="39"/>
  <c r="AX41" i="39"/>
  <c r="AW42" i="39"/>
  <c r="AX42" i="39"/>
  <c r="BH42" i="39" s="1"/>
  <c r="AW43" i="39"/>
  <c r="AX43" i="39"/>
  <c r="AW44" i="39"/>
  <c r="BG44" i="39" s="1"/>
  <c r="AX44" i="39"/>
  <c r="BH44" i="39" s="1"/>
  <c r="AW45" i="39"/>
  <c r="AX45" i="39"/>
  <c r="AW46" i="39"/>
  <c r="BG46" i="39" s="1"/>
  <c r="AX46" i="39"/>
  <c r="BH46" i="39" s="1"/>
  <c r="AW47" i="39"/>
  <c r="AX47" i="39"/>
  <c r="AW24" i="39"/>
  <c r="AX24" i="39"/>
  <c r="BH24" i="39" s="1"/>
  <c r="AW25" i="39"/>
  <c r="AX25" i="39"/>
  <c r="AW26" i="39"/>
  <c r="BG26" i="39" s="1"/>
  <c r="AX26" i="39"/>
  <c r="BH26" i="39" s="1"/>
  <c r="AW27" i="39"/>
  <c r="AX27" i="39"/>
  <c r="AW28" i="39"/>
  <c r="BG28" i="39" s="1"/>
  <c r="AX28" i="39"/>
  <c r="BH28" i="39" s="1"/>
  <c r="AW29" i="39"/>
  <c r="AX29" i="39"/>
  <c r="AW30" i="39"/>
  <c r="BG30" i="39" s="1"/>
  <c r="AX30" i="39"/>
  <c r="BH30" i="39" s="1"/>
  <c r="AW31" i="39"/>
  <c r="AX31" i="39"/>
  <c r="AW32" i="39"/>
  <c r="BG32" i="39" s="1"/>
  <c r="AX32" i="39"/>
  <c r="BH32" i="39" s="1"/>
  <c r="AW33" i="39"/>
  <c r="AX33" i="39"/>
  <c r="AW34" i="39"/>
  <c r="BG34" i="39" s="1"/>
  <c r="AX34" i="39"/>
  <c r="BH34" i="39" s="1"/>
  <c r="AW35" i="39"/>
  <c r="AX35" i="39"/>
  <c r="AW36" i="39"/>
  <c r="BG36" i="39" s="1"/>
  <c r="AX36" i="39"/>
  <c r="BH36" i="39" s="1"/>
  <c r="AW37" i="39"/>
  <c r="AX37" i="39"/>
  <c r="AW11" i="39"/>
  <c r="BG11" i="39" s="1"/>
  <c r="AX11" i="39"/>
  <c r="BH11" i="39" s="1"/>
  <c r="AW12" i="39"/>
  <c r="AX12" i="39"/>
  <c r="AW13" i="39"/>
  <c r="BG13" i="39" s="1"/>
  <c r="AX13" i="39"/>
  <c r="BH13" i="39" s="1"/>
  <c r="AW14" i="39"/>
  <c r="AX14" i="39"/>
  <c r="AW15" i="39"/>
  <c r="BG15" i="39" s="1"/>
  <c r="AX15" i="39"/>
  <c r="BH15" i="39" s="1"/>
  <c r="AW16" i="39"/>
  <c r="AX16" i="39"/>
  <c r="AW17" i="39"/>
  <c r="AX17" i="39"/>
  <c r="BH17" i="39" s="1"/>
  <c r="AW18" i="39"/>
  <c r="AX18" i="39"/>
  <c r="AW19" i="39"/>
  <c r="AX19" i="39"/>
  <c r="BH19" i="39" s="1"/>
  <c r="AW20" i="39"/>
  <c r="AX20" i="39"/>
  <c r="AW21" i="39"/>
  <c r="BG21" i="39" s="1"/>
  <c r="AX21" i="39"/>
  <c r="BH21" i="39" s="1"/>
  <c r="AW22" i="39"/>
  <c r="AX22" i="39"/>
  <c r="Q55" i="39"/>
  <c r="Q56" i="39" s="1"/>
  <c r="R55" i="39"/>
  <c r="R56" i="39" s="1"/>
  <c r="R54" i="39"/>
  <c r="Q54" i="39"/>
  <c r="R49" i="39"/>
  <c r="R50" i="39" s="1"/>
  <c r="Q49" i="39"/>
  <c r="Q50" i="39" s="1"/>
  <c r="Q40" i="39"/>
  <c r="R40" i="39"/>
  <c r="Q41" i="39"/>
  <c r="R41" i="39"/>
  <c r="Q42" i="39"/>
  <c r="R42" i="39"/>
  <c r="Q43" i="39"/>
  <c r="R43" i="39"/>
  <c r="Q44" i="39"/>
  <c r="R44" i="39"/>
  <c r="Q45" i="39"/>
  <c r="R45" i="39"/>
  <c r="Q46" i="39"/>
  <c r="R46" i="39"/>
  <c r="Q47" i="39"/>
  <c r="R47" i="39"/>
  <c r="R39" i="39"/>
  <c r="Q39" i="39"/>
  <c r="Q25" i="39"/>
  <c r="R25" i="39"/>
  <c r="Q26" i="39"/>
  <c r="R26" i="39"/>
  <c r="Q27" i="39"/>
  <c r="R27" i="39"/>
  <c r="Q28" i="39"/>
  <c r="R28" i="39"/>
  <c r="Q29" i="39"/>
  <c r="R29" i="39"/>
  <c r="Q30" i="39"/>
  <c r="R30" i="39"/>
  <c r="Q31" i="39"/>
  <c r="R31" i="39"/>
  <c r="Q32" i="39"/>
  <c r="R32" i="39"/>
  <c r="Q33" i="39"/>
  <c r="R33" i="39"/>
  <c r="Q34" i="39"/>
  <c r="R34" i="39"/>
  <c r="Q35" i="39"/>
  <c r="R35" i="39"/>
  <c r="Q36" i="39"/>
  <c r="R36" i="39"/>
  <c r="Q37" i="39"/>
  <c r="R37" i="39"/>
  <c r="R24" i="39"/>
  <c r="Q24" i="39"/>
  <c r="Q12" i="39"/>
  <c r="R12" i="39"/>
  <c r="Q13" i="39"/>
  <c r="R13" i="39"/>
  <c r="Q14" i="39"/>
  <c r="R14" i="39"/>
  <c r="Q15" i="39"/>
  <c r="R15" i="39"/>
  <c r="Q16" i="39"/>
  <c r="R16" i="39"/>
  <c r="Q17" i="39"/>
  <c r="R17" i="39"/>
  <c r="Q18" i="39"/>
  <c r="R18" i="39"/>
  <c r="Q19" i="39"/>
  <c r="R19" i="39"/>
  <c r="Q20" i="39"/>
  <c r="R20" i="39"/>
  <c r="Q21" i="39"/>
  <c r="R21" i="39"/>
  <c r="Q22" i="39"/>
  <c r="R22" i="39"/>
  <c r="R11" i="39"/>
  <c r="Q11" i="39"/>
  <c r="T49" i="39"/>
  <c r="T50" i="39" s="1"/>
  <c r="S49" i="39"/>
  <c r="S50" i="39" s="1"/>
  <c r="S40" i="39"/>
  <c r="T40" i="39"/>
  <c r="S41" i="39"/>
  <c r="T41" i="39"/>
  <c r="S42" i="39"/>
  <c r="T42" i="39"/>
  <c r="S43" i="39"/>
  <c r="T43" i="39"/>
  <c r="S44" i="39"/>
  <c r="T44" i="39"/>
  <c r="S45" i="39"/>
  <c r="T45" i="39"/>
  <c r="S46" i="39"/>
  <c r="T46" i="39"/>
  <c r="S47" i="39"/>
  <c r="T47" i="39"/>
  <c r="T39" i="39"/>
  <c r="S39" i="39"/>
  <c r="S25" i="39"/>
  <c r="T25" i="39"/>
  <c r="S26" i="39"/>
  <c r="T26" i="39"/>
  <c r="S27" i="39"/>
  <c r="T27" i="39"/>
  <c r="S28" i="39"/>
  <c r="T28" i="39"/>
  <c r="S29" i="39"/>
  <c r="T29" i="39"/>
  <c r="S30" i="39"/>
  <c r="T30" i="39"/>
  <c r="S31" i="39"/>
  <c r="T31" i="39"/>
  <c r="S32" i="39"/>
  <c r="T32" i="39"/>
  <c r="S33" i="39"/>
  <c r="T33" i="39"/>
  <c r="S34" i="39"/>
  <c r="T34" i="39"/>
  <c r="S35" i="39"/>
  <c r="T35" i="39"/>
  <c r="S36" i="39"/>
  <c r="T36" i="39"/>
  <c r="S37" i="39"/>
  <c r="T37" i="39"/>
  <c r="T24" i="39"/>
  <c r="S24" i="39"/>
  <c r="S12" i="39"/>
  <c r="T12" i="39"/>
  <c r="S13" i="39"/>
  <c r="T13" i="39"/>
  <c r="S14" i="39"/>
  <c r="T14" i="39"/>
  <c r="S15" i="39"/>
  <c r="T15" i="39"/>
  <c r="S16" i="39"/>
  <c r="T16" i="39"/>
  <c r="S17" i="39"/>
  <c r="T17" i="39"/>
  <c r="S18" i="39"/>
  <c r="T18" i="39"/>
  <c r="S19" i="39"/>
  <c r="T19" i="39"/>
  <c r="S20" i="39"/>
  <c r="T20" i="39"/>
  <c r="S21" i="39"/>
  <c r="T21" i="39"/>
  <c r="S22" i="39"/>
  <c r="T22" i="39"/>
  <c r="T11" i="39"/>
  <c r="S11" i="39"/>
  <c r="S55" i="39"/>
  <c r="S56" i="39" s="1"/>
  <c r="T55" i="39"/>
  <c r="T56" i="39" s="1"/>
  <c r="T54" i="39"/>
  <c r="S54" i="39"/>
  <c r="AQ60" i="39"/>
  <c r="AR60" i="39"/>
  <c r="AQ61" i="39"/>
  <c r="AR61" i="39"/>
  <c r="AQ62" i="39"/>
  <c r="AR62" i="39"/>
  <c r="AQ25" i="39"/>
  <c r="AR25" i="39"/>
  <c r="AQ26" i="39"/>
  <c r="AR26" i="39"/>
  <c r="AQ27" i="39"/>
  <c r="AR27" i="39"/>
  <c r="AQ28" i="39"/>
  <c r="AR28" i="39"/>
  <c r="AQ29" i="39"/>
  <c r="AR29" i="39"/>
  <c r="AQ30" i="39"/>
  <c r="AR30" i="39"/>
  <c r="AQ31" i="39"/>
  <c r="AR31" i="39"/>
  <c r="AQ32" i="39"/>
  <c r="AR32" i="39"/>
  <c r="AQ33" i="39"/>
  <c r="AR33" i="39"/>
  <c r="AQ34" i="39"/>
  <c r="AR34" i="39"/>
  <c r="AQ35" i="39"/>
  <c r="AR35" i="39"/>
  <c r="AQ36" i="39"/>
  <c r="AR36" i="39"/>
  <c r="AQ37" i="39"/>
  <c r="AR37" i="39"/>
  <c r="AR24" i="39"/>
  <c r="AQ24" i="39"/>
  <c r="AQ38" i="39" s="1"/>
  <c r="AQ22" i="39"/>
  <c r="AR22" i="39"/>
  <c r="AQ12" i="39"/>
  <c r="AR12" i="39"/>
  <c r="AQ13" i="39"/>
  <c r="AR13" i="39"/>
  <c r="AQ14" i="39"/>
  <c r="AR14" i="39"/>
  <c r="AQ15" i="39"/>
  <c r="AR15" i="39"/>
  <c r="AQ16" i="39"/>
  <c r="AR16" i="39"/>
  <c r="AQ17" i="39"/>
  <c r="AR17" i="39"/>
  <c r="AQ18" i="39"/>
  <c r="AR18" i="39"/>
  <c r="AQ19" i="39"/>
  <c r="AR19" i="39"/>
  <c r="AQ20" i="39"/>
  <c r="AR20" i="39"/>
  <c r="AQ21" i="39"/>
  <c r="AR21" i="39"/>
  <c r="AR11" i="39"/>
  <c r="AQ11" i="39"/>
  <c r="AQ23" i="39" s="1"/>
  <c r="AQ40" i="39"/>
  <c r="AR40" i="39"/>
  <c r="AQ41" i="39"/>
  <c r="AR41" i="39"/>
  <c r="AQ42" i="39"/>
  <c r="AR42" i="39"/>
  <c r="AQ43" i="39"/>
  <c r="AR43" i="39"/>
  <c r="AQ44" i="39"/>
  <c r="AR44" i="39"/>
  <c r="AQ45" i="39"/>
  <c r="AR45" i="39"/>
  <c r="AQ46" i="39"/>
  <c r="AR46" i="39"/>
  <c r="AQ47" i="39"/>
  <c r="AR47" i="39"/>
  <c r="AR39" i="39"/>
  <c r="AQ39" i="39"/>
  <c r="AR49" i="39"/>
  <c r="AR50" i="39" s="1"/>
  <c r="AQ49" i="39"/>
  <c r="AQ50" i="39" s="1"/>
  <c r="AQ55" i="39"/>
  <c r="AR55" i="39"/>
  <c r="AR54" i="39"/>
  <c r="AQ54" i="39"/>
  <c r="AQ56" i="39" s="1"/>
  <c r="AO60" i="39"/>
  <c r="AP60" i="39"/>
  <c r="AO61" i="39"/>
  <c r="AP61" i="39"/>
  <c r="AO62" i="39"/>
  <c r="AP62" i="39"/>
  <c r="AM60" i="39"/>
  <c r="AN60" i="39"/>
  <c r="AM61" i="39"/>
  <c r="AN61" i="39"/>
  <c r="AM62" i="39"/>
  <c r="AN62" i="39"/>
  <c r="AM55" i="39"/>
  <c r="AN55" i="39"/>
  <c r="AN54" i="39"/>
  <c r="AM54" i="39"/>
  <c r="AM56" i="39" s="1"/>
  <c r="AN49" i="39"/>
  <c r="AN50" i="39" s="1"/>
  <c r="AM49" i="39"/>
  <c r="AM40" i="39"/>
  <c r="AN40" i="39"/>
  <c r="AM41" i="39"/>
  <c r="AN41" i="39"/>
  <c r="AM42" i="39"/>
  <c r="AN42" i="39"/>
  <c r="AM43" i="39"/>
  <c r="AN43" i="39"/>
  <c r="AM44" i="39"/>
  <c r="AN44" i="39"/>
  <c r="AM45" i="39"/>
  <c r="AN45" i="39"/>
  <c r="AM46" i="39"/>
  <c r="AN46" i="39"/>
  <c r="AM47" i="39"/>
  <c r="AN47" i="39"/>
  <c r="AN39" i="39"/>
  <c r="AM39" i="39"/>
  <c r="AM48" i="39" s="1"/>
  <c r="AM37" i="39"/>
  <c r="AN37" i="39"/>
  <c r="AM25" i="39"/>
  <c r="AN25" i="39"/>
  <c r="AM26" i="39"/>
  <c r="AN26" i="39"/>
  <c r="AM27" i="39"/>
  <c r="AN27" i="39"/>
  <c r="AM28" i="39"/>
  <c r="AN28" i="39"/>
  <c r="AM29" i="39"/>
  <c r="AN29" i="39"/>
  <c r="AM30" i="39"/>
  <c r="AN30" i="39"/>
  <c r="AM31" i="39"/>
  <c r="AN31" i="39"/>
  <c r="AM32" i="39"/>
  <c r="AN32" i="39"/>
  <c r="AM33" i="39"/>
  <c r="AN33" i="39"/>
  <c r="AM34" i="39"/>
  <c r="AN34" i="39"/>
  <c r="AM35" i="39"/>
  <c r="AN35" i="39"/>
  <c r="AM36" i="39"/>
  <c r="AN36" i="39"/>
  <c r="AN24" i="39"/>
  <c r="AM24" i="39"/>
  <c r="AM38" i="39" s="1"/>
  <c r="AM12" i="39"/>
  <c r="AN12" i="39"/>
  <c r="AM13" i="39"/>
  <c r="AN13" i="39"/>
  <c r="AM14" i="39"/>
  <c r="AN14" i="39"/>
  <c r="AM15" i="39"/>
  <c r="AN15" i="39"/>
  <c r="AM16" i="39"/>
  <c r="AN16" i="39"/>
  <c r="AM17" i="39"/>
  <c r="AN17" i="39"/>
  <c r="AM18" i="39"/>
  <c r="AN18" i="39"/>
  <c r="AM19" i="39"/>
  <c r="AN19" i="39"/>
  <c r="AM20" i="39"/>
  <c r="AN20" i="39"/>
  <c r="AM21" i="39"/>
  <c r="AN21" i="39"/>
  <c r="AM22" i="39"/>
  <c r="AN22" i="39"/>
  <c r="AN11" i="39"/>
  <c r="AM11" i="39"/>
  <c r="AM23" i="39" s="1"/>
  <c r="AK60" i="39"/>
  <c r="AL60" i="39"/>
  <c r="AK61" i="39"/>
  <c r="AL61" i="39"/>
  <c r="AK62" i="39"/>
  <c r="AL62" i="39"/>
  <c r="AK55" i="39"/>
  <c r="AK56" i="39" s="1"/>
  <c r="AL55" i="39"/>
  <c r="AL56" i="39" s="1"/>
  <c r="AL54" i="39"/>
  <c r="AK54" i="39"/>
  <c r="AL49" i="39"/>
  <c r="AL50" i="39" s="1"/>
  <c r="AK49" i="39"/>
  <c r="AK50" i="39" s="1"/>
  <c r="AK40" i="39"/>
  <c r="AL40" i="39"/>
  <c r="AK41" i="39"/>
  <c r="AL41" i="39"/>
  <c r="AK42" i="39"/>
  <c r="AL42" i="39"/>
  <c r="AK43" i="39"/>
  <c r="AL43" i="39"/>
  <c r="AK44" i="39"/>
  <c r="AL44" i="39"/>
  <c r="AK45" i="39"/>
  <c r="AL45" i="39"/>
  <c r="AK46" i="39"/>
  <c r="AL46" i="39"/>
  <c r="AK47" i="39"/>
  <c r="AL47" i="39"/>
  <c r="AL39" i="39"/>
  <c r="AK39" i="39"/>
  <c r="AK37" i="39"/>
  <c r="AL37" i="39"/>
  <c r="AK25" i="39"/>
  <c r="AL25" i="39"/>
  <c r="AK26" i="39"/>
  <c r="AL26" i="39"/>
  <c r="AK27" i="39"/>
  <c r="AL27" i="39"/>
  <c r="AK28" i="39"/>
  <c r="AL28" i="39"/>
  <c r="AK29" i="39"/>
  <c r="AL29" i="39"/>
  <c r="AK30" i="39"/>
  <c r="AL30" i="39"/>
  <c r="AK31" i="39"/>
  <c r="AL31" i="39"/>
  <c r="AK32" i="39"/>
  <c r="AL32" i="39"/>
  <c r="AK33" i="39"/>
  <c r="AL33" i="39"/>
  <c r="AK34" i="39"/>
  <c r="AL34" i="39"/>
  <c r="AK35" i="39"/>
  <c r="AL35" i="39"/>
  <c r="AK36" i="39"/>
  <c r="AL36" i="39"/>
  <c r="AL24" i="39"/>
  <c r="AK24" i="39"/>
  <c r="AK12" i="39"/>
  <c r="AL12" i="39"/>
  <c r="AK13" i="39"/>
  <c r="AL13" i="39"/>
  <c r="AK14" i="39"/>
  <c r="AL14" i="39"/>
  <c r="AK15" i="39"/>
  <c r="AL15" i="39"/>
  <c r="AK16" i="39"/>
  <c r="AL16" i="39"/>
  <c r="AK17" i="39"/>
  <c r="AL17" i="39"/>
  <c r="AK18" i="39"/>
  <c r="AL18" i="39"/>
  <c r="AK19" i="39"/>
  <c r="AL19" i="39"/>
  <c r="AK20" i="39"/>
  <c r="AL20" i="39"/>
  <c r="AK21" i="39"/>
  <c r="AL21" i="39"/>
  <c r="AK22" i="39"/>
  <c r="AL22" i="39"/>
  <c r="AL11" i="39"/>
  <c r="AK11" i="39"/>
  <c r="AI60" i="39"/>
  <c r="AJ60" i="39"/>
  <c r="AI61" i="39"/>
  <c r="AJ61" i="39"/>
  <c r="AI62" i="39"/>
  <c r="AJ62" i="39"/>
  <c r="AI55" i="39"/>
  <c r="AJ55" i="39"/>
  <c r="AJ54" i="39"/>
  <c r="AJ56" i="39" s="1"/>
  <c r="AI54" i="39"/>
  <c r="AI56" i="39" s="1"/>
  <c r="AJ49" i="39"/>
  <c r="AI49" i="39"/>
  <c r="AI50" i="39" s="1"/>
  <c r="AI40" i="39"/>
  <c r="AJ40" i="39"/>
  <c r="AI41" i="39"/>
  <c r="AJ41" i="39"/>
  <c r="AI42" i="39"/>
  <c r="AJ42" i="39"/>
  <c r="AI43" i="39"/>
  <c r="AJ43" i="39"/>
  <c r="AI44" i="39"/>
  <c r="AJ44" i="39"/>
  <c r="AI45" i="39"/>
  <c r="AJ45" i="39"/>
  <c r="AI46" i="39"/>
  <c r="AJ46" i="39"/>
  <c r="AI47" i="39"/>
  <c r="AJ47" i="39"/>
  <c r="AJ39" i="39"/>
  <c r="AI39" i="39"/>
  <c r="AI48" i="39" s="1"/>
  <c r="AI25" i="39"/>
  <c r="AJ25" i="39"/>
  <c r="AI26" i="39"/>
  <c r="AJ26" i="39"/>
  <c r="AI27" i="39"/>
  <c r="AJ27" i="39"/>
  <c r="AI28" i="39"/>
  <c r="AJ28" i="39"/>
  <c r="AI29" i="39"/>
  <c r="AJ29" i="39"/>
  <c r="AI30" i="39"/>
  <c r="AJ30" i="39"/>
  <c r="AI31" i="39"/>
  <c r="AJ31" i="39"/>
  <c r="AI32" i="39"/>
  <c r="AJ32" i="39"/>
  <c r="AI33" i="39"/>
  <c r="AJ33" i="39"/>
  <c r="AI34" i="39"/>
  <c r="AJ34" i="39"/>
  <c r="AI35" i="39"/>
  <c r="AJ35" i="39"/>
  <c r="AI36" i="39"/>
  <c r="AJ36" i="39"/>
  <c r="AI37" i="39"/>
  <c r="AJ37" i="39"/>
  <c r="AJ24" i="39"/>
  <c r="AI24" i="39"/>
  <c r="AI38" i="39" s="1"/>
  <c r="AI12" i="39"/>
  <c r="AJ12" i="39"/>
  <c r="AI13" i="39"/>
  <c r="AJ13" i="39"/>
  <c r="AI14" i="39"/>
  <c r="AJ14" i="39"/>
  <c r="AI15" i="39"/>
  <c r="AJ15" i="39"/>
  <c r="AI16" i="39"/>
  <c r="AJ16" i="39"/>
  <c r="AI17" i="39"/>
  <c r="AJ17" i="39"/>
  <c r="AI18" i="39"/>
  <c r="AJ18" i="39"/>
  <c r="AI19" i="39"/>
  <c r="AJ19" i="39"/>
  <c r="AI20" i="39"/>
  <c r="AJ20" i="39"/>
  <c r="AI21" i="39"/>
  <c r="AJ21" i="39"/>
  <c r="AI22" i="39"/>
  <c r="AJ22" i="39"/>
  <c r="AJ11" i="39"/>
  <c r="AI11" i="39"/>
  <c r="AI23" i="39" s="1"/>
  <c r="AU60" i="39"/>
  <c r="AV60" i="39"/>
  <c r="AU61" i="39"/>
  <c r="AV61" i="39"/>
  <c r="AU62" i="39"/>
  <c r="AV62" i="39"/>
  <c r="AU55" i="39"/>
  <c r="AU56" i="39" s="1"/>
  <c r="AV55" i="39"/>
  <c r="AV54" i="39"/>
  <c r="AU54" i="39"/>
  <c r="AV51" i="39"/>
  <c r="AV52" i="39" s="1"/>
  <c r="AU51" i="39"/>
  <c r="AU52" i="39" s="1"/>
  <c r="AV49" i="39"/>
  <c r="AU49" i="39"/>
  <c r="AU50" i="39" s="1"/>
  <c r="AU40" i="39"/>
  <c r="AV40" i="39"/>
  <c r="AU41" i="39"/>
  <c r="AV41" i="39"/>
  <c r="AU42" i="39"/>
  <c r="AV42" i="39"/>
  <c r="AU43" i="39"/>
  <c r="AV43" i="39"/>
  <c r="AU44" i="39"/>
  <c r="AV44" i="39"/>
  <c r="AU45" i="39"/>
  <c r="AV45" i="39"/>
  <c r="AU46" i="39"/>
  <c r="AV46" i="39"/>
  <c r="AU47" i="39"/>
  <c r="AV47" i="39"/>
  <c r="AV39" i="39"/>
  <c r="AU39" i="39"/>
  <c r="AU48" i="39" s="1"/>
  <c r="AU25" i="39"/>
  <c r="AV25" i="39"/>
  <c r="AU26" i="39"/>
  <c r="AV26" i="39"/>
  <c r="AU27" i="39"/>
  <c r="AV27" i="39"/>
  <c r="AU28" i="39"/>
  <c r="AV28" i="39"/>
  <c r="AU29" i="39"/>
  <c r="AV29" i="39"/>
  <c r="AU30" i="39"/>
  <c r="AV30" i="39"/>
  <c r="AU31" i="39"/>
  <c r="AV31" i="39"/>
  <c r="AU32" i="39"/>
  <c r="AV32" i="39"/>
  <c r="AU33" i="39"/>
  <c r="AV33" i="39"/>
  <c r="AU34" i="39"/>
  <c r="AV34" i="39"/>
  <c r="AU35" i="39"/>
  <c r="AV35" i="39"/>
  <c r="AU36" i="39"/>
  <c r="AV36" i="39"/>
  <c r="AU37" i="39"/>
  <c r="AV37" i="39"/>
  <c r="AV24" i="39"/>
  <c r="AU24" i="39"/>
  <c r="AU38" i="39" s="1"/>
  <c r="AU12" i="39"/>
  <c r="AV12" i="39"/>
  <c r="AU13" i="39"/>
  <c r="AV13" i="39"/>
  <c r="AU14" i="39"/>
  <c r="AV14" i="39"/>
  <c r="AU15" i="39"/>
  <c r="AV15" i="39"/>
  <c r="AU16" i="39"/>
  <c r="AV16" i="39"/>
  <c r="AU17" i="39"/>
  <c r="AV17" i="39"/>
  <c r="AU18" i="39"/>
  <c r="AV18" i="39"/>
  <c r="AU19" i="39"/>
  <c r="AV19" i="39"/>
  <c r="AU20" i="39"/>
  <c r="AV20" i="39"/>
  <c r="AU21" i="39"/>
  <c r="AV21" i="39"/>
  <c r="AU22" i="39"/>
  <c r="AV22" i="39"/>
  <c r="AV11" i="39"/>
  <c r="AU11" i="39"/>
  <c r="AO54" i="39"/>
  <c r="AP54" i="39"/>
  <c r="AO55" i="39"/>
  <c r="AO56" i="39" s="1"/>
  <c r="AP55" i="39"/>
  <c r="AO49" i="39"/>
  <c r="AP49" i="39"/>
  <c r="AK51" i="39"/>
  <c r="AK52" i="39" s="1"/>
  <c r="AL51" i="39"/>
  <c r="AL52" i="39" s="1"/>
  <c r="AM51" i="39"/>
  <c r="AN51" i="39"/>
  <c r="AO51" i="39"/>
  <c r="AP51" i="39"/>
  <c r="AP52" i="39" s="1"/>
  <c r="AQ51" i="39"/>
  <c r="AR51" i="39"/>
  <c r="AR52" i="39" s="1"/>
  <c r="AJ51" i="39"/>
  <c r="AJ52" i="39"/>
  <c r="AI51" i="39"/>
  <c r="AH59" i="39"/>
  <c r="AH60" i="39"/>
  <c r="AH61" i="39"/>
  <c r="AH63" i="39" s="1"/>
  <c r="AH62" i="39"/>
  <c r="AH57" i="39"/>
  <c r="AG60" i="39"/>
  <c r="AG61" i="39"/>
  <c r="AG62" i="39"/>
  <c r="AG59" i="39"/>
  <c r="AG57" i="39"/>
  <c r="AG58" i="39" s="1"/>
  <c r="AG55" i="39"/>
  <c r="AH55" i="39"/>
  <c r="AH54" i="39"/>
  <c r="AG54" i="39"/>
  <c r="AO39" i="39"/>
  <c r="AP39" i="39"/>
  <c r="AO40" i="39"/>
  <c r="AP40" i="39"/>
  <c r="AO41" i="39"/>
  <c r="AP41" i="39"/>
  <c r="AO42" i="39"/>
  <c r="AP42" i="39"/>
  <c r="AO43" i="39"/>
  <c r="AP43" i="39"/>
  <c r="AO44" i="39"/>
  <c r="AP44" i="39"/>
  <c r="AO45" i="39"/>
  <c r="AP45" i="39"/>
  <c r="AO46" i="39"/>
  <c r="AP46" i="39"/>
  <c r="AO47" i="39"/>
  <c r="AP47" i="39"/>
  <c r="AO24" i="39"/>
  <c r="AP24" i="39"/>
  <c r="AO25" i="39"/>
  <c r="AP25" i="39"/>
  <c r="AO26" i="39"/>
  <c r="AP26" i="39"/>
  <c r="AO27" i="39"/>
  <c r="AP27" i="39"/>
  <c r="AO28" i="39"/>
  <c r="AP28" i="39"/>
  <c r="AO29" i="39"/>
  <c r="AP29" i="39"/>
  <c r="AO30" i="39"/>
  <c r="AP30" i="39"/>
  <c r="AO31" i="39"/>
  <c r="AP31" i="39"/>
  <c r="AO32" i="39"/>
  <c r="AP32" i="39"/>
  <c r="AO33" i="39"/>
  <c r="AP33" i="39"/>
  <c r="AO34" i="39"/>
  <c r="AP34" i="39"/>
  <c r="AO35" i="39"/>
  <c r="AP35" i="39"/>
  <c r="AO36" i="39"/>
  <c r="AP36" i="39"/>
  <c r="AO37" i="39"/>
  <c r="AP37" i="39"/>
  <c r="AP11" i="39"/>
  <c r="AO12" i="39"/>
  <c r="AP12" i="39"/>
  <c r="AO13" i="39"/>
  <c r="AP13" i="39"/>
  <c r="AO14" i="39"/>
  <c r="AP14" i="39"/>
  <c r="AO15" i="39"/>
  <c r="AP15" i="39"/>
  <c r="AO16" i="39"/>
  <c r="AP16" i="39"/>
  <c r="AO17" i="39"/>
  <c r="AP17" i="39"/>
  <c r="AO18" i="39"/>
  <c r="AP18" i="39"/>
  <c r="AO19" i="39"/>
  <c r="AP19" i="39"/>
  <c r="AO20" i="39"/>
  <c r="AP20" i="39"/>
  <c r="AO21" i="39"/>
  <c r="AP21" i="39"/>
  <c r="AO22" i="39"/>
  <c r="AP22" i="39"/>
  <c r="AG40" i="39"/>
  <c r="AH40" i="39"/>
  <c r="AG41" i="39"/>
  <c r="AH41" i="39"/>
  <c r="AG42" i="39"/>
  <c r="AH42" i="39"/>
  <c r="AG43" i="39"/>
  <c r="AH43" i="39"/>
  <c r="AG44" i="39"/>
  <c r="AH44" i="39"/>
  <c r="AG45" i="39"/>
  <c r="AH45" i="39"/>
  <c r="AG46" i="39"/>
  <c r="AH46" i="39"/>
  <c r="AG47" i="39"/>
  <c r="AH47" i="39"/>
  <c r="AH39" i="39"/>
  <c r="AG39" i="39"/>
  <c r="AG25" i="39"/>
  <c r="AH25" i="39"/>
  <c r="AG26" i="39"/>
  <c r="AH26" i="39"/>
  <c r="AG27" i="39"/>
  <c r="AH27" i="39"/>
  <c r="AG28" i="39"/>
  <c r="AH28" i="39"/>
  <c r="AG29" i="39"/>
  <c r="AH29" i="39"/>
  <c r="AG30" i="39"/>
  <c r="AH30" i="39"/>
  <c r="AG31" i="39"/>
  <c r="AH31" i="39"/>
  <c r="AG32" i="39"/>
  <c r="AH32" i="39"/>
  <c r="AG33" i="39"/>
  <c r="AH33" i="39"/>
  <c r="AG34" i="39"/>
  <c r="AH34" i="39"/>
  <c r="AG35" i="39"/>
  <c r="AH35" i="39"/>
  <c r="AG36" i="39"/>
  <c r="AH36" i="39"/>
  <c r="AG37" i="39"/>
  <c r="AH37" i="39"/>
  <c r="AH24" i="39"/>
  <c r="AG24" i="39"/>
  <c r="AG12" i="39"/>
  <c r="AH12" i="39"/>
  <c r="AG13" i="39"/>
  <c r="AH13" i="39"/>
  <c r="AG14" i="39"/>
  <c r="AH14" i="39"/>
  <c r="AG15" i="39"/>
  <c r="AH15" i="39"/>
  <c r="AG16" i="39"/>
  <c r="AH16" i="39"/>
  <c r="AG17" i="39"/>
  <c r="AH17" i="39"/>
  <c r="AG18" i="39"/>
  <c r="AH18" i="39"/>
  <c r="AG19" i="39"/>
  <c r="AH19" i="39"/>
  <c r="AG20" i="39"/>
  <c r="AH20" i="39"/>
  <c r="AG21" i="39"/>
  <c r="AH21" i="39"/>
  <c r="AG22" i="39"/>
  <c r="AH22" i="39"/>
  <c r="AH51" i="39"/>
  <c r="AG51" i="39"/>
  <c r="AH49" i="39"/>
  <c r="AH50" i="39" s="1"/>
  <c r="AG49" i="39"/>
  <c r="AG50" i="39" s="1"/>
  <c r="AH11" i="39"/>
  <c r="AG11" i="39"/>
  <c r="Y59" i="39"/>
  <c r="Z59" i="39"/>
  <c r="AA59" i="39"/>
  <c r="AB59" i="39"/>
  <c r="AC59" i="39"/>
  <c r="AD59" i="39"/>
  <c r="Y60" i="39"/>
  <c r="Z60" i="39"/>
  <c r="AA60" i="39"/>
  <c r="AB60" i="39"/>
  <c r="AC60" i="39"/>
  <c r="AD60" i="39"/>
  <c r="Y61" i="39"/>
  <c r="Z61" i="39"/>
  <c r="AA61" i="39"/>
  <c r="AB61" i="39"/>
  <c r="AC61" i="39"/>
  <c r="AD61" i="39"/>
  <c r="Y62" i="39"/>
  <c r="Z62" i="39"/>
  <c r="AA62" i="39"/>
  <c r="AB62" i="39"/>
  <c r="AC62" i="39"/>
  <c r="AD62" i="39"/>
  <c r="X62" i="39"/>
  <c r="W62" i="39"/>
  <c r="X61" i="39"/>
  <c r="W61" i="39"/>
  <c r="X60" i="39"/>
  <c r="W60" i="39"/>
  <c r="X59" i="39"/>
  <c r="W59" i="39"/>
  <c r="O59" i="39"/>
  <c r="P59" i="39"/>
  <c r="O60" i="39"/>
  <c r="P60" i="39"/>
  <c r="O61" i="39"/>
  <c r="P61" i="39"/>
  <c r="O62" i="39"/>
  <c r="P62" i="39"/>
  <c r="N62" i="39"/>
  <c r="M62" i="39"/>
  <c r="N61" i="39"/>
  <c r="M61" i="39"/>
  <c r="N60" i="39"/>
  <c r="N63" i="39" s="1"/>
  <c r="M60" i="39"/>
  <c r="HK60" i="42"/>
  <c r="G60" i="39"/>
  <c r="HM60" i="42"/>
  <c r="I60" i="39" s="1"/>
  <c r="AE60" i="39"/>
  <c r="N59" i="39"/>
  <c r="M59" i="39"/>
  <c r="N57" i="39"/>
  <c r="N58" i="39" s="1"/>
  <c r="M57" i="39"/>
  <c r="M55" i="39"/>
  <c r="N55" i="39"/>
  <c r="N54" i="39"/>
  <c r="M54" i="39"/>
  <c r="M56" i="39" s="1"/>
  <c r="M47" i="39"/>
  <c r="N47" i="39"/>
  <c r="M40" i="39"/>
  <c r="N40" i="39"/>
  <c r="M41" i="39"/>
  <c r="N41" i="39"/>
  <c r="M42" i="39"/>
  <c r="N42" i="39"/>
  <c r="M43" i="39"/>
  <c r="N43" i="39"/>
  <c r="M44" i="39"/>
  <c r="N44" i="39"/>
  <c r="M45" i="39"/>
  <c r="N45" i="39"/>
  <c r="M46" i="39"/>
  <c r="N46" i="39"/>
  <c r="M25" i="39"/>
  <c r="N25" i="39"/>
  <c r="M26" i="39"/>
  <c r="N26" i="39"/>
  <c r="HL26" i="42"/>
  <c r="HN26" i="42"/>
  <c r="J26" i="39" s="1"/>
  <c r="M27" i="39"/>
  <c r="N27" i="39"/>
  <c r="M28" i="39"/>
  <c r="N28" i="39"/>
  <c r="M29" i="39"/>
  <c r="N29" i="39"/>
  <c r="M30" i="39"/>
  <c r="N30" i="39"/>
  <c r="M31" i="39"/>
  <c r="N31" i="39"/>
  <c r="M32" i="39"/>
  <c r="N32" i="39"/>
  <c r="HL32" i="42"/>
  <c r="H32" i="39"/>
  <c r="HN32" i="42"/>
  <c r="J32" i="39" s="1"/>
  <c r="M33" i="39"/>
  <c r="N33" i="39"/>
  <c r="M34" i="39"/>
  <c r="N34" i="39"/>
  <c r="M35" i="39"/>
  <c r="N35" i="39"/>
  <c r="M36" i="39"/>
  <c r="N36" i="39"/>
  <c r="HL36" i="42"/>
  <c r="H36" i="39" s="1"/>
  <c r="HN36" i="42"/>
  <c r="J36" i="39" s="1"/>
  <c r="M37" i="39"/>
  <c r="N37" i="39"/>
  <c r="M12" i="39"/>
  <c r="N12" i="39"/>
  <c r="M13" i="39"/>
  <c r="N13" i="39"/>
  <c r="M14" i="39"/>
  <c r="N14" i="39"/>
  <c r="M15" i="39"/>
  <c r="N15" i="39"/>
  <c r="M16" i="39"/>
  <c r="N16" i="39"/>
  <c r="M17" i="39"/>
  <c r="N17" i="39"/>
  <c r="M18" i="39"/>
  <c r="N18" i="39"/>
  <c r="M19" i="39"/>
  <c r="N19" i="39"/>
  <c r="M20" i="39"/>
  <c r="N20" i="39"/>
  <c r="M21" i="39"/>
  <c r="N21" i="39"/>
  <c r="M22" i="39"/>
  <c r="N22" i="39"/>
  <c r="BA8" i="2"/>
  <c r="BA8" i="46"/>
  <c r="BA8" i="47"/>
  <c r="BA8" i="48"/>
  <c r="BA20" i="48" s="1"/>
  <c r="BA60" i="48" s="1"/>
  <c r="BA8" i="49"/>
  <c r="BA8" i="50"/>
  <c r="BA8" i="51"/>
  <c r="BA8" i="52"/>
  <c r="BA20" i="52" s="1"/>
  <c r="BA60" i="52" s="1"/>
  <c r="BA8" i="53"/>
  <c r="BA8" i="54"/>
  <c r="BA8" i="55"/>
  <c r="BA8" i="56"/>
  <c r="BA20" i="56" s="1"/>
  <c r="BA8" i="57"/>
  <c r="BA8" i="58"/>
  <c r="BA8" i="59"/>
  <c r="BA8" i="60"/>
  <c r="BA20" i="60" s="1"/>
  <c r="BA60" i="60" s="1"/>
  <c r="BA8" i="61"/>
  <c r="BA8" i="62"/>
  <c r="BA8" i="63"/>
  <c r="BA8" i="64"/>
  <c r="BA8" i="65"/>
  <c r="BA8" i="66"/>
  <c r="BA8" i="67"/>
  <c r="BA8" i="68"/>
  <c r="BA8" i="69"/>
  <c r="BA8" i="70"/>
  <c r="BA8" i="71"/>
  <c r="BA8" i="72"/>
  <c r="BA20" i="72" s="1"/>
  <c r="BA8" i="73"/>
  <c r="BA8" i="74"/>
  <c r="BA8" i="75"/>
  <c r="BA8" i="76"/>
  <c r="BA20" i="76" s="1"/>
  <c r="BA60" i="76" s="1"/>
  <c r="BA8" i="77"/>
  <c r="BA8" i="79"/>
  <c r="BA8" i="44"/>
  <c r="AF62" i="39"/>
  <c r="AE62" i="39"/>
  <c r="AF61" i="39"/>
  <c r="AE61" i="39"/>
  <c r="AF60" i="39"/>
  <c r="AF59" i="39"/>
  <c r="AE59" i="39"/>
  <c r="Y52" i="63"/>
  <c r="Z45" i="44"/>
  <c r="Z60" i="44" s="1"/>
  <c r="Y35" i="53"/>
  <c r="Y35" i="63"/>
  <c r="Y35" i="51"/>
  <c r="Y35" i="57"/>
  <c r="Y35" i="60"/>
  <c r="Z35" i="63"/>
  <c r="Y35" i="64"/>
  <c r="Y59" i="64"/>
  <c r="Y60" i="64" s="1"/>
  <c r="Y54" i="64"/>
  <c r="Y52" i="64"/>
  <c r="Y49" i="64"/>
  <c r="Y47" i="64"/>
  <c r="Y45" i="64"/>
  <c r="Y20" i="64"/>
  <c r="Y35" i="65"/>
  <c r="Y59" i="65"/>
  <c r="Y54" i="65"/>
  <c r="Y52" i="65"/>
  <c r="Y49" i="65"/>
  <c r="Y47" i="65"/>
  <c r="Y45" i="65"/>
  <c r="Y20" i="65"/>
  <c r="Y35" i="68"/>
  <c r="Y59" i="68"/>
  <c r="Y54" i="68"/>
  <c r="Y52" i="68"/>
  <c r="Y49" i="68"/>
  <c r="Y47" i="68"/>
  <c r="Y45" i="68"/>
  <c r="Y20" i="68"/>
  <c r="Y35" i="69"/>
  <c r="Y35" i="72"/>
  <c r="Y59" i="72"/>
  <c r="Y54" i="72"/>
  <c r="Y52" i="72"/>
  <c r="Y49" i="72"/>
  <c r="Y47" i="72"/>
  <c r="Y45" i="72"/>
  <c r="Y20" i="72"/>
  <c r="Y35" i="73"/>
  <c r="Y35" i="75"/>
  <c r="Y59" i="75"/>
  <c r="Y54" i="75"/>
  <c r="Y52" i="75"/>
  <c r="Y49" i="75"/>
  <c r="Y47" i="75"/>
  <c r="Y45" i="75"/>
  <c r="Y20" i="75"/>
  <c r="Y35" i="79"/>
  <c r="Y59" i="79"/>
  <c r="Y54" i="79"/>
  <c r="Y52" i="79"/>
  <c r="Y49" i="79"/>
  <c r="Y47" i="79"/>
  <c r="Y45" i="79"/>
  <c r="Y20" i="79"/>
  <c r="Y20" i="53"/>
  <c r="Z20" i="63"/>
  <c r="Z20" i="44"/>
  <c r="Y20" i="2"/>
  <c r="Y20" i="69"/>
  <c r="Y59" i="69"/>
  <c r="Y54" i="69"/>
  <c r="Y52" i="69"/>
  <c r="Y49" i="69"/>
  <c r="Y47" i="69"/>
  <c r="Y45" i="69"/>
  <c r="G45" i="44"/>
  <c r="H45" i="44"/>
  <c r="Y45" i="44"/>
  <c r="AM45" i="44"/>
  <c r="BA45" i="44"/>
  <c r="BB45" i="44"/>
  <c r="BC45" i="44"/>
  <c r="BD45" i="44"/>
  <c r="D35" i="44"/>
  <c r="G35" i="44"/>
  <c r="H35" i="44"/>
  <c r="BA35" i="44"/>
  <c r="BB35" i="44"/>
  <c r="BC35" i="44"/>
  <c r="BD35" i="44"/>
  <c r="C35" i="44"/>
  <c r="G20" i="44"/>
  <c r="H20" i="44"/>
  <c r="BA20" i="44"/>
  <c r="BB20" i="44"/>
  <c r="BC20" i="44"/>
  <c r="BD20" i="44"/>
  <c r="M49" i="39"/>
  <c r="HK49" i="42"/>
  <c r="G49" i="39" s="1"/>
  <c r="HM49" i="42"/>
  <c r="I49" i="39" s="1"/>
  <c r="O39" i="39"/>
  <c r="P39" i="39"/>
  <c r="O40" i="39"/>
  <c r="P40" i="39"/>
  <c r="O41" i="39"/>
  <c r="P41" i="39"/>
  <c r="O42" i="39"/>
  <c r="P42" i="39"/>
  <c r="O43" i="39"/>
  <c r="P43" i="39"/>
  <c r="O44" i="39"/>
  <c r="P44" i="39"/>
  <c r="O45" i="39"/>
  <c r="P45" i="39"/>
  <c r="O46" i="39"/>
  <c r="P46" i="39"/>
  <c r="O47" i="39"/>
  <c r="P47" i="39"/>
  <c r="N39" i="39"/>
  <c r="M39" i="39"/>
  <c r="O24" i="39"/>
  <c r="P24" i="39"/>
  <c r="O25" i="39"/>
  <c r="P25" i="39"/>
  <c r="O26" i="39"/>
  <c r="P26" i="39"/>
  <c r="O27" i="39"/>
  <c r="P27" i="39"/>
  <c r="O28" i="39"/>
  <c r="P28" i="39"/>
  <c r="O29" i="39"/>
  <c r="P29" i="39"/>
  <c r="O30" i="39"/>
  <c r="P30" i="39"/>
  <c r="O31" i="39"/>
  <c r="P31" i="39"/>
  <c r="O32" i="39"/>
  <c r="P32" i="39"/>
  <c r="O33" i="39"/>
  <c r="P33" i="39"/>
  <c r="O34" i="39"/>
  <c r="P34" i="39"/>
  <c r="O35" i="39"/>
  <c r="P35" i="39"/>
  <c r="O36" i="39"/>
  <c r="P36" i="39"/>
  <c r="O37" i="39"/>
  <c r="P37" i="39"/>
  <c r="N24" i="39"/>
  <c r="M24" i="39"/>
  <c r="M35" i="62"/>
  <c r="AW51" i="39"/>
  <c r="AW52" i="39" s="1"/>
  <c r="AX51" i="39"/>
  <c r="AY51" i="39"/>
  <c r="AY52" i="39" s="1"/>
  <c r="AZ51" i="39"/>
  <c r="AZ52" i="39" s="1"/>
  <c r="BA51" i="39"/>
  <c r="BB51" i="39"/>
  <c r="BB52" i="39" s="1"/>
  <c r="BC51" i="39"/>
  <c r="BC52" i="39" s="1"/>
  <c r="BD51" i="39"/>
  <c r="BD52" i="39" s="1"/>
  <c r="BE51" i="39"/>
  <c r="BE52" i="39" s="1"/>
  <c r="BF51" i="39"/>
  <c r="BF52" i="39" s="1"/>
  <c r="AZ48" i="39"/>
  <c r="AZ38" i="39"/>
  <c r="BD38" i="39"/>
  <c r="O54" i="39"/>
  <c r="P54" i="39"/>
  <c r="O55" i="39"/>
  <c r="P55" i="39"/>
  <c r="AY38" i="39"/>
  <c r="BC38" i="39"/>
  <c r="T51" i="39"/>
  <c r="T52" i="39" s="1"/>
  <c r="S51" i="39"/>
  <c r="R51" i="39"/>
  <c r="R52" i="39" s="1"/>
  <c r="Q51" i="39"/>
  <c r="P51" i="39"/>
  <c r="O51" i="39"/>
  <c r="O52" i="39" s="1"/>
  <c r="N51" i="39"/>
  <c r="N52" i="39" s="1"/>
  <c r="M51" i="39"/>
  <c r="M52" i="39" s="1"/>
  <c r="P49" i="39"/>
  <c r="O49" i="39"/>
  <c r="O50" i="39" s="1"/>
  <c r="N49" i="39"/>
  <c r="N50" i="39" s="1"/>
  <c r="HL49" i="42"/>
  <c r="H49" i="39" s="1"/>
  <c r="HN49" i="42"/>
  <c r="J49" i="39"/>
  <c r="AF51" i="39"/>
  <c r="AF52" i="39" s="1"/>
  <c r="AE51" i="39"/>
  <c r="AE52" i="39" s="1"/>
  <c r="AD51" i="39"/>
  <c r="AD52" i="39" s="1"/>
  <c r="AC51" i="39"/>
  <c r="AB51" i="39"/>
  <c r="AB52" i="39" s="1"/>
  <c r="AA51" i="39"/>
  <c r="AA52" i="39" s="1"/>
  <c r="Z51" i="39"/>
  <c r="Z52" i="39" s="1"/>
  <c r="Y51" i="39"/>
  <c r="X51" i="39"/>
  <c r="X52" i="39" s="1"/>
  <c r="W51" i="39"/>
  <c r="AF49" i="39"/>
  <c r="AF50" i="39" s="1"/>
  <c r="AE49" i="39"/>
  <c r="AD49" i="39"/>
  <c r="AD50" i="39" s="1"/>
  <c r="AC49" i="39"/>
  <c r="AC50" i="39" s="1"/>
  <c r="AB49" i="39"/>
  <c r="AA49" i="39"/>
  <c r="Z49" i="39"/>
  <c r="Y49" i="39"/>
  <c r="X49" i="39"/>
  <c r="X50" i="39" s="1"/>
  <c r="W49" i="39"/>
  <c r="W40" i="39"/>
  <c r="X40" i="39"/>
  <c r="Y40" i="39"/>
  <c r="Z40" i="39"/>
  <c r="AA40" i="39"/>
  <c r="AB40" i="39"/>
  <c r="AC40" i="39"/>
  <c r="AD40" i="39"/>
  <c r="AE40" i="39"/>
  <c r="AF40" i="39"/>
  <c r="W41" i="39"/>
  <c r="X41" i="39"/>
  <c r="Y41" i="39"/>
  <c r="Z41" i="39"/>
  <c r="AA41" i="39"/>
  <c r="AB41" i="39"/>
  <c r="AC41" i="39"/>
  <c r="AD41" i="39"/>
  <c r="AE41" i="39"/>
  <c r="AF41" i="39"/>
  <c r="W42" i="39"/>
  <c r="X42" i="39"/>
  <c r="Y42" i="39"/>
  <c r="Z42" i="39"/>
  <c r="AA42" i="39"/>
  <c r="AB42" i="39"/>
  <c r="AC42" i="39"/>
  <c r="AD42" i="39"/>
  <c r="AE42" i="39"/>
  <c r="AF42" i="39"/>
  <c r="W43" i="39"/>
  <c r="X43" i="39"/>
  <c r="Y43" i="39"/>
  <c r="Z43" i="39"/>
  <c r="AA43" i="39"/>
  <c r="AB43" i="39"/>
  <c r="AC43" i="39"/>
  <c r="AD43" i="39"/>
  <c r="AE43" i="39"/>
  <c r="AF43" i="39"/>
  <c r="W44" i="39"/>
  <c r="X44" i="39"/>
  <c r="Y44" i="39"/>
  <c r="Z44" i="39"/>
  <c r="AA44" i="39"/>
  <c r="AB44" i="39"/>
  <c r="AC44" i="39"/>
  <c r="AD44" i="39"/>
  <c r="AE44" i="39"/>
  <c r="AF44" i="39"/>
  <c r="W45" i="39"/>
  <c r="X45" i="39"/>
  <c r="Y45" i="39"/>
  <c r="Z45" i="39"/>
  <c r="AA45" i="39"/>
  <c r="AB45" i="39"/>
  <c r="AC45" i="39"/>
  <c r="AD45" i="39"/>
  <c r="AE45" i="39"/>
  <c r="AF45" i="39"/>
  <c r="W46" i="39"/>
  <c r="X46" i="39"/>
  <c r="Y46" i="39"/>
  <c r="Z46" i="39"/>
  <c r="AA46" i="39"/>
  <c r="AB46" i="39"/>
  <c r="AC46" i="39"/>
  <c r="AD46" i="39"/>
  <c r="AE46" i="39"/>
  <c r="AF46" i="39"/>
  <c r="W47" i="39"/>
  <c r="X47" i="39"/>
  <c r="Y47" i="39"/>
  <c r="Z47" i="39"/>
  <c r="AA47" i="39"/>
  <c r="AB47" i="39"/>
  <c r="AC47" i="39"/>
  <c r="AD47" i="39"/>
  <c r="AE47" i="39"/>
  <c r="AF47" i="39"/>
  <c r="AF39" i="39"/>
  <c r="AE39" i="39"/>
  <c r="AD39" i="39"/>
  <c r="AC39" i="39"/>
  <c r="AB39" i="39"/>
  <c r="AA39" i="39"/>
  <c r="Z39" i="39"/>
  <c r="Y39" i="39"/>
  <c r="X39" i="39"/>
  <c r="V39" i="39" s="1"/>
  <c r="W39" i="39"/>
  <c r="W25" i="39"/>
  <c r="X25" i="39"/>
  <c r="Y25" i="39"/>
  <c r="Z25" i="39"/>
  <c r="AA25" i="39"/>
  <c r="AB25" i="39"/>
  <c r="AC25" i="39"/>
  <c r="AD25" i="39"/>
  <c r="AE25" i="39"/>
  <c r="AF25" i="39"/>
  <c r="W26" i="39"/>
  <c r="X26" i="39"/>
  <c r="Y26" i="39"/>
  <c r="Z26" i="39"/>
  <c r="AA26" i="39"/>
  <c r="AB26" i="39"/>
  <c r="AC26" i="39"/>
  <c r="AD26" i="39"/>
  <c r="AE26" i="39"/>
  <c r="AF26" i="39"/>
  <c r="W27" i="39"/>
  <c r="X27" i="39"/>
  <c r="Y27" i="39"/>
  <c r="Z27" i="39"/>
  <c r="AA27" i="39"/>
  <c r="AB27" i="39"/>
  <c r="AC27" i="39"/>
  <c r="AD27" i="39"/>
  <c r="AE27" i="39"/>
  <c r="AF27" i="39"/>
  <c r="W28" i="39"/>
  <c r="X28" i="39"/>
  <c r="Y28" i="39"/>
  <c r="Z28" i="39"/>
  <c r="AA28" i="39"/>
  <c r="AB28" i="39"/>
  <c r="AC28" i="39"/>
  <c r="AD28" i="39"/>
  <c r="AE28" i="39"/>
  <c r="AF28" i="39"/>
  <c r="W29" i="39"/>
  <c r="X29" i="39"/>
  <c r="Y29" i="39"/>
  <c r="Z29" i="39"/>
  <c r="AA29" i="39"/>
  <c r="AB29" i="39"/>
  <c r="AC29" i="39"/>
  <c r="AD29" i="39"/>
  <c r="AE29" i="39"/>
  <c r="AF29" i="39"/>
  <c r="W30" i="39"/>
  <c r="X30" i="39"/>
  <c r="Y30" i="39"/>
  <c r="Z30" i="39"/>
  <c r="AA30" i="39"/>
  <c r="AB30" i="39"/>
  <c r="AC30" i="39"/>
  <c r="AD30" i="39"/>
  <c r="AE30" i="39"/>
  <c r="AF30" i="39"/>
  <c r="W31" i="39"/>
  <c r="X31" i="39"/>
  <c r="Y31" i="39"/>
  <c r="Z31" i="39"/>
  <c r="AA31" i="39"/>
  <c r="AB31" i="39"/>
  <c r="AC31" i="39"/>
  <c r="AD31" i="39"/>
  <c r="AE31" i="39"/>
  <c r="AF31" i="39"/>
  <c r="W32" i="39"/>
  <c r="X32" i="39"/>
  <c r="Y32" i="39"/>
  <c r="Z32" i="39"/>
  <c r="AA32" i="39"/>
  <c r="AB32" i="39"/>
  <c r="AC32" i="39"/>
  <c r="AD32" i="39"/>
  <c r="AE32" i="39"/>
  <c r="AF32" i="39"/>
  <c r="W33" i="39"/>
  <c r="X33" i="39"/>
  <c r="Y33" i="39"/>
  <c r="Z33" i="39"/>
  <c r="AA33" i="39"/>
  <c r="AB33" i="39"/>
  <c r="AC33" i="39"/>
  <c r="AD33" i="39"/>
  <c r="AE33" i="39"/>
  <c r="AF33" i="39"/>
  <c r="W34" i="39"/>
  <c r="X34" i="39"/>
  <c r="Y34" i="39"/>
  <c r="Z34" i="39"/>
  <c r="AA34" i="39"/>
  <c r="AB34" i="39"/>
  <c r="AC34" i="39"/>
  <c r="AD34" i="39"/>
  <c r="AE34" i="39"/>
  <c r="AF34" i="39"/>
  <c r="W35" i="39"/>
  <c r="X35" i="39"/>
  <c r="Y35" i="39"/>
  <c r="Z35" i="39"/>
  <c r="AA35" i="39"/>
  <c r="AB35" i="39"/>
  <c r="AC35" i="39"/>
  <c r="AD35" i="39"/>
  <c r="AE35" i="39"/>
  <c r="AF35" i="39"/>
  <c r="W36" i="39"/>
  <c r="X36" i="39"/>
  <c r="Y36" i="39"/>
  <c r="Z36" i="39"/>
  <c r="AA36" i="39"/>
  <c r="AB36" i="39"/>
  <c r="AC36" i="39"/>
  <c r="AD36" i="39"/>
  <c r="AE36" i="39"/>
  <c r="AF36" i="39"/>
  <c r="W37" i="39"/>
  <c r="X37" i="39"/>
  <c r="Y37" i="39"/>
  <c r="Z37" i="39"/>
  <c r="AA37" i="39"/>
  <c r="AB37" i="39"/>
  <c r="AC37" i="39"/>
  <c r="AD37" i="39"/>
  <c r="AE37" i="39"/>
  <c r="AF37" i="39"/>
  <c r="AF24" i="39"/>
  <c r="AE24" i="39"/>
  <c r="AD24" i="39"/>
  <c r="AC24" i="39"/>
  <c r="AB24" i="39"/>
  <c r="AA24" i="39"/>
  <c r="Z24" i="39"/>
  <c r="Y24" i="39"/>
  <c r="W24" i="39"/>
  <c r="W38" i="39" s="1"/>
  <c r="X24" i="39"/>
  <c r="W12" i="39"/>
  <c r="X12" i="39"/>
  <c r="Y12" i="39"/>
  <c r="Z12" i="39"/>
  <c r="AA12" i="39"/>
  <c r="AB12" i="39"/>
  <c r="AC12" i="39"/>
  <c r="AD12" i="39"/>
  <c r="AE12" i="39"/>
  <c r="AF12" i="39"/>
  <c r="W13" i="39"/>
  <c r="X13" i="39"/>
  <c r="Y13" i="39"/>
  <c r="Z13" i="39"/>
  <c r="AA13" i="39"/>
  <c r="AB13" i="39"/>
  <c r="AC13" i="39"/>
  <c r="AD13" i="39"/>
  <c r="AE13" i="39"/>
  <c r="AF13" i="39"/>
  <c r="W14" i="39"/>
  <c r="X14" i="39"/>
  <c r="Y14" i="39"/>
  <c r="Z14" i="39"/>
  <c r="AA14" i="39"/>
  <c r="AB14" i="39"/>
  <c r="AC14" i="39"/>
  <c r="AD14" i="39"/>
  <c r="AE14" i="39"/>
  <c r="AF14" i="39"/>
  <c r="W15" i="39"/>
  <c r="X15" i="39"/>
  <c r="Y15" i="39"/>
  <c r="Z15" i="39"/>
  <c r="AA15" i="39"/>
  <c r="AB15" i="39"/>
  <c r="AC15" i="39"/>
  <c r="AD15" i="39"/>
  <c r="AE15" i="39"/>
  <c r="AF15" i="39"/>
  <c r="W16" i="39"/>
  <c r="X16" i="39"/>
  <c r="Y16" i="39"/>
  <c r="Z16" i="39"/>
  <c r="AA16" i="39"/>
  <c r="AB16" i="39"/>
  <c r="AC16" i="39"/>
  <c r="AD16" i="39"/>
  <c r="AE16" i="39"/>
  <c r="AF16" i="39"/>
  <c r="W17" i="39"/>
  <c r="X17" i="39"/>
  <c r="Y17" i="39"/>
  <c r="Z17" i="39"/>
  <c r="AA17" i="39"/>
  <c r="AB17" i="39"/>
  <c r="AC17" i="39"/>
  <c r="AD17" i="39"/>
  <c r="AE17" i="39"/>
  <c r="AF17" i="39"/>
  <c r="W18" i="39"/>
  <c r="X18" i="39"/>
  <c r="Y18" i="39"/>
  <c r="Z18" i="39"/>
  <c r="AA18" i="39"/>
  <c r="AB18" i="39"/>
  <c r="AC18" i="39"/>
  <c r="AD18" i="39"/>
  <c r="AE18" i="39"/>
  <c r="AF18" i="39"/>
  <c r="W19" i="39"/>
  <c r="X19" i="39"/>
  <c r="Y19" i="39"/>
  <c r="Z19" i="39"/>
  <c r="AA19" i="39"/>
  <c r="AB19" i="39"/>
  <c r="AC19" i="39"/>
  <c r="AD19" i="39"/>
  <c r="AE19" i="39"/>
  <c r="AF19" i="39"/>
  <c r="W20" i="39"/>
  <c r="X20" i="39"/>
  <c r="Y20" i="39"/>
  <c r="Z20" i="39"/>
  <c r="AA20" i="39"/>
  <c r="AB20" i="39"/>
  <c r="AC20" i="39"/>
  <c r="AD20" i="39"/>
  <c r="AE20" i="39"/>
  <c r="AF20" i="39"/>
  <c r="W21" i="39"/>
  <c r="X21" i="39"/>
  <c r="Y21" i="39"/>
  <c r="Z21" i="39"/>
  <c r="AA21" i="39"/>
  <c r="AB21" i="39"/>
  <c r="AC21" i="39"/>
  <c r="AD21" i="39"/>
  <c r="AE21" i="39"/>
  <c r="AF21" i="39"/>
  <c r="W22" i="39"/>
  <c r="X22" i="39"/>
  <c r="Y22" i="39"/>
  <c r="Z22" i="39"/>
  <c r="AA22" i="39"/>
  <c r="AB22" i="39"/>
  <c r="AC22" i="39"/>
  <c r="AD22" i="39"/>
  <c r="AE22" i="39"/>
  <c r="AF22" i="39"/>
  <c r="O11" i="39"/>
  <c r="P11" i="39"/>
  <c r="O12" i="39"/>
  <c r="P12" i="39"/>
  <c r="O13" i="39"/>
  <c r="P13" i="39"/>
  <c r="O14" i="39"/>
  <c r="P14" i="39"/>
  <c r="O15" i="39"/>
  <c r="P15" i="39"/>
  <c r="O16" i="39"/>
  <c r="P16" i="39"/>
  <c r="O17" i="39"/>
  <c r="P17" i="39"/>
  <c r="O18" i="39"/>
  <c r="P18" i="39"/>
  <c r="O19" i="39"/>
  <c r="P19" i="39"/>
  <c r="O20" i="39"/>
  <c r="P20" i="39"/>
  <c r="O21" i="39"/>
  <c r="P21" i="39"/>
  <c r="O22" i="39"/>
  <c r="P22" i="39"/>
  <c r="AF11" i="39"/>
  <c r="AF23" i="39" s="1"/>
  <c r="AE11" i="39"/>
  <c r="AD11" i="39"/>
  <c r="AC11" i="39"/>
  <c r="AB11" i="39"/>
  <c r="AA11" i="39"/>
  <c r="Z11" i="39"/>
  <c r="X11" i="39"/>
  <c r="X23" i="39" s="1"/>
  <c r="Y11" i="39"/>
  <c r="W11" i="39"/>
  <c r="N11" i="39"/>
  <c r="M11" i="39"/>
  <c r="U55" i="39"/>
  <c r="D59" i="49"/>
  <c r="F59" i="49"/>
  <c r="G59" i="49"/>
  <c r="H59" i="49"/>
  <c r="J59" i="49"/>
  <c r="L59" i="49"/>
  <c r="M59" i="49"/>
  <c r="N59" i="49"/>
  <c r="Y59" i="49"/>
  <c r="Z59" i="49"/>
  <c r="AM59" i="49"/>
  <c r="AN59" i="49"/>
  <c r="BA59" i="49"/>
  <c r="BB59" i="49"/>
  <c r="BC59" i="49"/>
  <c r="BD59" i="49"/>
  <c r="F59" i="50"/>
  <c r="G59" i="50"/>
  <c r="H59" i="50"/>
  <c r="J59" i="50"/>
  <c r="L59" i="50"/>
  <c r="Y59" i="50"/>
  <c r="Z59" i="50"/>
  <c r="BA59" i="50"/>
  <c r="BB59" i="50"/>
  <c r="BC59" i="50"/>
  <c r="BD59" i="50"/>
  <c r="F59" i="51"/>
  <c r="Y59" i="51"/>
  <c r="Z59" i="51"/>
  <c r="BA59" i="51"/>
  <c r="BB59" i="51"/>
  <c r="BB60" i="51" s="1"/>
  <c r="D59" i="52"/>
  <c r="F59" i="52"/>
  <c r="G59" i="52"/>
  <c r="H59" i="52"/>
  <c r="J59" i="52"/>
  <c r="L59" i="52"/>
  <c r="Y59" i="52"/>
  <c r="Z59" i="52"/>
  <c r="AM59" i="52"/>
  <c r="AN59" i="52"/>
  <c r="BA59" i="52"/>
  <c r="BB59" i="52"/>
  <c r="BC59" i="52"/>
  <c r="BD59" i="52"/>
  <c r="D59" i="53"/>
  <c r="F59" i="53"/>
  <c r="G59" i="53"/>
  <c r="H59" i="53"/>
  <c r="J59" i="53"/>
  <c r="L59" i="53"/>
  <c r="M59" i="53"/>
  <c r="N59" i="53"/>
  <c r="Y59" i="53"/>
  <c r="Z59" i="53"/>
  <c r="AM59" i="53"/>
  <c r="AN59" i="53"/>
  <c r="BA59" i="53"/>
  <c r="BB59" i="53"/>
  <c r="BC59" i="53"/>
  <c r="BD59" i="53"/>
  <c r="D59" i="54"/>
  <c r="F59" i="54"/>
  <c r="G59" i="54"/>
  <c r="H59" i="54"/>
  <c r="J59" i="54"/>
  <c r="L59" i="54"/>
  <c r="M59" i="54"/>
  <c r="N59" i="54"/>
  <c r="Y59" i="54"/>
  <c r="Z59" i="54"/>
  <c r="Z60" i="54" s="1"/>
  <c r="AM59" i="54"/>
  <c r="AN59" i="54"/>
  <c r="BA59" i="54"/>
  <c r="BB59" i="54"/>
  <c r="BC59" i="54"/>
  <c r="BD59" i="54"/>
  <c r="D59" i="55"/>
  <c r="F59" i="55"/>
  <c r="G59" i="55"/>
  <c r="H59" i="55"/>
  <c r="J59" i="55"/>
  <c r="L59" i="55"/>
  <c r="P59" i="55"/>
  <c r="R59" i="55"/>
  <c r="T59" i="55"/>
  <c r="V59" i="55"/>
  <c r="X59" i="55"/>
  <c r="Y59" i="55"/>
  <c r="Z59" i="55"/>
  <c r="AB59" i="55"/>
  <c r="AD59" i="55"/>
  <c r="AF59" i="55"/>
  <c r="AH59" i="55"/>
  <c r="AJ59" i="55"/>
  <c r="AL59" i="55"/>
  <c r="AM59" i="55"/>
  <c r="AN59" i="55"/>
  <c r="BA59" i="55"/>
  <c r="BB59" i="55"/>
  <c r="BC59" i="55"/>
  <c r="BD59" i="55"/>
  <c r="D59" i="56"/>
  <c r="F59" i="56"/>
  <c r="G59" i="56"/>
  <c r="H59" i="56"/>
  <c r="J59" i="56"/>
  <c r="J60" i="56" s="1"/>
  <c r="L59" i="56"/>
  <c r="P59" i="56"/>
  <c r="R59" i="56"/>
  <c r="T59" i="56"/>
  <c r="V59" i="56"/>
  <c r="X59" i="56"/>
  <c r="Y59" i="56"/>
  <c r="Z59" i="56"/>
  <c r="AB59" i="56"/>
  <c r="AD59" i="56"/>
  <c r="AF59" i="56"/>
  <c r="AH59" i="56"/>
  <c r="AJ59" i="56"/>
  <c r="AL59" i="56"/>
  <c r="AN59" i="56"/>
  <c r="BA59" i="56"/>
  <c r="BA54" i="56"/>
  <c r="BA52" i="56"/>
  <c r="BA49" i="56"/>
  <c r="BA47" i="56"/>
  <c r="BA45" i="56"/>
  <c r="BA35" i="56"/>
  <c r="BB59" i="56"/>
  <c r="BB60" i="56" s="1"/>
  <c r="BC59" i="56"/>
  <c r="BD59" i="56"/>
  <c r="D59" i="57"/>
  <c r="F59" i="57"/>
  <c r="F60" i="57" s="1"/>
  <c r="G59" i="57"/>
  <c r="H59" i="57"/>
  <c r="J59" i="57"/>
  <c r="L59" i="57"/>
  <c r="M59" i="57"/>
  <c r="P59" i="57"/>
  <c r="R59" i="57"/>
  <c r="T59" i="57"/>
  <c r="T60" i="57" s="1"/>
  <c r="V59" i="57"/>
  <c r="X59" i="57"/>
  <c r="Y59" i="57"/>
  <c r="Z59" i="57"/>
  <c r="Z60" i="57" s="1"/>
  <c r="AB59" i="57"/>
  <c r="AD59" i="57"/>
  <c r="AF59" i="57"/>
  <c r="AH59" i="57"/>
  <c r="AJ59" i="57"/>
  <c r="AL59" i="57"/>
  <c r="BA59" i="57"/>
  <c r="BB59" i="57"/>
  <c r="BC59" i="57"/>
  <c r="BD59" i="57"/>
  <c r="D59" i="58"/>
  <c r="F59" i="58"/>
  <c r="G59" i="58"/>
  <c r="H59" i="58"/>
  <c r="J59" i="58"/>
  <c r="L59" i="58"/>
  <c r="P59" i="58"/>
  <c r="R59" i="58"/>
  <c r="T59" i="58"/>
  <c r="V59" i="58"/>
  <c r="X59" i="58"/>
  <c r="Y59" i="58"/>
  <c r="Z59" i="58"/>
  <c r="AB59" i="58"/>
  <c r="AD59" i="58"/>
  <c r="AF59" i="58"/>
  <c r="AH59" i="58"/>
  <c r="AJ59" i="58"/>
  <c r="AL59" i="58"/>
  <c r="BA59" i="58"/>
  <c r="BB59" i="58"/>
  <c r="BC59" i="58"/>
  <c r="BD59" i="58"/>
  <c r="F59" i="59"/>
  <c r="G59" i="59"/>
  <c r="H59" i="59"/>
  <c r="J59" i="59"/>
  <c r="L59" i="59"/>
  <c r="M59" i="59"/>
  <c r="P59" i="59"/>
  <c r="R59" i="59"/>
  <c r="T59" i="59"/>
  <c r="V59" i="59"/>
  <c r="X59" i="59"/>
  <c r="Y59" i="59"/>
  <c r="Z59" i="59"/>
  <c r="AB59" i="59"/>
  <c r="AD59" i="59"/>
  <c r="AF59" i="59"/>
  <c r="AH59" i="59"/>
  <c r="AJ59" i="59"/>
  <c r="AL59" i="59"/>
  <c r="BA59" i="59"/>
  <c r="BB59" i="59"/>
  <c r="BC59" i="59"/>
  <c r="BD59" i="59"/>
  <c r="D59" i="60"/>
  <c r="F59" i="60"/>
  <c r="G59" i="60"/>
  <c r="H59" i="60"/>
  <c r="J59" i="60"/>
  <c r="L59" i="60"/>
  <c r="M59" i="60"/>
  <c r="N59" i="60"/>
  <c r="P59" i="60"/>
  <c r="R59" i="60"/>
  <c r="T59" i="60"/>
  <c r="V59" i="60"/>
  <c r="X59" i="60"/>
  <c r="Y59" i="60"/>
  <c r="Z59" i="60"/>
  <c r="AB59" i="60"/>
  <c r="AD59" i="60"/>
  <c r="AF59" i="60"/>
  <c r="AH59" i="60"/>
  <c r="AJ59" i="60"/>
  <c r="AL59" i="60"/>
  <c r="AN59" i="60"/>
  <c r="BA59" i="60"/>
  <c r="BB59" i="60"/>
  <c r="BC59" i="60"/>
  <c r="BD59" i="60"/>
  <c r="D59" i="61"/>
  <c r="F59" i="61"/>
  <c r="G59" i="61"/>
  <c r="H59" i="61"/>
  <c r="J59" i="61"/>
  <c r="L59" i="61"/>
  <c r="P59" i="61"/>
  <c r="R59" i="61"/>
  <c r="T59" i="61"/>
  <c r="V59" i="61"/>
  <c r="X59" i="61"/>
  <c r="Y59" i="61"/>
  <c r="Z59" i="61"/>
  <c r="AB59" i="61"/>
  <c r="AD59" i="61"/>
  <c r="AF59" i="61"/>
  <c r="AH59" i="61"/>
  <c r="AJ59" i="61"/>
  <c r="AL59" i="61"/>
  <c r="AN59" i="61"/>
  <c r="F59" i="62"/>
  <c r="G59" i="62"/>
  <c r="H59" i="62"/>
  <c r="J59" i="62"/>
  <c r="L59" i="62"/>
  <c r="M59" i="62"/>
  <c r="P59" i="62"/>
  <c r="R59" i="62"/>
  <c r="T59" i="62"/>
  <c r="V59" i="62"/>
  <c r="X59" i="62"/>
  <c r="Y59" i="62"/>
  <c r="Z59" i="62"/>
  <c r="AB59" i="62"/>
  <c r="AD59" i="62"/>
  <c r="AF59" i="62"/>
  <c r="AH59" i="62"/>
  <c r="AJ59" i="62"/>
  <c r="AJ60" i="62" s="1"/>
  <c r="AL59" i="62"/>
  <c r="BA59" i="62"/>
  <c r="BB59" i="62"/>
  <c r="BC59" i="62"/>
  <c r="BD59" i="62"/>
  <c r="D59" i="63"/>
  <c r="F59" i="63"/>
  <c r="G59" i="63"/>
  <c r="H59" i="63"/>
  <c r="J59" i="63"/>
  <c r="L59" i="63"/>
  <c r="P59" i="63"/>
  <c r="P60" i="63" s="1"/>
  <c r="R59" i="63"/>
  <c r="R54" i="63"/>
  <c r="R52" i="63"/>
  <c r="R49" i="63"/>
  <c r="R47" i="63"/>
  <c r="R45" i="63"/>
  <c r="R35" i="63"/>
  <c r="R20" i="63"/>
  <c r="T59" i="63"/>
  <c r="V59" i="63"/>
  <c r="X59" i="63"/>
  <c r="Y59" i="63"/>
  <c r="Y54" i="63"/>
  <c r="Y49" i="63"/>
  <c r="Y47" i="63"/>
  <c r="Y45" i="63"/>
  <c r="Y20" i="63"/>
  <c r="Z59" i="63"/>
  <c r="Z54" i="63"/>
  <c r="Z52" i="63"/>
  <c r="Z49" i="63"/>
  <c r="Z47" i="63"/>
  <c r="Z45" i="63"/>
  <c r="AB59" i="63"/>
  <c r="AD59" i="63"/>
  <c r="AF59" i="63"/>
  <c r="AH59" i="63"/>
  <c r="AH54" i="63"/>
  <c r="AH52" i="63"/>
  <c r="AH49" i="63"/>
  <c r="AH47" i="63"/>
  <c r="AH45" i="63"/>
  <c r="AH35" i="63"/>
  <c r="AH20" i="63"/>
  <c r="AJ59" i="63"/>
  <c r="AL59" i="63"/>
  <c r="AL54" i="63"/>
  <c r="AL52" i="63"/>
  <c r="AL49" i="63"/>
  <c r="AL47" i="63"/>
  <c r="AL45" i="63"/>
  <c r="AL35" i="63"/>
  <c r="AL20" i="63"/>
  <c r="AN59" i="63"/>
  <c r="BA59" i="63"/>
  <c r="BB59" i="63"/>
  <c r="BB54" i="63"/>
  <c r="BB52" i="63"/>
  <c r="BB49" i="63"/>
  <c r="BB47" i="63"/>
  <c r="BB45" i="63"/>
  <c r="BB35" i="63"/>
  <c r="BB20" i="63"/>
  <c r="BC59" i="63"/>
  <c r="BD59" i="63"/>
  <c r="D59" i="64"/>
  <c r="E59" i="64"/>
  <c r="F59" i="64"/>
  <c r="G59" i="64"/>
  <c r="H59" i="64"/>
  <c r="I59" i="64"/>
  <c r="J59" i="64"/>
  <c r="K59" i="64"/>
  <c r="L59" i="64"/>
  <c r="P59" i="64"/>
  <c r="R59" i="64"/>
  <c r="T59" i="64"/>
  <c r="V59" i="64"/>
  <c r="X59" i="64"/>
  <c r="Z59" i="64"/>
  <c r="AB59" i="64"/>
  <c r="AD59" i="64"/>
  <c r="AF59" i="64"/>
  <c r="AH59" i="64"/>
  <c r="AJ59" i="64"/>
  <c r="AL59" i="64"/>
  <c r="AL60" i="64" s="1"/>
  <c r="AM59" i="64"/>
  <c r="AN59" i="64"/>
  <c r="BA59" i="64"/>
  <c r="BB59" i="64"/>
  <c r="BB60" i="64" s="1"/>
  <c r="BC59" i="64"/>
  <c r="BD59" i="64"/>
  <c r="D59" i="65"/>
  <c r="F59" i="65"/>
  <c r="F60" i="65" s="1"/>
  <c r="G59" i="65"/>
  <c r="H59" i="65"/>
  <c r="J59" i="65"/>
  <c r="L59" i="65"/>
  <c r="P59" i="65"/>
  <c r="R59" i="65"/>
  <c r="T59" i="65"/>
  <c r="V59" i="65"/>
  <c r="V60" i="65" s="1"/>
  <c r="X59" i="65"/>
  <c r="Z59" i="65"/>
  <c r="AB59" i="65"/>
  <c r="AD59" i="65"/>
  <c r="AD60" i="65" s="1"/>
  <c r="AF59" i="65"/>
  <c r="AH59" i="65"/>
  <c r="AJ59" i="65"/>
  <c r="AL59" i="65"/>
  <c r="BA59" i="65"/>
  <c r="BB59" i="65"/>
  <c r="BC59" i="65"/>
  <c r="BD59" i="65"/>
  <c r="D59" i="66"/>
  <c r="F59" i="66"/>
  <c r="G59" i="66"/>
  <c r="G60" i="66" s="1"/>
  <c r="H59" i="66"/>
  <c r="J59" i="66"/>
  <c r="L59" i="66"/>
  <c r="P59" i="66"/>
  <c r="P60" i="66" s="1"/>
  <c r="R59" i="66"/>
  <c r="T59" i="66"/>
  <c r="V59" i="66"/>
  <c r="X59" i="66"/>
  <c r="X60" i="66" s="1"/>
  <c r="Y59" i="66"/>
  <c r="Z59" i="66"/>
  <c r="AB59" i="66"/>
  <c r="AD59" i="66"/>
  <c r="AD60" i="66" s="1"/>
  <c r="AF59" i="66"/>
  <c r="AH59" i="66"/>
  <c r="AJ59" i="66"/>
  <c r="AL59" i="66"/>
  <c r="AM59" i="66"/>
  <c r="BA59" i="66"/>
  <c r="BB59" i="66"/>
  <c r="BC59" i="66"/>
  <c r="BD59" i="66"/>
  <c r="D59" i="67"/>
  <c r="F59" i="67"/>
  <c r="G59" i="67"/>
  <c r="H59" i="67"/>
  <c r="J59" i="67"/>
  <c r="L59" i="67"/>
  <c r="P59" i="67"/>
  <c r="R59" i="67"/>
  <c r="T59" i="67"/>
  <c r="V59" i="67"/>
  <c r="X59" i="67"/>
  <c r="Y59" i="67"/>
  <c r="Z59" i="67"/>
  <c r="AB59" i="67"/>
  <c r="AD59" i="67"/>
  <c r="AF59" i="67"/>
  <c r="AH59" i="67"/>
  <c r="AJ59" i="67"/>
  <c r="AL59" i="67"/>
  <c r="AN59" i="67"/>
  <c r="BA59" i="67"/>
  <c r="BB59" i="67"/>
  <c r="BC59" i="67"/>
  <c r="BD59" i="67"/>
  <c r="D59" i="68"/>
  <c r="F59" i="68"/>
  <c r="G59" i="68"/>
  <c r="H59" i="68"/>
  <c r="J59" i="68"/>
  <c r="L59" i="68"/>
  <c r="M59" i="68"/>
  <c r="N59" i="68"/>
  <c r="P59" i="68"/>
  <c r="R59" i="68"/>
  <c r="T59" i="68"/>
  <c r="V59" i="68"/>
  <c r="X59" i="68"/>
  <c r="Z59" i="68"/>
  <c r="AB59" i="68"/>
  <c r="AD59" i="68"/>
  <c r="AF59" i="68"/>
  <c r="AH59" i="68"/>
  <c r="AJ59" i="68"/>
  <c r="AL59" i="68"/>
  <c r="AN59" i="68"/>
  <c r="BA59" i="68"/>
  <c r="BB59" i="68"/>
  <c r="BC59" i="68"/>
  <c r="BD59" i="68"/>
  <c r="D59" i="69"/>
  <c r="F59" i="69"/>
  <c r="G59" i="69"/>
  <c r="H59" i="69"/>
  <c r="J59" i="69"/>
  <c r="L59" i="69"/>
  <c r="P59" i="69"/>
  <c r="R59" i="69"/>
  <c r="T59" i="69"/>
  <c r="V59" i="69"/>
  <c r="X59" i="69"/>
  <c r="Z59" i="69"/>
  <c r="AB59" i="69"/>
  <c r="AD59" i="69"/>
  <c r="AF59" i="69"/>
  <c r="AH59" i="69"/>
  <c r="AJ59" i="69"/>
  <c r="AL59" i="69"/>
  <c r="AN59" i="69"/>
  <c r="BA59" i="69"/>
  <c r="BB59" i="69"/>
  <c r="BC59" i="69"/>
  <c r="BD59" i="69"/>
  <c r="D59" i="70"/>
  <c r="F59" i="70"/>
  <c r="G59" i="70"/>
  <c r="H59" i="70"/>
  <c r="H60" i="70" s="1"/>
  <c r="J59" i="70"/>
  <c r="L59" i="70"/>
  <c r="P59" i="70"/>
  <c r="R59" i="70"/>
  <c r="R60" i="70" s="1"/>
  <c r="T59" i="70"/>
  <c r="V59" i="70"/>
  <c r="X59" i="70"/>
  <c r="Y59" i="70"/>
  <c r="Z59" i="70"/>
  <c r="AB59" i="70"/>
  <c r="AD59" i="70"/>
  <c r="AF59" i="70"/>
  <c r="AH59" i="70"/>
  <c r="AJ59" i="70"/>
  <c r="AL59" i="70"/>
  <c r="BA59" i="70"/>
  <c r="BB59" i="70"/>
  <c r="BC59" i="70"/>
  <c r="BD59" i="70"/>
  <c r="D59" i="71"/>
  <c r="F59" i="71"/>
  <c r="G59" i="71"/>
  <c r="H59" i="71"/>
  <c r="J59" i="71"/>
  <c r="L59" i="71"/>
  <c r="P59" i="71"/>
  <c r="R59" i="71"/>
  <c r="T59" i="71"/>
  <c r="V59" i="71"/>
  <c r="X59" i="71"/>
  <c r="Y59" i="71"/>
  <c r="Z59" i="71"/>
  <c r="Z60" i="71" s="1"/>
  <c r="AB59" i="71"/>
  <c r="AD59" i="71"/>
  <c r="AF59" i="71"/>
  <c r="AH59" i="71"/>
  <c r="AJ59" i="71"/>
  <c r="AL59" i="71"/>
  <c r="AM59" i="71"/>
  <c r="AN59" i="71"/>
  <c r="BA59" i="71"/>
  <c r="BB59" i="71"/>
  <c r="BC59" i="71"/>
  <c r="BD59" i="71"/>
  <c r="F59" i="72"/>
  <c r="G59" i="72"/>
  <c r="H59" i="72"/>
  <c r="J59" i="72"/>
  <c r="L59" i="72"/>
  <c r="P59" i="72"/>
  <c r="R59" i="72"/>
  <c r="T59" i="72"/>
  <c r="V59" i="72"/>
  <c r="X59" i="72"/>
  <c r="Z59" i="72"/>
  <c r="AB59" i="72"/>
  <c r="AD59" i="72"/>
  <c r="AF59" i="72"/>
  <c r="AH59" i="72"/>
  <c r="AJ59" i="72"/>
  <c r="AL59" i="72"/>
  <c r="BA59" i="72"/>
  <c r="BB59" i="72"/>
  <c r="BC59" i="72"/>
  <c r="BD59" i="72"/>
  <c r="D59" i="73"/>
  <c r="F59" i="73"/>
  <c r="G59" i="73"/>
  <c r="H59" i="73"/>
  <c r="J59" i="73"/>
  <c r="L59" i="73"/>
  <c r="P59" i="73"/>
  <c r="P60" i="73" s="1"/>
  <c r="R59" i="73"/>
  <c r="T59" i="73"/>
  <c r="V59" i="73"/>
  <c r="X59" i="73"/>
  <c r="Y59" i="73"/>
  <c r="Z59" i="73"/>
  <c r="AB59" i="73"/>
  <c r="AD59" i="73"/>
  <c r="AF59" i="73"/>
  <c r="AH59" i="73"/>
  <c r="AJ59" i="73"/>
  <c r="AL59" i="73"/>
  <c r="AL60" i="73" s="1"/>
  <c r="AN59" i="73"/>
  <c r="BA59" i="73"/>
  <c r="BB59" i="73"/>
  <c r="BC59" i="73"/>
  <c r="BD59" i="73"/>
  <c r="D59" i="74"/>
  <c r="F59" i="74"/>
  <c r="G59" i="74"/>
  <c r="G60" i="74" s="1"/>
  <c r="H59" i="74"/>
  <c r="J59" i="74"/>
  <c r="L59" i="74"/>
  <c r="N59" i="74"/>
  <c r="P59" i="74"/>
  <c r="R59" i="74"/>
  <c r="T59" i="74"/>
  <c r="V59" i="74"/>
  <c r="X59" i="74"/>
  <c r="Y59" i="74"/>
  <c r="Z59" i="74"/>
  <c r="AB59" i="74"/>
  <c r="AD59" i="74"/>
  <c r="AF59" i="74"/>
  <c r="AH59" i="74"/>
  <c r="AJ59" i="74"/>
  <c r="AL59" i="74"/>
  <c r="AN59" i="74"/>
  <c r="BA59" i="74"/>
  <c r="BB59" i="74"/>
  <c r="BB60" i="74" s="1"/>
  <c r="BC59" i="74"/>
  <c r="BD59" i="74"/>
  <c r="F59" i="75"/>
  <c r="G59" i="75"/>
  <c r="H59" i="75"/>
  <c r="J59" i="75"/>
  <c r="L59" i="75"/>
  <c r="P59" i="75"/>
  <c r="P60" i="75" s="1"/>
  <c r="R59" i="75"/>
  <c r="T59" i="75"/>
  <c r="V59" i="75"/>
  <c r="X59" i="75"/>
  <c r="X60" i="75" s="1"/>
  <c r="Z59" i="75"/>
  <c r="AB59" i="75"/>
  <c r="AD59" i="75"/>
  <c r="AF59" i="75"/>
  <c r="AH59" i="75"/>
  <c r="AJ59" i="75"/>
  <c r="AL59" i="75"/>
  <c r="BA59" i="75"/>
  <c r="BB59" i="75"/>
  <c r="BC59" i="75"/>
  <c r="BD59" i="75"/>
  <c r="F59" i="76"/>
  <c r="G59" i="76"/>
  <c r="H59" i="76"/>
  <c r="H54" i="76"/>
  <c r="H52" i="76"/>
  <c r="H49" i="76"/>
  <c r="H47" i="76"/>
  <c r="H45" i="76"/>
  <c r="H35" i="76"/>
  <c r="H20" i="76"/>
  <c r="J59" i="76"/>
  <c r="L59" i="76"/>
  <c r="P59" i="76"/>
  <c r="R59" i="76"/>
  <c r="R54" i="76"/>
  <c r="R52" i="76"/>
  <c r="R49" i="76"/>
  <c r="R47" i="76"/>
  <c r="R45" i="76"/>
  <c r="R35" i="76"/>
  <c r="R20" i="76"/>
  <c r="T59" i="76"/>
  <c r="V59" i="76"/>
  <c r="V54" i="76"/>
  <c r="AD57" i="39" s="1"/>
  <c r="AD58" i="39" s="1"/>
  <c r="V52" i="76"/>
  <c r="V49" i="76"/>
  <c r="V47" i="76"/>
  <c r="V45" i="76"/>
  <c r="V35" i="76"/>
  <c r="V20" i="76"/>
  <c r="X59" i="76"/>
  <c r="Y59" i="76"/>
  <c r="Z59" i="76"/>
  <c r="Z54" i="76"/>
  <c r="Z52" i="76"/>
  <c r="Z49" i="76"/>
  <c r="Z47" i="76"/>
  <c r="Z45" i="76"/>
  <c r="Z35" i="76"/>
  <c r="Z20" i="76"/>
  <c r="AB59" i="76"/>
  <c r="AD59" i="76"/>
  <c r="AD54" i="76"/>
  <c r="AD52" i="76"/>
  <c r="AD49" i="76"/>
  <c r="AD47" i="76"/>
  <c r="AD45" i="76"/>
  <c r="AD35" i="76"/>
  <c r="AD20" i="76"/>
  <c r="AF59" i="76"/>
  <c r="AH59" i="76"/>
  <c r="AJ59" i="76"/>
  <c r="AJ60" i="76" s="1"/>
  <c r="AL59" i="76"/>
  <c r="AL54" i="76"/>
  <c r="AL52" i="76"/>
  <c r="AL49" i="76"/>
  <c r="AL60" i="76" s="1"/>
  <c r="AL47" i="76"/>
  <c r="AL45" i="76"/>
  <c r="AL35" i="76"/>
  <c r="AL20" i="76"/>
  <c r="BA59" i="76"/>
  <c r="BB59" i="76"/>
  <c r="BB54" i="76"/>
  <c r="BB52" i="76"/>
  <c r="BB49" i="76"/>
  <c r="BB47" i="76"/>
  <c r="BB45" i="76"/>
  <c r="BB35" i="76"/>
  <c r="BB20" i="76"/>
  <c r="BC59" i="76"/>
  <c r="BD59" i="76"/>
  <c r="F59" i="77"/>
  <c r="F60" i="77" s="1"/>
  <c r="G59" i="77"/>
  <c r="H59" i="77"/>
  <c r="J59" i="77"/>
  <c r="L59" i="77"/>
  <c r="P59" i="77"/>
  <c r="R59" i="77"/>
  <c r="T59" i="77"/>
  <c r="V59" i="77"/>
  <c r="X59" i="77"/>
  <c r="Y59" i="77"/>
  <c r="Z59" i="77"/>
  <c r="AB59" i="77"/>
  <c r="AD59" i="77"/>
  <c r="AF59" i="77"/>
  <c r="AH59" i="77"/>
  <c r="AJ59" i="77"/>
  <c r="AL59" i="77"/>
  <c r="AM59" i="77"/>
  <c r="BA59" i="77"/>
  <c r="BB59" i="77"/>
  <c r="BC59" i="77"/>
  <c r="BD59" i="77"/>
  <c r="F59" i="79"/>
  <c r="G59" i="79"/>
  <c r="H59" i="79"/>
  <c r="J59" i="79"/>
  <c r="L59" i="79"/>
  <c r="P59" i="79"/>
  <c r="R59" i="79"/>
  <c r="T59" i="79"/>
  <c r="V59" i="79"/>
  <c r="X59" i="79"/>
  <c r="Z59" i="79"/>
  <c r="AB59" i="79"/>
  <c r="AD59" i="79"/>
  <c r="AF59" i="79"/>
  <c r="AH59" i="79"/>
  <c r="AJ59" i="79"/>
  <c r="AL59" i="79"/>
  <c r="BA59" i="79"/>
  <c r="BB59" i="79"/>
  <c r="BC59" i="79"/>
  <c r="BD59" i="79"/>
  <c r="F59" i="48"/>
  <c r="G59" i="48"/>
  <c r="H59" i="48"/>
  <c r="J59" i="48"/>
  <c r="L59" i="48"/>
  <c r="M59" i="48"/>
  <c r="Y59" i="48"/>
  <c r="Z59" i="48"/>
  <c r="AJ59" i="48"/>
  <c r="AM59" i="48"/>
  <c r="BA59" i="48"/>
  <c r="BB59" i="48"/>
  <c r="BC59" i="48"/>
  <c r="BD59" i="48"/>
  <c r="C59" i="49"/>
  <c r="C59" i="50"/>
  <c r="C59" i="51"/>
  <c r="C59" i="52"/>
  <c r="C59" i="53"/>
  <c r="C59" i="54"/>
  <c r="C59" i="55"/>
  <c r="C59" i="56"/>
  <c r="C59" i="57"/>
  <c r="C59" i="58"/>
  <c r="C59" i="59"/>
  <c r="C59" i="60"/>
  <c r="C59" i="61"/>
  <c r="C59" i="62"/>
  <c r="C59" i="64"/>
  <c r="C59" i="65"/>
  <c r="C59" i="66"/>
  <c r="C59" i="67"/>
  <c r="C59" i="68"/>
  <c r="C59" i="69"/>
  <c r="C59" i="70"/>
  <c r="C59" i="71"/>
  <c r="C59" i="72"/>
  <c r="C59" i="73"/>
  <c r="C59" i="77"/>
  <c r="C59" i="79"/>
  <c r="D54" i="49"/>
  <c r="F54" i="49"/>
  <c r="G54" i="49"/>
  <c r="H54" i="49"/>
  <c r="J54" i="49"/>
  <c r="L54" i="49"/>
  <c r="M54" i="49"/>
  <c r="N54" i="49"/>
  <c r="Y54" i="49"/>
  <c r="Z54" i="49"/>
  <c r="AM54" i="49"/>
  <c r="AN54" i="49"/>
  <c r="BA54" i="49"/>
  <c r="BB54" i="49"/>
  <c r="BC54" i="49"/>
  <c r="BD54" i="49"/>
  <c r="F54" i="50"/>
  <c r="G54" i="50"/>
  <c r="H54" i="50"/>
  <c r="J54" i="50"/>
  <c r="L54" i="50"/>
  <c r="Y54" i="50"/>
  <c r="Z54" i="50"/>
  <c r="AM54" i="50"/>
  <c r="BA54" i="50"/>
  <c r="BB54" i="50"/>
  <c r="BC54" i="50"/>
  <c r="BD54" i="50"/>
  <c r="D54" i="51"/>
  <c r="F54" i="51"/>
  <c r="Y54" i="51"/>
  <c r="Z54" i="51"/>
  <c r="BA54" i="51"/>
  <c r="BA60" i="51" s="1"/>
  <c r="BB54" i="51"/>
  <c r="D54" i="52"/>
  <c r="F54" i="52"/>
  <c r="G54" i="52"/>
  <c r="H54" i="52"/>
  <c r="J54" i="52"/>
  <c r="L54" i="52"/>
  <c r="Y54" i="52"/>
  <c r="Z54" i="52"/>
  <c r="AM54" i="52"/>
  <c r="AN54" i="52"/>
  <c r="BA54" i="52"/>
  <c r="BB54" i="52"/>
  <c r="BC54" i="52"/>
  <c r="BD54" i="52"/>
  <c r="D54" i="53"/>
  <c r="F54" i="53"/>
  <c r="G54" i="53"/>
  <c r="H54" i="53"/>
  <c r="J54" i="53"/>
  <c r="L54" i="53"/>
  <c r="M54" i="53"/>
  <c r="N54" i="53"/>
  <c r="Y54" i="53"/>
  <c r="Y60" i="53" s="1"/>
  <c r="Z54" i="53"/>
  <c r="AM54" i="53"/>
  <c r="AN54" i="53"/>
  <c r="BA54" i="53"/>
  <c r="BA60" i="53" s="1"/>
  <c r="BB54" i="53"/>
  <c r="BC54" i="53"/>
  <c r="BD54" i="53"/>
  <c r="D54" i="54"/>
  <c r="F54" i="54"/>
  <c r="G54" i="54"/>
  <c r="H54" i="54"/>
  <c r="J54" i="54"/>
  <c r="L54" i="54"/>
  <c r="M54" i="54"/>
  <c r="N54" i="54"/>
  <c r="Y54" i="54"/>
  <c r="Z54" i="54"/>
  <c r="AN54" i="54"/>
  <c r="BA54" i="54"/>
  <c r="BB54" i="54"/>
  <c r="BC54" i="54"/>
  <c r="BD54" i="54"/>
  <c r="D54" i="55"/>
  <c r="F54" i="55"/>
  <c r="G54" i="55"/>
  <c r="H54" i="55"/>
  <c r="J54" i="55"/>
  <c r="L54" i="55"/>
  <c r="P54" i="55"/>
  <c r="R54" i="55"/>
  <c r="T54" i="55"/>
  <c r="V54" i="55"/>
  <c r="X54" i="55"/>
  <c r="Y54" i="55"/>
  <c r="Z54" i="55"/>
  <c r="AB54" i="55"/>
  <c r="AD54" i="55"/>
  <c r="AF54" i="55"/>
  <c r="AH54" i="55"/>
  <c r="AJ54" i="55"/>
  <c r="AL54" i="55"/>
  <c r="AN54" i="55"/>
  <c r="BA54" i="55"/>
  <c r="BB54" i="55"/>
  <c r="BC54" i="55"/>
  <c r="BD54" i="55"/>
  <c r="D54" i="56"/>
  <c r="F54" i="56"/>
  <c r="G54" i="56"/>
  <c r="H54" i="56"/>
  <c r="J54" i="56"/>
  <c r="L54" i="56"/>
  <c r="P54" i="56"/>
  <c r="R54" i="56"/>
  <c r="T54" i="56"/>
  <c r="V54" i="56"/>
  <c r="X54" i="56"/>
  <c r="Y54" i="56"/>
  <c r="Z54" i="56"/>
  <c r="AB54" i="56"/>
  <c r="AD54" i="56"/>
  <c r="AF54" i="56"/>
  <c r="AH54" i="56"/>
  <c r="AJ54" i="56"/>
  <c r="AL54" i="56"/>
  <c r="AL60" i="56" s="1"/>
  <c r="AM54" i="56"/>
  <c r="AN54" i="56"/>
  <c r="BB54" i="56"/>
  <c r="BC54" i="56"/>
  <c r="BD54" i="56"/>
  <c r="F54" i="57"/>
  <c r="G54" i="57"/>
  <c r="H54" i="57"/>
  <c r="J54" i="57"/>
  <c r="L54" i="57"/>
  <c r="P54" i="57"/>
  <c r="R54" i="57"/>
  <c r="T54" i="57"/>
  <c r="V54" i="57"/>
  <c r="X54" i="57"/>
  <c r="Y54" i="57"/>
  <c r="Z54" i="57"/>
  <c r="AB54" i="57"/>
  <c r="AD54" i="57"/>
  <c r="AF54" i="57"/>
  <c r="AH54" i="57"/>
  <c r="AJ54" i="57"/>
  <c r="AL54" i="57"/>
  <c r="AN54" i="57"/>
  <c r="BA54" i="57"/>
  <c r="BB54" i="57"/>
  <c r="BC54" i="57"/>
  <c r="BD54" i="57"/>
  <c r="D54" i="58"/>
  <c r="F54" i="58"/>
  <c r="G54" i="58"/>
  <c r="H54" i="58"/>
  <c r="J54" i="58"/>
  <c r="L54" i="58"/>
  <c r="P54" i="58"/>
  <c r="R54" i="58"/>
  <c r="T54" i="58"/>
  <c r="V54" i="58"/>
  <c r="X54" i="58"/>
  <c r="Y54" i="58"/>
  <c r="Z54" i="58"/>
  <c r="AB54" i="58"/>
  <c r="AD54" i="58"/>
  <c r="AF54" i="58"/>
  <c r="AH54" i="58"/>
  <c r="AJ54" i="58"/>
  <c r="AL54" i="58"/>
  <c r="AM54" i="58"/>
  <c r="AN54" i="58"/>
  <c r="BA54" i="58"/>
  <c r="BA52" i="58"/>
  <c r="BA49" i="58"/>
  <c r="BA47" i="58"/>
  <c r="BA45" i="58"/>
  <c r="BA35" i="58"/>
  <c r="BA20" i="58"/>
  <c r="BB54" i="58"/>
  <c r="BC54" i="58"/>
  <c r="BD54" i="58"/>
  <c r="D54" i="59"/>
  <c r="F54" i="59"/>
  <c r="G54" i="59"/>
  <c r="H54" i="59"/>
  <c r="J54" i="59"/>
  <c r="L54" i="59"/>
  <c r="M54" i="59"/>
  <c r="N54" i="59"/>
  <c r="P54" i="59"/>
  <c r="P60" i="59" s="1"/>
  <c r="R54" i="59"/>
  <c r="T54" i="59"/>
  <c r="V54" i="59"/>
  <c r="X54" i="59"/>
  <c r="Y54" i="59"/>
  <c r="Z54" i="59"/>
  <c r="AB54" i="59"/>
  <c r="AD54" i="59"/>
  <c r="AF54" i="59"/>
  <c r="AH54" i="59"/>
  <c r="AJ54" i="59"/>
  <c r="AL54" i="59"/>
  <c r="AN54" i="59"/>
  <c r="BA54" i="59"/>
  <c r="BB54" i="59"/>
  <c r="BC54" i="59"/>
  <c r="BD54" i="59"/>
  <c r="D54" i="60"/>
  <c r="F54" i="60"/>
  <c r="G54" i="60"/>
  <c r="H54" i="60"/>
  <c r="J54" i="60"/>
  <c r="L54" i="60"/>
  <c r="M54" i="60"/>
  <c r="N54" i="60"/>
  <c r="P54" i="60"/>
  <c r="R54" i="60"/>
  <c r="T54" i="60"/>
  <c r="V54" i="60"/>
  <c r="X54" i="60"/>
  <c r="AF57" i="39" s="1"/>
  <c r="AF58" i="39" s="1"/>
  <c r="Y54" i="60"/>
  <c r="Z54" i="60"/>
  <c r="AB54" i="60"/>
  <c r="AD54" i="60"/>
  <c r="AF54" i="60"/>
  <c r="AH54" i="60"/>
  <c r="AJ54" i="60"/>
  <c r="AL54" i="60"/>
  <c r="AM54" i="60"/>
  <c r="AN54" i="60"/>
  <c r="BA54" i="60"/>
  <c r="BB54" i="60"/>
  <c r="BB60" i="60" s="1"/>
  <c r="BC54" i="60"/>
  <c r="BD54" i="60"/>
  <c r="D54" i="61"/>
  <c r="F54" i="61"/>
  <c r="G54" i="61"/>
  <c r="H54" i="61"/>
  <c r="J54" i="61"/>
  <c r="L54" i="61"/>
  <c r="L60" i="61" s="1"/>
  <c r="P54" i="61"/>
  <c r="R54" i="61"/>
  <c r="T54" i="61"/>
  <c r="V54" i="61"/>
  <c r="X54" i="61"/>
  <c r="Y54" i="61"/>
  <c r="Z54" i="61"/>
  <c r="AB54" i="61"/>
  <c r="AD54" i="61"/>
  <c r="AF54" i="61"/>
  <c r="AH54" i="61"/>
  <c r="AJ54" i="61"/>
  <c r="AL54" i="61"/>
  <c r="AN54" i="61"/>
  <c r="D54" i="62"/>
  <c r="F54" i="62"/>
  <c r="G54" i="62"/>
  <c r="H54" i="62"/>
  <c r="J54" i="62"/>
  <c r="J60" i="62" s="1"/>
  <c r="L54" i="62"/>
  <c r="M54" i="62"/>
  <c r="N54" i="62"/>
  <c r="P54" i="62"/>
  <c r="P60" i="62" s="1"/>
  <c r="R54" i="62"/>
  <c r="T54" i="62"/>
  <c r="V54" i="62"/>
  <c r="X54" i="62"/>
  <c r="X60" i="62" s="1"/>
  <c r="Y54" i="62"/>
  <c r="Z54" i="62"/>
  <c r="AB54" i="62"/>
  <c r="AD54" i="62"/>
  <c r="AF54" i="62"/>
  <c r="AH54" i="62"/>
  <c r="AJ54" i="62"/>
  <c r="AL54" i="62"/>
  <c r="AL60" i="62" s="1"/>
  <c r="AM54" i="62"/>
  <c r="AN54" i="62"/>
  <c r="BA54" i="62"/>
  <c r="BB54" i="62"/>
  <c r="BB60" i="62" s="1"/>
  <c r="BC54" i="62"/>
  <c r="BD54" i="62"/>
  <c r="D54" i="63"/>
  <c r="F54" i="63"/>
  <c r="F60" i="63" s="1"/>
  <c r="G54" i="63"/>
  <c r="H54" i="63"/>
  <c r="J54" i="63"/>
  <c r="L54" i="63"/>
  <c r="P54" i="63"/>
  <c r="T54" i="63"/>
  <c r="V54" i="63"/>
  <c r="X54" i="63"/>
  <c r="X60" i="63" s="1"/>
  <c r="AB54" i="63"/>
  <c r="AD54" i="63"/>
  <c r="AF54" i="63"/>
  <c r="AJ54" i="63"/>
  <c r="AM54" i="63"/>
  <c r="AN54" i="63"/>
  <c r="BA54" i="63"/>
  <c r="BC54" i="63"/>
  <c r="BD54" i="63"/>
  <c r="D54" i="64"/>
  <c r="E54" i="64"/>
  <c r="F54" i="64"/>
  <c r="G54" i="64"/>
  <c r="H54" i="64"/>
  <c r="I54" i="64"/>
  <c r="J54" i="64"/>
  <c r="J60" i="64" s="1"/>
  <c r="K54" i="64"/>
  <c r="L54" i="64"/>
  <c r="P54" i="64"/>
  <c r="R54" i="64"/>
  <c r="R60" i="64" s="1"/>
  <c r="T54" i="64"/>
  <c r="V54" i="64"/>
  <c r="X54" i="64"/>
  <c r="Z54" i="64"/>
  <c r="Z60" i="64" s="1"/>
  <c r="AB54" i="64"/>
  <c r="AD54" i="64"/>
  <c r="AF54" i="64"/>
  <c r="AH54" i="64"/>
  <c r="AH60" i="64" s="1"/>
  <c r="AJ54" i="64"/>
  <c r="AL54" i="64"/>
  <c r="AN54" i="64"/>
  <c r="BA54" i="64"/>
  <c r="BB54" i="64"/>
  <c r="BC54" i="64"/>
  <c r="BD54" i="64"/>
  <c r="D54" i="65"/>
  <c r="F54" i="65"/>
  <c r="G54" i="65"/>
  <c r="H54" i="65"/>
  <c r="J54" i="65"/>
  <c r="L54" i="65"/>
  <c r="P54" i="65"/>
  <c r="R54" i="65"/>
  <c r="T54" i="65"/>
  <c r="V54" i="65"/>
  <c r="X54" i="65"/>
  <c r="Z54" i="65"/>
  <c r="AB54" i="65"/>
  <c r="AD54" i="65"/>
  <c r="AF54" i="65"/>
  <c r="AH54" i="65"/>
  <c r="AJ54" i="65"/>
  <c r="AL54" i="65"/>
  <c r="AM54" i="65"/>
  <c r="AN54" i="65"/>
  <c r="BA54" i="65"/>
  <c r="BB54" i="65"/>
  <c r="BC54" i="65"/>
  <c r="BD54" i="65"/>
  <c r="D54" i="66"/>
  <c r="F54" i="66"/>
  <c r="G54" i="66"/>
  <c r="H54" i="66"/>
  <c r="J54" i="66"/>
  <c r="L54" i="66"/>
  <c r="P54" i="66"/>
  <c r="R54" i="66"/>
  <c r="T54" i="66"/>
  <c r="V54" i="66"/>
  <c r="X54" i="66"/>
  <c r="Y54" i="66"/>
  <c r="Z54" i="66"/>
  <c r="AB54" i="66"/>
  <c r="AD54" i="66"/>
  <c r="AF54" i="66"/>
  <c r="AH54" i="66"/>
  <c r="AJ54" i="66"/>
  <c r="AL54" i="66"/>
  <c r="AN54" i="66"/>
  <c r="BA54" i="66"/>
  <c r="BB54" i="66"/>
  <c r="BC54" i="66"/>
  <c r="BD54" i="66"/>
  <c r="F54" i="67"/>
  <c r="G54" i="67"/>
  <c r="H54" i="67"/>
  <c r="J54" i="67"/>
  <c r="L54" i="67"/>
  <c r="P54" i="67"/>
  <c r="R54" i="67"/>
  <c r="T54" i="67"/>
  <c r="V54" i="67"/>
  <c r="X54" i="67"/>
  <c r="Y54" i="67"/>
  <c r="Z54" i="67"/>
  <c r="AB54" i="67"/>
  <c r="AD54" i="67"/>
  <c r="AF54" i="67"/>
  <c r="AH54" i="67"/>
  <c r="AJ54" i="67"/>
  <c r="AL54" i="67"/>
  <c r="AM54" i="67"/>
  <c r="AN54" i="67"/>
  <c r="BA54" i="67"/>
  <c r="BB54" i="67"/>
  <c r="BC54" i="67"/>
  <c r="BD54" i="67"/>
  <c r="D54" i="68"/>
  <c r="F54" i="68"/>
  <c r="G54" i="68"/>
  <c r="H54" i="68"/>
  <c r="J54" i="68"/>
  <c r="L54" i="68"/>
  <c r="P54" i="68"/>
  <c r="R54" i="68"/>
  <c r="T54" i="68"/>
  <c r="V54" i="68"/>
  <c r="X54" i="68"/>
  <c r="Z54" i="68"/>
  <c r="AB54" i="68"/>
  <c r="AD54" i="68"/>
  <c r="AF54" i="68"/>
  <c r="AH54" i="68"/>
  <c r="AJ54" i="68"/>
  <c r="AL54" i="68"/>
  <c r="AM54" i="68"/>
  <c r="AN54" i="68"/>
  <c r="BA54" i="68"/>
  <c r="BB54" i="68"/>
  <c r="BC54" i="68"/>
  <c r="BD54" i="68"/>
  <c r="D54" i="69"/>
  <c r="F54" i="69"/>
  <c r="G54" i="69"/>
  <c r="H54" i="69"/>
  <c r="J54" i="69"/>
  <c r="L54" i="69"/>
  <c r="P54" i="69"/>
  <c r="R54" i="69"/>
  <c r="T54" i="69"/>
  <c r="V54" i="69"/>
  <c r="X54" i="69"/>
  <c r="Z54" i="69"/>
  <c r="AB54" i="69"/>
  <c r="AD54" i="69"/>
  <c r="AF54" i="69"/>
  <c r="AH54" i="69"/>
  <c r="AJ54" i="69"/>
  <c r="AL54" i="69"/>
  <c r="AM54" i="69"/>
  <c r="AN54" i="69"/>
  <c r="BA54" i="69"/>
  <c r="BB54" i="69"/>
  <c r="BC54" i="69"/>
  <c r="BD54" i="69"/>
  <c r="D54" i="70"/>
  <c r="F54" i="70"/>
  <c r="G54" i="70"/>
  <c r="H54" i="70"/>
  <c r="J54" i="70"/>
  <c r="L54" i="70"/>
  <c r="P54" i="70"/>
  <c r="R54" i="70"/>
  <c r="T54" i="70"/>
  <c r="V54" i="70"/>
  <c r="X54" i="70"/>
  <c r="Y54" i="70"/>
  <c r="Z54" i="70"/>
  <c r="Z52" i="70"/>
  <c r="Z49" i="70"/>
  <c r="Z47" i="70"/>
  <c r="Z45" i="70"/>
  <c r="Z35" i="70"/>
  <c r="Z20" i="70"/>
  <c r="AB54" i="70"/>
  <c r="AB60" i="70" s="1"/>
  <c r="AD54" i="70"/>
  <c r="AF54" i="70"/>
  <c r="AH54" i="70"/>
  <c r="AJ54" i="70"/>
  <c r="AL54" i="70"/>
  <c r="AM54" i="70"/>
  <c r="AN54" i="70"/>
  <c r="BA54" i="70"/>
  <c r="BB54" i="70"/>
  <c r="BC54" i="70"/>
  <c r="BD54" i="70"/>
  <c r="D54" i="71"/>
  <c r="F54" i="71"/>
  <c r="G54" i="71"/>
  <c r="H54" i="71"/>
  <c r="J54" i="71"/>
  <c r="L54" i="71"/>
  <c r="P54" i="71"/>
  <c r="R54" i="71"/>
  <c r="T54" i="71"/>
  <c r="V54" i="71"/>
  <c r="X54" i="71"/>
  <c r="Y54" i="71"/>
  <c r="Z54" i="71"/>
  <c r="AB54" i="71"/>
  <c r="AD54" i="71"/>
  <c r="AF54" i="71"/>
  <c r="AH54" i="71"/>
  <c r="AJ54" i="71"/>
  <c r="AL54" i="71"/>
  <c r="AM54" i="71"/>
  <c r="AN54" i="71"/>
  <c r="BA54" i="71"/>
  <c r="BB54" i="71"/>
  <c r="BC54" i="71"/>
  <c r="BD54" i="71"/>
  <c r="D54" i="72"/>
  <c r="F54" i="72"/>
  <c r="G54" i="72"/>
  <c r="H54" i="72"/>
  <c r="J54" i="72"/>
  <c r="L54" i="72"/>
  <c r="P54" i="72"/>
  <c r="R54" i="72"/>
  <c r="R60" i="72" s="1"/>
  <c r="T54" i="72"/>
  <c r="V54" i="72"/>
  <c r="X54" i="72"/>
  <c r="Z54" i="72"/>
  <c r="Z60" i="72" s="1"/>
  <c r="AB54" i="72"/>
  <c r="AD54" i="72"/>
  <c r="AF54" i="72"/>
  <c r="AH54" i="72"/>
  <c r="AJ54" i="72"/>
  <c r="AL54" i="72"/>
  <c r="AM54" i="72"/>
  <c r="AN54" i="72"/>
  <c r="BA54" i="72"/>
  <c r="BB54" i="72"/>
  <c r="BC54" i="72"/>
  <c r="BD54" i="72"/>
  <c r="F54" i="73"/>
  <c r="G54" i="73"/>
  <c r="H54" i="73"/>
  <c r="J54" i="73"/>
  <c r="L54" i="73"/>
  <c r="P54" i="73"/>
  <c r="R54" i="73"/>
  <c r="T54" i="73"/>
  <c r="V54" i="73"/>
  <c r="X54" i="73"/>
  <c r="Y54" i="73"/>
  <c r="Z54" i="73"/>
  <c r="AB54" i="73"/>
  <c r="AD54" i="73"/>
  <c r="AF54" i="73"/>
  <c r="AH54" i="73"/>
  <c r="AJ54" i="73"/>
  <c r="AL54" i="73"/>
  <c r="AM54" i="73"/>
  <c r="BA54" i="73"/>
  <c r="BB54" i="73"/>
  <c r="BC54" i="73"/>
  <c r="BD54" i="73"/>
  <c r="D54" i="74"/>
  <c r="F54" i="74"/>
  <c r="G54" i="74"/>
  <c r="H54" i="74"/>
  <c r="J54" i="74"/>
  <c r="L54" i="74"/>
  <c r="N54" i="74"/>
  <c r="P54" i="74"/>
  <c r="R54" i="74"/>
  <c r="T54" i="74"/>
  <c r="V54" i="74"/>
  <c r="X54" i="74"/>
  <c r="Y54" i="74"/>
  <c r="Z54" i="74"/>
  <c r="AB54" i="74"/>
  <c r="AD54" i="74"/>
  <c r="AF54" i="74"/>
  <c r="AF60" i="74" s="1"/>
  <c r="AH54" i="74"/>
  <c r="AJ54" i="74"/>
  <c r="AL54" i="74"/>
  <c r="AN54" i="74"/>
  <c r="BA54" i="74"/>
  <c r="BB54" i="74"/>
  <c r="BC54" i="74"/>
  <c r="BD54" i="74"/>
  <c r="D54" i="75"/>
  <c r="F54" i="75"/>
  <c r="G54" i="75"/>
  <c r="H54" i="75"/>
  <c r="J54" i="75"/>
  <c r="L54" i="75"/>
  <c r="P54" i="75"/>
  <c r="R54" i="75"/>
  <c r="T54" i="75"/>
  <c r="V54" i="75"/>
  <c r="X54" i="75"/>
  <c r="Z54" i="75"/>
  <c r="AB54" i="75"/>
  <c r="AD54" i="75"/>
  <c r="AF54" i="75"/>
  <c r="AH54" i="75"/>
  <c r="AJ54" i="75"/>
  <c r="AL54" i="75"/>
  <c r="AM54" i="75"/>
  <c r="AN54" i="75"/>
  <c r="BA54" i="75"/>
  <c r="BB54" i="75"/>
  <c r="BC54" i="75"/>
  <c r="BD54" i="75"/>
  <c r="D54" i="76"/>
  <c r="F54" i="76"/>
  <c r="G54" i="76"/>
  <c r="J54" i="76"/>
  <c r="J60" i="76" s="1"/>
  <c r="L54" i="76"/>
  <c r="P54" i="76"/>
  <c r="T54" i="76"/>
  <c r="X54" i="76"/>
  <c r="Y54" i="76"/>
  <c r="AB54" i="76"/>
  <c r="AF54" i="76"/>
  <c r="AH54" i="76"/>
  <c r="AJ54" i="76"/>
  <c r="AM54" i="76"/>
  <c r="AN54" i="76"/>
  <c r="BA54" i="76"/>
  <c r="BC54" i="76"/>
  <c r="BD54" i="76"/>
  <c r="D54" i="77"/>
  <c r="F54" i="77"/>
  <c r="G54" i="77"/>
  <c r="H54" i="77"/>
  <c r="J54" i="77"/>
  <c r="L54" i="77"/>
  <c r="P54" i="77"/>
  <c r="R54" i="77"/>
  <c r="T54" i="77"/>
  <c r="V54" i="77"/>
  <c r="X54" i="77"/>
  <c r="Y54" i="77"/>
  <c r="Z54" i="77"/>
  <c r="AB54" i="77"/>
  <c r="AD54" i="77"/>
  <c r="AF54" i="77"/>
  <c r="AH54" i="77"/>
  <c r="AJ54" i="77"/>
  <c r="AL54" i="77"/>
  <c r="AM54" i="77"/>
  <c r="AN54" i="77"/>
  <c r="BA54" i="77"/>
  <c r="BB54" i="77"/>
  <c r="BC54" i="77"/>
  <c r="BD54" i="77"/>
  <c r="Q59" i="39"/>
  <c r="Q63" i="39" s="1"/>
  <c r="R59" i="39"/>
  <c r="S59" i="39"/>
  <c r="T59" i="39"/>
  <c r="AI59" i="39"/>
  <c r="AJ59" i="39"/>
  <c r="AK59" i="39"/>
  <c r="AL59" i="39"/>
  <c r="AM59" i="39"/>
  <c r="AM63" i="39" s="1"/>
  <c r="AN59" i="39"/>
  <c r="AO59" i="39"/>
  <c r="AP59" i="39"/>
  <c r="AQ59" i="39"/>
  <c r="AQ63" i="39" s="1"/>
  <c r="AR59" i="39"/>
  <c r="AU59" i="39"/>
  <c r="AV59" i="39"/>
  <c r="AW59" i="39"/>
  <c r="AX59" i="39"/>
  <c r="AY59" i="39"/>
  <c r="AY63" i="39" s="1"/>
  <c r="AZ59" i="39"/>
  <c r="AZ63" i="39" s="1"/>
  <c r="BA59" i="39"/>
  <c r="BB59" i="39"/>
  <c r="BC59" i="39"/>
  <c r="BC63" i="39" s="1"/>
  <c r="BD59" i="39"/>
  <c r="BD63" i="39" s="1"/>
  <c r="BE59" i="39"/>
  <c r="BF59" i="39"/>
  <c r="F54" i="79"/>
  <c r="G54" i="79"/>
  <c r="H54" i="79"/>
  <c r="J54" i="79"/>
  <c r="L54" i="79"/>
  <c r="P54" i="79"/>
  <c r="R54" i="79"/>
  <c r="T54" i="79"/>
  <c r="V54" i="79"/>
  <c r="X54" i="79"/>
  <c r="Z54" i="79"/>
  <c r="AB54" i="79"/>
  <c r="AD54" i="79"/>
  <c r="AF54" i="79"/>
  <c r="AF60" i="79" s="1"/>
  <c r="AL46" i="38" s="1"/>
  <c r="AH54" i="79"/>
  <c r="AJ54" i="79"/>
  <c r="AL54" i="79"/>
  <c r="AM54" i="79"/>
  <c r="BA54" i="79"/>
  <c r="BB54" i="79"/>
  <c r="BC54" i="79"/>
  <c r="BD54" i="79"/>
  <c r="D54" i="48"/>
  <c r="F54" i="48"/>
  <c r="G54" i="48"/>
  <c r="H54" i="48"/>
  <c r="J54" i="48"/>
  <c r="L54" i="48"/>
  <c r="M54" i="48"/>
  <c r="N54" i="48"/>
  <c r="Y54" i="48"/>
  <c r="Z54" i="48"/>
  <c r="AJ54" i="48"/>
  <c r="AM54" i="48"/>
  <c r="BA54" i="48"/>
  <c r="BB54" i="48"/>
  <c r="BC54" i="48"/>
  <c r="BD54" i="48"/>
  <c r="C54" i="50"/>
  <c r="C54" i="52"/>
  <c r="C54" i="54"/>
  <c r="C54" i="55"/>
  <c r="C54" i="56"/>
  <c r="C54" i="57"/>
  <c r="C54" i="58"/>
  <c r="C54" i="59"/>
  <c r="C54" i="60"/>
  <c r="C54" i="61"/>
  <c r="C54" i="62"/>
  <c r="C54" i="64"/>
  <c r="C54" i="65"/>
  <c r="C54" i="66"/>
  <c r="C54" i="67"/>
  <c r="C54" i="68"/>
  <c r="C54" i="69"/>
  <c r="C54" i="70"/>
  <c r="C54" i="71"/>
  <c r="C54" i="72"/>
  <c r="C54" i="73"/>
  <c r="C54" i="75"/>
  <c r="C54" i="76"/>
  <c r="C54" i="77"/>
  <c r="C54" i="79"/>
  <c r="C54" i="48"/>
  <c r="D52" i="49"/>
  <c r="F52" i="49"/>
  <c r="G52" i="49"/>
  <c r="H52" i="49"/>
  <c r="J52" i="49"/>
  <c r="L52" i="49"/>
  <c r="M52" i="49"/>
  <c r="N52" i="49"/>
  <c r="Y52" i="49"/>
  <c r="Z52" i="49"/>
  <c r="AN52" i="49"/>
  <c r="BA52" i="49"/>
  <c r="BB52" i="49"/>
  <c r="BC52" i="49"/>
  <c r="BD52" i="49"/>
  <c r="D52" i="50"/>
  <c r="F52" i="50"/>
  <c r="G52" i="50"/>
  <c r="H52" i="50"/>
  <c r="J52" i="50"/>
  <c r="L52" i="50"/>
  <c r="Y52" i="50"/>
  <c r="Z52" i="50"/>
  <c r="BA52" i="50"/>
  <c r="BB52" i="50"/>
  <c r="BC52" i="50"/>
  <c r="BD52" i="50"/>
  <c r="D52" i="51"/>
  <c r="F52" i="51"/>
  <c r="Y52" i="51"/>
  <c r="Z52" i="51"/>
  <c r="BA52" i="51"/>
  <c r="BB52" i="51"/>
  <c r="F52" i="52"/>
  <c r="G52" i="52"/>
  <c r="H52" i="52"/>
  <c r="J52" i="52"/>
  <c r="L52" i="52"/>
  <c r="Y52" i="52"/>
  <c r="Z52" i="52"/>
  <c r="AM52" i="52"/>
  <c r="BA52" i="52"/>
  <c r="BB52" i="52"/>
  <c r="BC52" i="52"/>
  <c r="BD52" i="52"/>
  <c r="D52" i="53"/>
  <c r="F52" i="53"/>
  <c r="G52" i="53"/>
  <c r="H52" i="53"/>
  <c r="J52" i="53"/>
  <c r="J60" i="53" s="1"/>
  <c r="L52" i="53"/>
  <c r="M52" i="53"/>
  <c r="N52" i="53"/>
  <c r="Y52" i="53"/>
  <c r="Z52" i="53"/>
  <c r="AM52" i="53"/>
  <c r="BA52" i="53"/>
  <c r="BB52" i="53"/>
  <c r="BC52" i="53"/>
  <c r="BD52" i="53"/>
  <c r="D52" i="54"/>
  <c r="F52" i="54"/>
  <c r="G52" i="54"/>
  <c r="H52" i="54"/>
  <c r="J52" i="54"/>
  <c r="L52" i="54"/>
  <c r="L60" i="54" s="1"/>
  <c r="M52" i="54"/>
  <c r="N52" i="54"/>
  <c r="Y52" i="54"/>
  <c r="Z52" i="54"/>
  <c r="AN52" i="54"/>
  <c r="BA52" i="54"/>
  <c r="BB52" i="54"/>
  <c r="BC52" i="54"/>
  <c r="BD52" i="54"/>
  <c r="D52" i="55"/>
  <c r="F52" i="55"/>
  <c r="G52" i="55"/>
  <c r="H52" i="55"/>
  <c r="J52" i="55"/>
  <c r="L52" i="55"/>
  <c r="P52" i="55"/>
  <c r="R52" i="55"/>
  <c r="T52" i="55"/>
  <c r="V52" i="55"/>
  <c r="X52" i="55"/>
  <c r="Y52" i="55"/>
  <c r="Z52" i="55"/>
  <c r="AB52" i="55"/>
  <c r="AD52" i="55"/>
  <c r="AF52" i="55"/>
  <c r="AH52" i="55"/>
  <c r="AJ52" i="55"/>
  <c r="AL52" i="55"/>
  <c r="AM52" i="55"/>
  <c r="AN52" i="55"/>
  <c r="BA52" i="55"/>
  <c r="BB52" i="55"/>
  <c r="BC52" i="55"/>
  <c r="BD52" i="55"/>
  <c r="D52" i="56"/>
  <c r="F52" i="56"/>
  <c r="G52" i="56"/>
  <c r="H52" i="56"/>
  <c r="J52" i="56"/>
  <c r="L52" i="56"/>
  <c r="P52" i="56"/>
  <c r="R52" i="56"/>
  <c r="T52" i="56"/>
  <c r="V52" i="56"/>
  <c r="X52" i="56"/>
  <c r="Y52" i="56"/>
  <c r="Z52" i="56"/>
  <c r="AB52" i="56"/>
  <c r="AD52" i="56"/>
  <c r="AF52" i="56"/>
  <c r="AH52" i="56"/>
  <c r="AH60" i="56" s="1"/>
  <c r="AJ52" i="56"/>
  <c r="AL52" i="56"/>
  <c r="AM52" i="56"/>
  <c r="AN52" i="56"/>
  <c r="BB52" i="56"/>
  <c r="BC52" i="56"/>
  <c r="BD52" i="56"/>
  <c r="F52" i="57"/>
  <c r="G52" i="57"/>
  <c r="H52" i="57"/>
  <c r="J52" i="57"/>
  <c r="L52" i="57"/>
  <c r="P52" i="57"/>
  <c r="R52" i="57"/>
  <c r="T52" i="57"/>
  <c r="V52" i="57"/>
  <c r="V60" i="57" s="1"/>
  <c r="X52" i="57"/>
  <c r="Y52" i="57"/>
  <c r="Z52" i="57"/>
  <c r="AB52" i="57"/>
  <c r="AB60" i="57" s="1"/>
  <c r="AD52" i="57"/>
  <c r="AF52" i="57"/>
  <c r="AH52" i="57"/>
  <c r="AJ52" i="57"/>
  <c r="AL52" i="57"/>
  <c r="AN52" i="57"/>
  <c r="BA52" i="57"/>
  <c r="BB52" i="57"/>
  <c r="BB60" i="57" s="1"/>
  <c r="BC52" i="57"/>
  <c r="BD52" i="57"/>
  <c r="F52" i="58"/>
  <c r="G52" i="58"/>
  <c r="H52" i="58"/>
  <c r="J52" i="58"/>
  <c r="L52" i="58"/>
  <c r="P52" i="58"/>
  <c r="R52" i="58"/>
  <c r="T52" i="58"/>
  <c r="V52" i="58"/>
  <c r="X52" i="58"/>
  <c r="X60" i="58" s="1"/>
  <c r="Y52" i="58"/>
  <c r="Z52" i="58"/>
  <c r="Z49" i="58"/>
  <c r="Z47" i="58"/>
  <c r="Z45" i="58"/>
  <c r="Z35" i="58"/>
  <c r="Z20" i="58"/>
  <c r="AB52" i="58"/>
  <c r="AD52" i="58"/>
  <c r="AF52" i="58"/>
  <c r="AH52" i="58"/>
  <c r="AJ52" i="58"/>
  <c r="AL52" i="58"/>
  <c r="AM52" i="58"/>
  <c r="BB52" i="58"/>
  <c r="BC52" i="58"/>
  <c r="BD52" i="58"/>
  <c r="D52" i="59"/>
  <c r="F52" i="59"/>
  <c r="G52" i="59"/>
  <c r="G60" i="59" s="1"/>
  <c r="H52" i="59"/>
  <c r="J52" i="59"/>
  <c r="L52" i="59"/>
  <c r="M52" i="59"/>
  <c r="N52" i="59"/>
  <c r="P52" i="59"/>
  <c r="R52" i="59"/>
  <c r="T52" i="59"/>
  <c r="V52" i="59"/>
  <c r="X52" i="59"/>
  <c r="Y52" i="59"/>
  <c r="Z52" i="59"/>
  <c r="AB52" i="59"/>
  <c r="AD52" i="59"/>
  <c r="AF52" i="59"/>
  <c r="AH52" i="59"/>
  <c r="AJ52" i="59"/>
  <c r="AL52" i="59"/>
  <c r="AM52" i="59"/>
  <c r="AN52" i="59"/>
  <c r="BA52" i="59"/>
  <c r="BB52" i="59"/>
  <c r="BC52" i="59"/>
  <c r="BD52" i="59"/>
  <c r="D52" i="60"/>
  <c r="F52" i="60"/>
  <c r="G52" i="60"/>
  <c r="H52" i="60"/>
  <c r="H60" i="60" s="1"/>
  <c r="J52" i="60"/>
  <c r="L52" i="60"/>
  <c r="M52" i="60"/>
  <c r="N52" i="60"/>
  <c r="N60" i="60" s="1"/>
  <c r="P52" i="60"/>
  <c r="R52" i="60"/>
  <c r="T52" i="60"/>
  <c r="V52" i="60"/>
  <c r="X52" i="60"/>
  <c r="Y52" i="60"/>
  <c r="Z52" i="60"/>
  <c r="AB52" i="60"/>
  <c r="AB60" i="60" s="1"/>
  <c r="AD52" i="60"/>
  <c r="AF52" i="60"/>
  <c r="AH52" i="60"/>
  <c r="AJ52" i="60"/>
  <c r="AJ60" i="60" s="1"/>
  <c r="AL52" i="60"/>
  <c r="AM52" i="60"/>
  <c r="AN52" i="60"/>
  <c r="BA52" i="60"/>
  <c r="BB52" i="60"/>
  <c r="BC52" i="60"/>
  <c r="BD52" i="60"/>
  <c r="D52" i="61"/>
  <c r="F52" i="61"/>
  <c r="G52" i="61"/>
  <c r="H52" i="61"/>
  <c r="J52" i="61"/>
  <c r="L52" i="61"/>
  <c r="P52" i="61"/>
  <c r="R52" i="61"/>
  <c r="T52" i="61"/>
  <c r="T60" i="61" s="1"/>
  <c r="V52" i="61"/>
  <c r="X52" i="61"/>
  <c r="Y52" i="61"/>
  <c r="Z52" i="61"/>
  <c r="Z49" i="61"/>
  <c r="Z47" i="61"/>
  <c r="Z45" i="61"/>
  <c r="Z35" i="61"/>
  <c r="Z20" i="61"/>
  <c r="AB52" i="61"/>
  <c r="AD52" i="61"/>
  <c r="AF52" i="61"/>
  <c r="AF60" i="61" s="1"/>
  <c r="AH52" i="61"/>
  <c r="AJ52" i="61"/>
  <c r="AL52" i="61"/>
  <c r="AM52" i="61"/>
  <c r="AN52" i="61"/>
  <c r="F52" i="62"/>
  <c r="G52" i="62"/>
  <c r="H52" i="62"/>
  <c r="J52" i="62"/>
  <c r="L52" i="62"/>
  <c r="M52" i="62"/>
  <c r="P52" i="62"/>
  <c r="R52" i="62"/>
  <c r="T52" i="62"/>
  <c r="V52" i="62"/>
  <c r="X52" i="62"/>
  <c r="Y52" i="62"/>
  <c r="Z52" i="62"/>
  <c r="AB52" i="62"/>
  <c r="AD52" i="62"/>
  <c r="AF52" i="62"/>
  <c r="AH52" i="62"/>
  <c r="AJ52" i="62"/>
  <c r="AL52" i="62"/>
  <c r="AM52" i="62"/>
  <c r="BA52" i="62"/>
  <c r="BB52" i="62"/>
  <c r="BC52" i="62"/>
  <c r="BD52" i="62"/>
  <c r="D52" i="63"/>
  <c r="F52" i="63"/>
  <c r="G52" i="63"/>
  <c r="H52" i="63"/>
  <c r="J52" i="63"/>
  <c r="L52" i="63"/>
  <c r="P52" i="63"/>
  <c r="T52" i="63"/>
  <c r="V52" i="63"/>
  <c r="X52" i="63"/>
  <c r="AB52" i="63"/>
  <c r="AD52" i="63"/>
  <c r="AF52" i="63"/>
  <c r="AJ52" i="63"/>
  <c r="AM52" i="63"/>
  <c r="AN52" i="63"/>
  <c r="BA52" i="63"/>
  <c r="BC52" i="63"/>
  <c r="BD52" i="63"/>
  <c r="D52" i="64"/>
  <c r="E52" i="64"/>
  <c r="F52" i="64"/>
  <c r="G52" i="64"/>
  <c r="H52" i="64"/>
  <c r="I52" i="64"/>
  <c r="J52" i="64"/>
  <c r="K52" i="64"/>
  <c r="K60" i="64" s="1"/>
  <c r="L52" i="64"/>
  <c r="P52" i="64"/>
  <c r="R52" i="64"/>
  <c r="T52" i="64"/>
  <c r="V52" i="64"/>
  <c r="X52" i="64"/>
  <c r="Z52" i="64"/>
  <c r="AB52" i="64"/>
  <c r="AD52" i="64"/>
  <c r="AF52" i="64"/>
  <c r="AH52" i="64"/>
  <c r="AJ52" i="64"/>
  <c r="AL52" i="64"/>
  <c r="AN52" i="64"/>
  <c r="BA52" i="64"/>
  <c r="BA60" i="64" s="1"/>
  <c r="BB52" i="64"/>
  <c r="BC52" i="64"/>
  <c r="BD52" i="64"/>
  <c r="D52" i="65"/>
  <c r="F52" i="65"/>
  <c r="G52" i="65"/>
  <c r="H52" i="65"/>
  <c r="J52" i="65"/>
  <c r="L52" i="65"/>
  <c r="P52" i="65"/>
  <c r="R52" i="65"/>
  <c r="T52" i="65"/>
  <c r="T60" i="65" s="1"/>
  <c r="V52" i="65"/>
  <c r="X52" i="65"/>
  <c r="Z52" i="65"/>
  <c r="AB52" i="65"/>
  <c r="AB60" i="65" s="1"/>
  <c r="AD52" i="65"/>
  <c r="AF52" i="65"/>
  <c r="AH52" i="65"/>
  <c r="AJ52" i="65"/>
  <c r="AJ60" i="65" s="1"/>
  <c r="AL52" i="65"/>
  <c r="BA52" i="65"/>
  <c r="BB52" i="65"/>
  <c r="BC52" i="65"/>
  <c r="BD52" i="65"/>
  <c r="D52" i="66"/>
  <c r="F52" i="66"/>
  <c r="G52" i="66"/>
  <c r="H52" i="66"/>
  <c r="J52" i="66"/>
  <c r="L52" i="66"/>
  <c r="P52" i="66"/>
  <c r="R52" i="66"/>
  <c r="T52" i="66"/>
  <c r="V52" i="66"/>
  <c r="X52" i="66"/>
  <c r="Y52" i="66"/>
  <c r="Z52" i="66"/>
  <c r="AB52" i="66"/>
  <c r="AD52" i="66"/>
  <c r="AF52" i="66"/>
  <c r="AH52" i="66"/>
  <c r="AJ52" i="66"/>
  <c r="AL52" i="66"/>
  <c r="AM52" i="66"/>
  <c r="BA52" i="66"/>
  <c r="BB52" i="66"/>
  <c r="BC52" i="66"/>
  <c r="BD52" i="66"/>
  <c r="D52" i="67"/>
  <c r="F52" i="67"/>
  <c r="G52" i="67"/>
  <c r="H52" i="67"/>
  <c r="J52" i="67"/>
  <c r="L52" i="67"/>
  <c r="P52" i="67"/>
  <c r="R52" i="67"/>
  <c r="T52" i="67"/>
  <c r="V52" i="67"/>
  <c r="X52" i="67"/>
  <c r="Y52" i="67"/>
  <c r="Z52" i="67"/>
  <c r="AB52" i="67"/>
  <c r="AD52" i="67"/>
  <c r="AF52" i="67"/>
  <c r="AH52" i="67"/>
  <c r="AJ52" i="67"/>
  <c r="AL52" i="67"/>
  <c r="AM52" i="67"/>
  <c r="BA52" i="67"/>
  <c r="BB52" i="67"/>
  <c r="BC52" i="67"/>
  <c r="BD52" i="67"/>
  <c r="D52" i="68"/>
  <c r="F52" i="68"/>
  <c r="G52" i="68"/>
  <c r="H52" i="68"/>
  <c r="J52" i="68"/>
  <c r="L52" i="68"/>
  <c r="P52" i="68"/>
  <c r="R52" i="68"/>
  <c r="T52" i="68"/>
  <c r="V52" i="68"/>
  <c r="X52" i="68"/>
  <c r="Z52" i="68"/>
  <c r="AB52" i="68"/>
  <c r="AD52" i="68"/>
  <c r="AF52" i="68"/>
  <c r="AH52" i="68"/>
  <c r="AJ52" i="68"/>
  <c r="AL52" i="68"/>
  <c r="AM52" i="68"/>
  <c r="BA52" i="68"/>
  <c r="BB52" i="68"/>
  <c r="BC52" i="68"/>
  <c r="BD52" i="68"/>
  <c r="F52" i="69"/>
  <c r="G52" i="69"/>
  <c r="H52" i="69"/>
  <c r="J52" i="69"/>
  <c r="L52" i="69"/>
  <c r="P52" i="69"/>
  <c r="R52" i="69"/>
  <c r="T52" i="69"/>
  <c r="V52" i="69"/>
  <c r="X52" i="69"/>
  <c r="Z52" i="69"/>
  <c r="AB52" i="69"/>
  <c r="AD52" i="69"/>
  <c r="AF52" i="69"/>
  <c r="AH52" i="69"/>
  <c r="AJ52" i="69"/>
  <c r="AL52" i="69"/>
  <c r="AN52" i="69"/>
  <c r="BA52" i="69"/>
  <c r="BB52" i="69"/>
  <c r="BC52" i="69"/>
  <c r="BD52" i="69"/>
  <c r="F52" i="70"/>
  <c r="G52" i="70"/>
  <c r="H52" i="70"/>
  <c r="J52" i="70"/>
  <c r="L52" i="70"/>
  <c r="P52" i="70"/>
  <c r="R52" i="70"/>
  <c r="T52" i="70"/>
  <c r="V52" i="70"/>
  <c r="X52" i="70"/>
  <c r="Y52" i="70"/>
  <c r="AB52" i="70"/>
  <c r="AD52" i="70"/>
  <c r="AF52" i="70"/>
  <c r="AH52" i="70"/>
  <c r="AJ52" i="70"/>
  <c r="AL52" i="70"/>
  <c r="AM52" i="70"/>
  <c r="BA52" i="70"/>
  <c r="BB52" i="70"/>
  <c r="BC52" i="70"/>
  <c r="BD52" i="70"/>
  <c r="F52" i="71"/>
  <c r="G52" i="71"/>
  <c r="H52" i="71"/>
  <c r="J52" i="71"/>
  <c r="L52" i="71"/>
  <c r="P52" i="71"/>
  <c r="R52" i="71"/>
  <c r="T52" i="71"/>
  <c r="V52" i="71"/>
  <c r="X52" i="71"/>
  <c r="Y52" i="71"/>
  <c r="Z52" i="71"/>
  <c r="AB52" i="71"/>
  <c r="AD52" i="71"/>
  <c r="AF52" i="71"/>
  <c r="AH52" i="71"/>
  <c r="AJ52" i="71"/>
  <c r="AL52" i="71"/>
  <c r="AM52" i="71"/>
  <c r="BA52" i="71"/>
  <c r="BB52" i="71"/>
  <c r="BC52" i="71"/>
  <c r="BD52" i="71"/>
  <c r="F52" i="72"/>
  <c r="G52" i="72"/>
  <c r="H52" i="72"/>
  <c r="J52" i="72"/>
  <c r="L52" i="72"/>
  <c r="P52" i="72"/>
  <c r="R52" i="72"/>
  <c r="T52" i="72"/>
  <c r="V52" i="72"/>
  <c r="X52" i="72"/>
  <c r="Z52" i="72"/>
  <c r="AB52" i="72"/>
  <c r="AD52" i="72"/>
  <c r="AF52" i="72"/>
  <c r="AH52" i="72"/>
  <c r="AJ52" i="72"/>
  <c r="AL52" i="72"/>
  <c r="AM52" i="72"/>
  <c r="BA52" i="72"/>
  <c r="BB52" i="72"/>
  <c r="BC52" i="72"/>
  <c r="BD52" i="72"/>
  <c r="D52" i="73"/>
  <c r="F52" i="73"/>
  <c r="G52" i="73"/>
  <c r="H52" i="73"/>
  <c r="J52" i="73"/>
  <c r="L52" i="73"/>
  <c r="P52" i="73"/>
  <c r="R52" i="73"/>
  <c r="T52" i="73"/>
  <c r="V52" i="73"/>
  <c r="X52" i="73"/>
  <c r="Y52" i="73"/>
  <c r="Z52" i="73"/>
  <c r="AB52" i="73"/>
  <c r="AD52" i="73"/>
  <c r="AF52" i="73"/>
  <c r="AH52" i="73"/>
  <c r="AJ52" i="73"/>
  <c r="AL52" i="73"/>
  <c r="AN52" i="73"/>
  <c r="BA52" i="73"/>
  <c r="BB52" i="73"/>
  <c r="BC52" i="73"/>
  <c r="BD52" i="73"/>
  <c r="F52" i="74"/>
  <c r="G52" i="74"/>
  <c r="H52" i="74"/>
  <c r="J52" i="74"/>
  <c r="L52" i="74"/>
  <c r="P52" i="74"/>
  <c r="R52" i="74"/>
  <c r="T52" i="74"/>
  <c r="V52" i="74"/>
  <c r="X52" i="74"/>
  <c r="Y52" i="74"/>
  <c r="Z52" i="74"/>
  <c r="AB52" i="74"/>
  <c r="AD52" i="74"/>
  <c r="AF52" i="74"/>
  <c r="AH52" i="74"/>
  <c r="AJ52" i="74"/>
  <c r="AL52" i="74"/>
  <c r="BA52" i="74"/>
  <c r="BB52" i="74"/>
  <c r="BC52" i="74"/>
  <c r="BD52" i="74"/>
  <c r="F52" i="75"/>
  <c r="G52" i="75"/>
  <c r="H52" i="75"/>
  <c r="J52" i="75"/>
  <c r="L52" i="75"/>
  <c r="P52" i="75"/>
  <c r="R52" i="75"/>
  <c r="T52" i="75"/>
  <c r="V52" i="75"/>
  <c r="X52" i="75"/>
  <c r="Z52" i="75"/>
  <c r="AB52" i="75"/>
  <c r="AD52" i="75"/>
  <c r="AF52" i="75"/>
  <c r="AH52" i="75"/>
  <c r="AJ52" i="75"/>
  <c r="AL52" i="75"/>
  <c r="BA52" i="75"/>
  <c r="BB52" i="75"/>
  <c r="BB60" i="75" s="1"/>
  <c r="BC52" i="75"/>
  <c r="BD52" i="75"/>
  <c r="D52" i="76"/>
  <c r="F52" i="76"/>
  <c r="G52" i="76"/>
  <c r="J52" i="76"/>
  <c r="L52" i="76"/>
  <c r="P52" i="76"/>
  <c r="T52" i="76"/>
  <c r="X52" i="76"/>
  <c r="Y52" i="76"/>
  <c r="AB52" i="76"/>
  <c r="AF52" i="76"/>
  <c r="AH52" i="76"/>
  <c r="AJ52" i="76"/>
  <c r="AN52" i="76"/>
  <c r="BA52" i="76"/>
  <c r="BC52" i="76"/>
  <c r="BD52" i="76"/>
  <c r="F52" i="77"/>
  <c r="G52" i="77"/>
  <c r="H52" i="77"/>
  <c r="J52" i="77"/>
  <c r="L52" i="77"/>
  <c r="P52" i="77"/>
  <c r="R52" i="77"/>
  <c r="T52" i="77"/>
  <c r="V52" i="77"/>
  <c r="X52" i="77"/>
  <c r="Y52" i="77"/>
  <c r="Z52" i="77"/>
  <c r="AB52" i="77"/>
  <c r="AD52" i="77"/>
  <c r="AF52" i="77"/>
  <c r="AH52" i="77"/>
  <c r="AH60" i="77" s="1"/>
  <c r="AJ52" i="77"/>
  <c r="AL52" i="77"/>
  <c r="AM52" i="77"/>
  <c r="BA52" i="77"/>
  <c r="BB52" i="77"/>
  <c r="BC52" i="77"/>
  <c r="BD52" i="77"/>
  <c r="O57" i="39"/>
  <c r="O58" i="39" s="1"/>
  <c r="P57" i="39"/>
  <c r="P58" i="39" s="1"/>
  <c r="Q57" i="39"/>
  <c r="Q58" i="39" s="1"/>
  <c r="R57" i="39"/>
  <c r="R58" i="39" s="1"/>
  <c r="S57" i="39"/>
  <c r="S58" i="39" s="1"/>
  <c r="T57" i="39"/>
  <c r="T58" i="39" s="1"/>
  <c r="AI57" i="39"/>
  <c r="AI58" i="39" s="1"/>
  <c r="AJ57" i="39"/>
  <c r="AJ58" i="39" s="1"/>
  <c r="AK57" i="39"/>
  <c r="AK58" i="39" s="1"/>
  <c r="AL57" i="39"/>
  <c r="AL58" i="39" s="1"/>
  <c r="AM57" i="39"/>
  <c r="AM58" i="39" s="1"/>
  <c r="AN57" i="39"/>
  <c r="AN58" i="39" s="1"/>
  <c r="AO57" i="39"/>
  <c r="AO58" i="39" s="1"/>
  <c r="AP57" i="39"/>
  <c r="AP58" i="39" s="1"/>
  <c r="AQ57" i="39"/>
  <c r="AQ58" i="39" s="1"/>
  <c r="AR57" i="39"/>
  <c r="AR58" i="39" s="1"/>
  <c r="AU57" i="39"/>
  <c r="AU58" i="39" s="1"/>
  <c r="AV57" i="39"/>
  <c r="AV58" i="39" s="1"/>
  <c r="AW57" i="39"/>
  <c r="AW58" i="39" s="1"/>
  <c r="AX57" i="39"/>
  <c r="AX58" i="39" s="1"/>
  <c r="AY57" i="39"/>
  <c r="AZ57" i="39"/>
  <c r="AZ58" i="39" s="1"/>
  <c r="BA57" i="39"/>
  <c r="BA58" i="39" s="1"/>
  <c r="BB57" i="39"/>
  <c r="BB58" i="39" s="1"/>
  <c r="BC57" i="39"/>
  <c r="BC58" i="39" s="1"/>
  <c r="BD57" i="39"/>
  <c r="BD58" i="39" s="1"/>
  <c r="BE57" i="39"/>
  <c r="BE58" i="39" s="1"/>
  <c r="BF57" i="39"/>
  <c r="BF58" i="39" s="1"/>
  <c r="F52" i="79"/>
  <c r="G52" i="79"/>
  <c r="H52" i="79"/>
  <c r="J52" i="79"/>
  <c r="L52" i="79"/>
  <c r="P52" i="79"/>
  <c r="R52" i="79"/>
  <c r="T52" i="79"/>
  <c r="V52" i="79"/>
  <c r="X52" i="79"/>
  <c r="Z52" i="79"/>
  <c r="AB52" i="79"/>
  <c r="AD52" i="79"/>
  <c r="AF52" i="79"/>
  <c r="AH52" i="79"/>
  <c r="AJ52" i="79"/>
  <c r="AL52" i="79"/>
  <c r="AN52" i="79"/>
  <c r="BA52" i="79"/>
  <c r="BB52" i="79"/>
  <c r="BC52" i="79"/>
  <c r="BD52" i="79"/>
  <c r="D52" i="48"/>
  <c r="F52" i="48"/>
  <c r="G52" i="48"/>
  <c r="H52" i="48"/>
  <c r="J52" i="48"/>
  <c r="L52" i="48"/>
  <c r="M52" i="48"/>
  <c r="N52" i="48"/>
  <c r="Y52" i="48"/>
  <c r="Z52" i="48"/>
  <c r="AJ52" i="48"/>
  <c r="AM52" i="48"/>
  <c r="AN52" i="48"/>
  <c r="BA52" i="48"/>
  <c r="BB52" i="48"/>
  <c r="BC52" i="48"/>
  <c r="BD52" i="48"/>
  <c r="C52" i="50"/>
  <c r="C49" i="50"/>
  <c r="C47" i="50"/>
  <c r="C45" i="50"/>
  <c r="C35" i="50"/>
  <c r="C20" i="50"/>
  <c r="C52" i="53"/>
  <c r="C52" i="54"/>
  <c r="C52" i="55"/>
  <c r="C52" i="56"/>
  <c r="C52" i="57"/>
  <c r="C52" i="58"/>
  <c r="C52" i="59"/>
  <c r="C52" i="60"/>
  <c r="C52" i="61"/>
  <c r="C60" i="61" s="1"/>
  <c r="C52" i="62"/>
  <c r="C52" i="64"/>
  <c r="C52" i="65"/>
  <c r="C52" i="66"/>
  <c r="C60" i="66" s="1"/>
  <c r="C52" i="67"/>
  <c r="C52" i="68"/>
  <c r="C52" i="69"/>
  <c r="C52" i="70"/>
  <c r="C52" i="71"/>
  <c r="C52" i="72"/>
  <c r="C52" i="73"/>
  <c r="C52" i="75"/>
  <c r="C52" i="76"/>
  <c r="C52" i="77"/>
  <c r="C52" i="79"/>
  <c r="D49" i="49"/>
  <c r="F49" i="49"/>
  <c r="G49" i="49"/>
  <c r="H49" i="49"/>
  <c r="J49" i="49"/>
  <c r="J60" i="49" s="1"/>
  <c r="L49" i="49"/>
  <c r="M49" i="49"/>
  <c r="N49" i="49"/>
  <c r="Y49" i="49"/>
  <c r="Z49" i="49"/>
  <c r="AM49" i="49"/>
  <c r="AN49" i="49"/>
  <c r="BA49" i="49"/>
  <c r="BB49" i="49"/>
  <c r="BC49" i="49"/>
  <c r="BD49" i="49"/>
  <c r="D49" i="50"/>
  <c r="F49" i="50"/>
  <c r="G49" i="50"/>
  <c r="H49" i="50"/>
  <c r="J49" i="50"/>
  <c r="J60" i="50" s="1"/>
  <c r="L49" i="50"/>
  <c r="Y49" i="50"/>
  <c r="Z49" i="50"/>
  <c r="AM49" i="50"/>
  <c r="BA49" i="50"/>
  <c r="BB49" i="50"/>
  <c r="BC49" i="50"/>
  <c r="BD49" i="50"/>
  <c r="D49" i="51"/>
  <c r="F49" i="51"/>
  <c r="Y49" i="51"/>
  <c r="Z49" i="51"/>
  <c r="BA49" i="51"/>
  <c r="BB49" i="51"/>
  <c r="D49" i="52"/>
  <c r="F49" i="52"/>
  <c r="G49" i="52"/>
  <c r="H49" i="52"/>
  <c r="J49" i="52"/>
  <c r="L49" i="52"/>
  <c r="L60" i="52" s="1"/>
  <c r="Y49" i="52"/>
  <c r="Z49" i="52"/>
  <c r="AM49" i="52"/>
  <c r="AN49" i="52"/>
  <c r="BA49" i="52"/>
  <c r="BB49" i="52"/>
  <c r="BC49" i="52"/>
  <c r="BD49" i="52"/>
  <c r="D49" i="53"/>
  <c r="F49" i="53"/>
  <c r="G49" i="53"/>
  <c r="H49" i="53"/>
  <c r="H60" i="53" s="1"/>
  <c r="J49" i="53"/>
  <c r="L49" i="53"/>
  <c r="M49" i="53"/>
  <c r="N49" i="53"/>
  <c r="Y49" i="53"/>
  <c r="Z49" i="53"/>
  <c r="AM49" i="53"/>
  <c r="AN49" i="53"/>
  <c r="BA49" i="53"/>
  <c r="BB49" i="53"/>
  <c r="BC49" i="53"/>
  <c r="BD49" i="53"/>
  <c r="D49" i="54"/>
  <c r="F49" i="54"/>
  <c r="G49" i="54"/>
  <c r="H49" i="54"/>
  <c r="J49" i="54"/>
  <c r="L49" i="54"/>
  <c r="M49" i="54"/>
  <c r="N49" i="54"/>
  <c r="Y49" i="54"/>
  <c r="Z49" i="54"/>
  <c r="AM49" i="54"/>
  <c r="AN49" i="54"/>
  <c r="BA49" i="54"/>
  <c r="BB49" i="54"/>
  <c r="BC49" i="54"/>
  <c r="BD49" i="54"/>
  <c r="D49" i="55"/>
  <c r="F49" i="55"/>
  <c r="G49" i="55"/>
  <c r="H49" i="55"/>
  <c r="H60" i="55" s="1"/>
  <c r="J49" i="55"/>
  <c r="L49" i="55"/>
  <c r="P49" i="55"/>
  <c r="R49" i="55"/>
  <c r="R60" i="55" s="1"/>
  <c r="T49" i="55"/>
  <c r="V49" i="55"/>
  <c r="X49" i="55"/>
  <c r="Y49" i="55"/>
  <c r="Z49" i="55"/>
  <c r="AB49" i="55"/>
  <c r="AD49" i="55"/>
  <c r="AF49" i="55"/>
  <c r="AF60" i="55" s="1"/>
  <c r="AH49" i="55"/>
  <c r="AJ49" i="55"/>
  <c r="AL49" i="55"/>
  <c r="AM49" i="55"/>
  <c r="AN49" i="55"/>
  <c r="BA49" i="55"/>
  <c r="BB49" i="55"/>
  <c r="BC49" i="55"/>
  <c r="BD49" i="55"/>
  <c r="D49" i="56"/>
  <c r="F49" i="56"/>
  <c r="G49" i="56"/>
  <c r="H49" i="56"/>
  <c r="J49" i="56"/>
  <c r="L49" i="56"/>
  <c r="M49" i="56"/>
  <c r="N49" i="56"/>
  <c r="P49" i="56"/>
  <c r="R49" i="56"/>
  <c r="T49" i="56"/>
  <c r="V49" i="56"/>
  <c r="X49" i="56"/>
  <c r="Y49" i="56"/>
  <c r="Z49" i="56"/>
  <c r="AB49" i="56"/>
  <c r="AD49" i="56"/>
  <c r="AF49" i="56"/>
  <c r="AH49" i="56"/>
  <c r="AJ49" i="56"/>
  <c r="AL49" i="56"/>
  <c r="AM49" i="56"/>
  <c r="AN49" i="56"/>
  <c r="BB49" i="56"/>
  <c r="BC49" i="56"/>
  <c r="BD49" i="56"/>
  <c r="F49" i="57"/>
  <c r="G49" i="57"/>
  <c r="H49" i="57"/>
  <c r="J49" i="57"/>
  <c r="L49" i="57"/>
  <c r="M49" i="57"/>
  <c r="P49" i="57"/>
  <c r="R49" i="57"/>
  <c r="T49" i="57"/>
  <c r="V49" i="57"/>
  <c r="X49" i="57"/>
  <c r="Y49" i="57"/>
  <c r="Z49" i="57"/>
  <c r="AB49" i="57"/>
  <c r="AD49" i="57"/>
  <c r="AF49" i="57"/>
  <c r="AH49" i="57"/>
  <c r="AJ49" i="57"/>
  <c r="AL49" i="57"/>
  <c r="AM49" i="57"/>
  <c r="BA49" i="57"/>
  <c r="BB49" i="57"/>
  <c r="BC49" i="57"/>
  <c r="BD49" i="57"/>
  <c r="D49" i="58"/>
  <c r="F49" i="58"/>
  <c r="G49" i="58"/>
  <c r="H49" i="58"/>
  <c r="J49" i="58"/>
  <c r="L49" i="58"/>
  <c r="P49" i="58"/>
  <c r="R49" i="58"/>
  <c r="T49" i="58"/>
  <c r="T60" i="58" s="1"/>
  <c r="V49" i="58"/>
  <c r="X49" i="58"/>
  <c r="Y49" i="58"/>
  <c r="AB49" i="58"/>
  <c r="AB60" i="58" s="1"/>
  <c r="AD49" i="58"/>
  <c r="AF49" i="58"/>
  <c r="AH49" i="58"/>
  <c r="AJ49" i="58"/>
  <c r="AL49" i="58"/>
  <c r="AN49" i="58"/>
  <c r="BB49" i="58"/>
  <c r="BC49" i="58"/>
  <c r="BD49" i="58"/>
  <c r="D49" i="59"/>
  <c r="F49" i="59"/>
  <c r="G49" i="59"/>
  <c r="H49" i="59"/>
  <c r="J49" i="59"/>
  <c r="L49" i="59"/>
  <c r="N49" i="59"/>
  <c r="P49" i="59"/>
  <c r="R49" i="59"/>
  <c r="T49" i="59"/>
  <c r="V49" i="59"/>
  <c r="V60" i="59" s="1"/>
  <c r="X49" i="59"/>
  <c r="Y49" i="59"/>
  <c r="Z49" i="59"/>
  <c r="AB49" i="59"/>
  <c r="AB60" i="59" s="1"/>
  <c r="AD49" i="59"/>
  <c r="AF49" i="59"/>
  <c r="AH49" i="59"/>
  <c r="AJ49" i="59"/>
  <c r="AL49" i="59"/>
  <c r="AN49" i="59"/>
  <c r="BA49" i="59"/>
  <c r="BB49" i="59"/>
  <c r="BC49" i="59"/>
  <c r="BD49" i="59"/>
  <c r="D49" i="60"/>
  <c r="F49" i="60"/>
  <c r="G49" i="60"/>
  <c r="H49" i="60"/>
  <c r="J49" i="60"/>
  <c r="L49" i="60"/>
  <c r="L60" i="60" s="1"/>
  <c r="M49" i="60"/>
  <c r="N49" i="60"/>
  <c r="P49" i="60"/>
  <c r="R49" i="60"/>
  <c r="R60" i="60" s="1"/>
  <c r="T49" i="60"/>
  <c r="V49" i="60"/>
  <c r="X49" i="60"/>
  <c r="Y49" i="60"/>
  <c r="Y60" i="60" s="1"/>
  <c r="Z49" i="60"/>
  <c r="AB49" i="60"/>
  <c r="AD49" i="60"/>
  <c r="AF49" i="60"/>
  <c r="AF60" i="60" s="1"/>
  <c r="AH49" i="60"/>
  <c r="AJ49" i="60"/>
  <c r="AL49" i="60"/>
  <c r="AM49" i="60"/>
  <c r="AN49" i="60"/>
  <c r="BA49" i="60"/>
  <c r="BB49" i="60"/>
  <c r="BC49" i="60"/>
  <c r="BD49" i="60"/>
  <c r="D49" i="61"/>
  <c r="F49" i="61"/>
  <c r="G49" i="61"/>
  <c r="H49" i="61"/>
  <c r="J49" i="61"/>
  <c r="L49" i="61"/>
  <c r="P49" i="61"/>
  <c r="R49" i="61"/>
  <c r="T49" i="61"/>
  <c r="V49" i="61"/>
  <c r="X49" i="61"/>
  <c r="X60" i="61" s="1"/>
  <c r="Y49" i="61"/>
  <c r="AB49" i="61"/>
  <c r="AD49" i="61"/>
  <c r="AF49" i="61"/>
  <c r="AH49" i="61"/>
  <c r="AJ49" i="61"/>
  <c r="AL49" i="61"/>
  <c r="AM49" i="61"/>
  <c r="AN49" i="61"/>
  <c r="D49" i="62"/>
  <c r="F49" i="62"/>
  <c r="G49" i="62"/>
  <c r="G60" i="62" s="1"/>
  <c r="H49" i="62"/>
  <c r="J49" i="62"/>
  <c r="L49" i="62"/>
  <c r="N49" i="62"/>
  <c r="P49" i="62"/>
  <c r="R49" i="62"/>
  <c r="T49" i="62"/>
  <c r="V49" i="62"/>
  <c r="V60" i="62" s="1"/>
  <c r="X49" i="62"/>
  <c r="Y49" i="62"/>
  <c r="Z49" i="62"/>
  <c r="AB49" i="62"/>
  <c r="AD49" i="62"/>
  <c r="AF49" i="62"/>
  <c r="AH49" i="62"/>
  <c r="AJ49" i="62"/>
  <c r="AL49" i="62"/>
  <c r="AN49" i="62"/>
  <c r="BA49" i="62"/>
  <c r="BB49" i="62"/>
  <c r="BC49" i="62"/>
  <c r="BD49" i="62"/>
  <c r="D49" i="63"/>
  <c r="F49" i="63"/>
  <c r="G49" i="63"/>
  <c r="H49" i="63"/>
  <c r="J49" i="63"/>
  <c r="L49" i="63"/>
  <c r="P49" i="63"/>
  <c r="T49" i="63"/>
  <c r="V49" i="63"/>
  <c r="X49" i="63"/>
  <c r="AB49" i="63"/>
  <c r="AD49" i="63"/>
  <c r="AF49" i="63"/>
  <c r="AJ49" i="63"/>
  <c r="AM49" i="63"/>
  <c r="AN49" i="63"/>
  <c r="BA49" i="63"/>
  <c r="BC49" i="63"/>
  <c r="BD49" i="63"/>
  <c r="D49" i="64"/>
  <c r="E49" i="64"/>
  <c r="F49" i="64"/>
  <c r="G49" i="64"/>
  <c r="H49" i="64"/>
  <c r="I49" i="64"/>
  <c r="J49" i="64"/>
  <c r="K49" i="64"/>
  <c r="L49" i="64"/>
  <c r="P49" i="64"/>
  <c r="R49" i="64"/>
  <c r="T49" i="64"/>
  <c r="V49" i="64"/>
  <c r="X49" i="64"/>
  <c r="Z49" i="64"/>
  <c r="AB49" i="64"/>
  <c r="AD49" i="64"/>
  <c r="AF49" i="64"/>
  <c r="AH49" i="64"/>
  <c r="AJ49" i="64"/>
  <c r="AL49" i="64"/>
  <c r="AM49" i="64"/>
  <c r="AN49" i="64"/>
  <c r="BA49" i="64"/>
  <c r="BB49" i="64"/>
  <c r="BC49" i="64"/>
  <c r="BD49" i="64"/>
  <c r="F49" i="65"/>
  <c r="G49" i="65"/>
  <c r="H49" i="65"/>
  <c r="J49" i="65"/>
  <c r="L49" i="65"/>
  <c r="P49" i="65"/>
  <c r="R49" i="65"/>
  <c r="T49" i="65"/>
  <c r="V49" i="65"/>
  <c r="X49" i="65"/>
  <c r="Z49" i="65"/>
  <c r="AB49" i="65"/>
  <c r="AD49" i="65"/>
  <c r="AF49" i="65"/>
  <c r="AH49" i="65"/>
  <c r="AJ49" i="65"/>
  <c r="AL49" i="65"/>
  <c r="AN49" i="65"/>
  <c r="BA49" i="65"/>
  <c r="BB49" i="65"/>
  <c r="BB60" i="65" s="1"/>
  <c r="BC49" i="65"/>
  <c r="BD49" i="65"/>
  <c r="D49" i="66"/>
  <c r="F49" i="66"/>
  <c r="G49" i="66"/>
  <c r="H49" i="66"/>
  <c r="J49" i="66"/>
  <c r="L49" i="66"/>
  <c r="L60" i="66" s="1"/>
  <c r="P49" i="66"/>
  <c r="R49" i="66"/>
  <c r="T49" i="66"/>
  <c r="V49" i="66"/>
  <c r="X49" i="66"/>
  <c r="Y49" i="66"/>
  <c r="Z49" i="66"/>
  <c r="AB49" i="66"/>
  <c r="AD49" i="66"/>
  <c r="AF49" i="66"/>
  <c r="AH49" i="66"/>
  <c r="AJ49" i="66"/>
  <c r="AJ60" i="66" s="1"/>
  <c r="AL49" i="66"/>
  <c r="AM49" i="66"/>
  <c r="AN49" i="66"/>
  <c r="BA49" i="66"/>
  <c r="BB49" i="66"/>
  <c r="BC49" i="66"/>
  <c r="BD49" i="66"/>
  <c r="D49" i="67"/>
  <c r="F49" i="67"/>
  <c r="G49" i="67"/>
  <c r="H49" i="67"/>
  <c r="J49" i="67"/>
  <c r="J60" i="67" s="1"/>
  <c r="L49" i="67"/>
  <c r="P49" i="67"/>
  <c r="R49" i="67"/>
  <c r="T49" i="67"/>
  <c r="T60" i="67" s="1"/>
  <c r="V49" i="67"/>
  <c r="X49" i="67"/>
  <c r="Y49" i="67"/>
  <c r="Z49" i="67"/>
  <c r="AB49" i="67"/>
  <c r="AD49" i="67"/>
  <c r="AF49" i="67"/>
  <c r="AH49" i="67"/>
  <c r="AH60" i="67" s="1"/>
  <c r="AJ49" i="67"/>
  <c r="AL49" i="67"/>
  <c r="AM49" i="67"/>
  <c r="AN49" i="67"/>
  <c r="BA49" i="67"/>
  <c r="BB49" i="67"/>
  <c r="BC49" i="67"/>
  <c r="BD49" i="67"/>
  <c r="D49" i="68"/>
  <c r="F49" i="68"/>
  <c r="G49" i="68"/>
  <c r="H49" i="68"/>
  <c r="H60" i="68" s="1"/>
  <c r="J49" i="68"/>
  <c r="L49" i="68"/>
  <c r="P49" i="68"/>
  <c r="R49" i="68"/>
  <c r="R60" i="68" s="1"/>
  <c r="T49" i="68"/>
  <c r="V49" i="68"/>
  <c r="X49" i="68"/>
  <c r="Z49" i="68"/>
  <c r="Z60" i="68" s="1"/>
  <c r="AB49" i="68"/>
  <c r="AD49" i="68"/>
  <c r="AF49" i="68"/>
  <c r="AH49" i="68"/>
  <c r="AJ49" i="68"/>
  <c r="AL49" i="68"/>
  <c r="AM49" i="68"/>
  <c r="AN49" i="68"/>
  <c r="BA49" i="68"/>
  <c r="BB49" i="68"/>
  <c r="BC49" i="68"/>
  <c r="BD49" i="68"/>
  <c r="F49" i="69"/>
  <c r="G49" i="69"/>
  <c r="H49" i="69"/>
  <c r="J49" i="69"/>
  <c r="L49" i="69"/>
  <c r="P49" i="69"/>
  <c r="R49" i="69"/>
  <c r="T49" i="69"/>
  <c r="T60" i="69" s="1"/>
  <c r="V49" i="69"/>
  <c r="X49" i="69"/>
  <c r="Z49" i="69"/>
  <c r="AB49" i="69"/>
  <c r="AB60" i="69" s="1"/>
  <c r="AD49" i="69"/>
  <c r="AF49" i="69"/>
  <c r="AH49" i="69"/>
  <c r="AJ49" i="69"/>
  <c r="AJ60" i="69" s="1"/>
  <c r="AL49" i="69"/>
  <c r="AM49" i="69"/>
  <c r="BA49" i="69"/>
  <c r="BB49" i="69"/>
  <c r="BC49" i="69"/>
  <c r="BD49" i="69"/>
  <c r="D49" i="70"/>
  <c r="F49" i="70"/>
  <c r="G49" i="70"/>
  <c r="H49" i="70"/>
  <c r="J49" i="70"/>
  <c r="L49" i="70"/>
  <c r="P49" i="70"/>
  <c r="R49" i="70"/>
  <c r="T49" i="70"/>
  <c r="V49" i="70"/>
  <c r="X49" i="70"/>
  <c r="Y49" i="70"/>
  <c r="AB49" i="70"/>
  <c r="AD49" i="70"/>
  <c r="AF49" i="70"/>
  <c r="AH49" i="70"/>
  <c r="AJ49" i="70"/>
  <c r="AL49" i="70"/>
  <c r="AM49" i="70"/>
  <c r="AN49" i="70"/>
  <c r="BA49" i="70"/>
  <c r="BA47" i="70"/>
  <c r="BA45" i="70"/>
  <c r="BA35" i="70"/>
  <c r="BA20" i="70"/>
  <c r="BB49" i="70"/>
  <c r="BC49" i="70"/>
  <c r="BD49" i="70"/>
  <c r="D49" i="71"/>
  <c r="F49" i="71"/>
  <c r="F60" i="71" s="1"/>
  <c r="G49" i="71"/>
  <c r="H49" i="71"/>
  <c r="J49" i="71"/>
  <c r="L49" i="71"/>
  <c r="P49" i="71"/>
  <c r="R49" i="71"/>
  <c r="T49" i="71"/>
  <c r="V49" i="71"/>
  <c r="V60" i="71" s="1"/>
  <c r="X49" i="71"/>
  <c r="Y49" i="71"/>
  <c r="Z49" i="71"/>
  <c r="AB49" i="71"/>
  <c r="AB60" i="71" s="1"/>
  <c r="AD49" i="71"/>
  <c r="AF49" i="71"/>
  <c r="AH49" i="71"/>
  <c r="AJ49" i="71"/>
  <c r="AL49" i="71"/>
  <c r="AM49" i="71"/>
  <c r="AN49" i="71"/>
  <c r="BA49" i="71"/>
  <c r="BB49" i="71"/>
  <c r="BC49" i="71"/>
  <c r="BD49" i="71"/>
  <c r="D49" i="72"/>
  <c r="F49" i="72"/>
  <c r="G49" i="72"/>
  <c r="H49" i="72"/>
  <c r="J49" i="72"/>
  <c r="J60" i="72" s="1"/>
  <c r="L49" i="72"/>
  <c r="P49" i="72"/>
  <c r="R49" i="72"/>
  <c r="T49" i="72"/>
  <c r="T60" i="72" s="1"/>
  <c r="V49" i="72"/>
  <c r="X49" i="72"/>
  <c r="Z49" i="72"/>
  <c r="AB49" i="72"/>
  <c r="AD49" i="72"/>
  <c r="AF49" i="72"/>
  <c r="AH49" i="72"/>
  <c r="AJ49" i="72"/>
  <c r="AL49" i="72"/>
  <c r="AM49" i="72"/>
  <c r="AN49" i="72"/>
  <c r="BA49" i="72"/>
  <c r="BA60" i="72" s="1"/>
  <c r="BB49" i="72"/>
  <c r="BC49" i="72"/>
  <c r="BD49" i="72"/>
  <c r="D49" i="73"/>
  <c r="F49" i="73"/>
  <c r="G49" i="73"/>
  <c r="H49" i="73"/>
  <c r="J49" i="73"/>
  <c r="J60" i="73" s="1"/>
  <c r="L49" i="73"/>
  <c r="P49" i="73"/>
  <c r="R49" i="73"/>
  <c r="T49" i="73"/>
  <c r="T60" i="73" s="1"/>
  <c r="V49" i="73"/>
  <c r="X49" i="73"/>
  <c r="Y49" i="73"/>
  <c r="Z49" i="73"/>
  <c r="AB49" i="73"/>
  <c r="AD49" i="73"/>
  <c r="AF49" i="73"/>
  <c r="AH49" i="73"/>
  <c r="AJ49" i="73"/>
  <c r="AL49" i="73"/>
  <c r="AM49" i="73"/>
  <c r="AN49" i="73"/>
  <c r="BA49" i="73"/>
  <c r="BB49" i="73"/>
  <c r="BC49" i="73"/>
  <c r="BD49" i="73"/>
  <c r="D49" i="74"/>
  <c r="F49" i="74"/>
  <c r="G49" i="74"/>
  <c r="H49" i="74"/>
  <c r="J49" i="74"/>
  <c r="L49" i="74"/>
  <c r="M49" i="74"/>
  <c r="N49" i="74"/>
  <c r="P49" i="74"/>
  <c r="R49" i="74"/>
  <c r="T49" i="74"/>
  <c r="V49" i="74"/>
  <c r="V60" i="74" s="1"/>
  <c r="X49" i="74"/>
  <c r="Y49" i="74"/>
  <c r="Z49" i="74"/>
  <c r="AB49" i="74"/>
  <c r="AD49" i="74"/>
  <c r="AF49" i="74"/>
  <c r="AH49" i="74"/>
  <c r="AJ49" i="74"/>
  <c r="AJ60" i="74" s="1"/>
  <c r="AL49" i="74"/>
  <c r="AM49" i="74"/>
  <c r="AN49" i="74"/>
  <c r="BA49" i="74"/>
  <c r="BB49" i="74"/>
  <c r="BC49" i="74"/>
  <c r="BD49" i="74"/>
  <c r="D49" i="75"/>
  <c r="F49" i="75"/>
  <c r="G49" i="75"/>
  <c r="H49" i="75"/>
  <c r="J49" i="75"/>
  <c r="L49" i="75"/>
  <c r="P49" i="75"/>
  <c r="R49" i="75"/>
  <c r="T49" i="75"/>
  <c r="T60" i="75" s="1"/>
  <c r="V49" i="75"/>
  <c r="X49" i="75"/>
  <c r="Z49" i="75"/>
  <c r="AB49" i="75"/>
  <c r="AD49" i="75"/>
  <c r="AF49" i="75"/>
  <c r="AH49" i="75"/>
  <c r="AJ49" i="75"/>
  <c r="AJ60" i="75" s="1"/>
  <c r="AL49" i="75"/>
  <c r="AM49" i="75"/>
  <c r="AN49" i="75"/>
  <c r="BA49" i="75"/>
  <c r="BB49" i="75"/>
  <c r="BC49" i="75"/>
  <c r="BD49" i="75"/>
  <c r="D49" i="76"/>
  <c r="F49" i="76"/>
  <c r="F47" i="76"/>
  <c r="F45" i="76"/>
  <c r="F35" i="76"/>
  <c r="F20" i="76"/>
  <c r="G49" i="76"/>
  <c r="J49" i="76"/>
  <c r="J47" i="76"/>
  <c r="J45" i="76"/>
  <c r="J35" i="76"/>
  <c r="J20" i="76"/>
  <c r="L49" i="76"/>
  <c r="P49" i="76"/>
  <c r="T49" i="76"/>
  <c r="T47" i="76"/>
  <c r="T45" i="76"/>
  <c r="T35" i="76"/>
  <c r="T20" i="76"/>
  <c r="X49" i="76"/>
  <c r="X47" i="76"/>
  <c r="X45" i="76"/>
  <c r="X35" i="76"/>
  <c r="X20" i="76"/>
  <c r="Y49" i="76"/>
  <c r="AB49" i="76"/>
  <c r="AB47" i="76"/>
  <c r="AB45" i="76"/>
  <c r="AB35" i="76"/>
  <c r="AB20" i="76"/>
  <c r="AF49" i="76"/>
  <c r="AH49" i="76"/>
  <c r="AJ49" i="76"/>
  <c r="AJ47" i="76"/>
  <c r="AJ45" i="76"/>
  <c r="AJ35" i="76"/>
  <c r="AJ20" i="76"/>
  <c r="AM49" i="76"/>
  <c r="AN49" i="76"/>
  <c r="BA49" i="76"/>
  <c r="BC49" i="76"/>
  <c r="BD49" i="76"/>
  <c r="F49" i="77"/>
  <c r="G49" i="77"/>
  <c r="H49" i="77"/>
  <c r="J49" i="77"/>
  <c r="L49" i="77"/>
  <c r="P49" i="77"/>
  <c r="R49" i="77"/>
  <c r="T49" i="77"/>
  <c r="V49" i="77"/>
  <c r="X49" i="77"/>
  <c r="Y49" i="77"/>
  <c r="Z49" i="77"/>
  <c r="AB49" i="77"/>
  <c r="AD49" i="77"/>
  <c r="AF49" i="77"/>
  <c r="AH49" i="77"/>
  <c r="AJ49" i="77"/>
  <c r="AL49" i="77"/>
  <c r="AM49" i="77"/>
  <c r="AN49" i="77"/>
  <c r="BA49" i="77"/>
  <c r="BB49" i="77"/>
  <c r="BC49" i="77"/>
  <c r="BD49" i="77"/>
  <c r="D49" i="79"/>
  <c r="F49" i="79"/>
  <c r="G49" i="79"/>
  <c r="H49" i="79"/>
  <c r="J49" i="79"/>
  <c r="L49" i="79"/>
  <c r="P49" i="79"/>
  <c r="R49" i="79"/>
  <c r="T49" i="79"/>
  <c r="V49" i="79"/>
  <c r="X49" i="79"/>
  <c r="Z49" i="79"/>
  <c r="AB49" i="79"/>
  <c r="AD49" i="79"/>
  <c r="AF49" i="79"/>
  <c r="AH49" i="79"/>
  <c r="AJ49" i="79"/>
  <c r="AL49" i="79"/>
  <c r="AM49" i="79"/>
  <c r="AN49" i="79"/>
  <c r="BA49" i="79"/>
  <c r="BB49" i="79"/>
  <c r="BC49" i="79"/>
  <c r="BD49" i="79"/>
  <c r="D49" i="48"/>
  <c r="F49" i="48"/>
  <c r="G49" i="48"/>
  <c r="H49" i="48"/>
  <c r="J49" i="48"/>
  <c r="L49" i="48"/>
  <c r="M49" i="48"/>
  <c r="N49" i="48"/>
  <c r="Y49" i="48"/>
  <c r="Z49" i="48"/>
  <c r="AJ49" i="48"/>
  <c r="AJ60" i="48" s="1"/>
  <c r="AM49" i="48"/>
  <c r="AN49" i="48"/>
  <c r="BA49" i="48"/>
  <c r="BB49" i="48"/>
  <c r="BB60" i="48" s="1"/>
  <c r="BC49" i="48"/>
  <c r="BD49" i="48"/>
  <c r="C49" i="49"/>
  <c r="C49" i="52"/>
  <c r="C49" i="53"/>
  <c r="C49" i="54"/>
  <c r="C49" i="55"/>
  <c r="C49" i="56"/>
  <c r="C49" i="57"/>
  <c r="C49" i="58"/>
  <c r="C49" i="60"/>
  <c r="C49" i="61"/>
  <c r="C49" i="63"/>
  <c r="C49" i="64"/>
  <c r="C49" i="65"/>
  <c r="C49" i="66"/>
  <c r="C49" i="67"/>
  <c r="C49" i="68"/>
  <c r="C49" i="69"/>
  <c r="C49" i="70"/>
  <c r="C49" i="71"/>
  <c r="C49" i="72"/>
  <c r="C49" i="73"/>
  <c r="C49" i="74"/>
  <c r="C49" i="75"/>
  <c r="C49" i="76"/>
  <c r="C49" i="77"/>
  <c r="C49" i="79"/>
  <c r="C49" i="48"/>
  <c r="D47" i="49"/>
  <c r="F47" i="49"/>
  <c r="G47" i="49"/>
  <c r="H47" i="49"/>
  <c r="J47" i="49"/>
  <c r="L47" i="49"/>
  <c r="M47" i="49"/>
  <c r="N47" i="49"/>
  <c r="Y47" i="49"/>
  <c r="Z47" i="49"/>
  <c r="AM47" i="49"/>
  <c r="AN47" i="49"/>
  <c r="BA47" i="49"/>
  <c r="BB47" i="49"/>
  <c r="BC47" i="49"/>
  <c r="BD47" i="49"/>
  <c r="D47" i="50"/>
  <c r="F47" i="50"/>
  <c r="G47" i="50"/>
  <c r="H47" i="50"/>
  <c r="J47" i="50"/>
  <c r="L47" i="50"/>
  <c r="Y47" i="50"/>
  <c r="Z47" i="50"/>
  <c r="AM47" i="50"/>
  <c r="AN47" i="50"/>
  <c r="BA47" i="50"/>
  <c r="BB47" i="50"/>
  <c r="BC47" i="50"/>
  <c r="BD47" i="50"/>
  <c r="D47" i="51"/>
  <c r="F47" i="51"/>
  <c r="Y47" i="51"/>
  <c r="Z47" i="51"/>
  <c r="AN47" i="51"/>
  <c r="BA47" i="51"/>
  <c r="BB47" i="51"/>
  <c r="D47" i="52"/>
  <c r="F47" i="52"/>
  <c r="G47" i="52"/>
  <c r="H47" i="52"/>
  <c r="J47" i="52"/>
  <c r="L47" i="52"/>
  <c r="Y47" i="52"/>
  <c r="Z47" i="52"/>
  <c r="AM47" i="52"/>
  <c r="AN47" i="52"/>
  <c r="BA47" i="52"/>
  <c r="BB47" i="52"/>
  <c r="BC47" i="52"/>
  <c r="BD47" i="52"/>
  <c r="D47" i="53"/>
  <c r="F47" i="53"/>
  <c r="G47" i="53"/>
  <c r="H47" i="53"/>
  <c r="J47" i="53"/>
  <c r="L47" i="53"/>
  <c r="M47" i="53"/>
  <c r="N47" i="53"/>
  <c r="Y47" i="53"/>
  <c r="Z47" i="53"/>
  <c r="AM47" i="53"/>
  <c r="AN47" i="53"/>
  <c r="BA47" i="53"/>
  <c r="BB47" i="53"/>
  <c r="BC47" i="53"/>
  <c r="BD47" i="53"/>
  <c r="F47" i="54"/>
  <c r="G47" i="54"/>
  <c r="H47" i="54"/>
  <c r="J47" i="54"/>
  <c r="L47" i="54"/>
  <c r="M47" i="54"/>
  <c r="N47" i="54"/>
  <c r="Y47" i="54"/>
  <c r="Y60" i="54" s="1"/>
  <c r="Z47" i="54"/>
  <c r="AM47" i="54"/>
  <c r="AN47" i="54"/>
  <c r="BA47" i="54"/>
  <c r="BB47" i="54"/>
  <c r="BC47" i="54"/>
  <c r="BD47" i="54"/>
  <c r="D47" i="55"/>
  <c r="F47" i="55"/>
  <c r="G47" i="55"/>
  <c r="H47" i="55"/>
  <c r="J47" i="55"/>
  <c r="J60" i="55" s="1"/>
  <c r="L47" i="55"/>
  <c r="P47" i="55"/>
  <c r="R47" i="55"/>
  <c r="T47" i="55"/>
  <c r="T60" i="55" s="1"/>
  <c r="V47" i="55"/>
  <c r="X47" i="55"/>
  <c r="Y47" i="55"/>
  <c r="Z47" i="55"/>
  <c r="Z60" i="55" s="1"/>
  <c r="AB47" i="55"/>
  <c r="AD47" i="55"/>
  <c r="AF47" i="55"/>
  <c r="AH47" i="55"/>
  <c r="AJ47" i="55"/>
  <c r="AL47" i="55"/>
  <c r="AM47" i="55"/>
  <c r="AN47" i="55"/>
  <c r="BA47" i="55"/>
  <c r="BB47" i="55"/>
  <c r="BC47" i="55"/>
  <c r="BD47" i="55"/>
  <c r="D47" i="56"/>
  <c r="F47" i="56"/>
  <c r="G47" i="56"/>
  <c r="H47" i="56"/>
  <c r="J47" i="56"/>
  <c r="L47" i="56"/>
  <c r="P47" i="56"/>
  <c r="R47" i="56"/>
  <c r="T47" i="56"/>
  <c r="V47" i="56"/>
  <c r="X47" i="56"/>
  <c r="Y47" i="56"/>
  <c r="Z47" i="56"/>
  <c r="AB47" i="56"/>
  <c r="AD47" i="56"/>
  <c r="AF47" i="56"/>
  <c r="AH47" i="56"/>
  <c r="AJ47" i="56"/>
  <c r="AL47" i="56"/>
  <c r="AM47" i="56"/>
  <c r="AN47" i="56"/>
  <c r="BB47" i="56"/>
  <c r="BC47" i="56"/>
  <c r="BD47" i="56"/>
  <c r="D47" i="57"/>
  <c r="F47" i="57"/>
  <c r="G47" i="57"/>
  <c r="H47" i="57"/>
  <c r="H60" i="57" s="1"/>
  <c r="J47" i="57"/>
  <c r="L47" i="57"/>
  <c r="M47" i="57"/>
  <c r="N47" i="57"/>
  <c r="P47" i="57"/>
  <c r="R47" i="57"/>
  <c r="T47" i="57"/>
  <c r="V47" i="57"/>
  <c r="X47" i="57"/>
  <c r="Y47" i="57"/>
  <c r="Z47" i="57"/>
  <c r="AB47" i="57"/>
  <c r="AD47" i="57"/>
  <c r="AF47" i="57"/>
  <c r="AH47" i="57"/>
  <c r="AJ47" i="57"/>
  <c r="AL47" i="57"/>
  <c r="AM47" i="57"/>
  <c r="AN47" i="57"/>
  <c r="BA47" i="57"/>
  <c r="BB47" i="57"/>
  <c r="BC47" i="57"/>
  <c r="BD47" i="57"/>
  <c r="D47" i="58"/>
  <c r="F47" i="58"/>
  <c r="G47" i="58"/>
  <c r="H47" i="58"/>
  <c r="J47" i="58"/>
  <c r="L47" i="58"/>
  <c r="P47" i="58"/>
  <c r="R47" i="58"/>
  <c r="T47" i="58"/>
  <c r="V47" i="58"/>
  <c r="V60" i="58" s="1"/>
  <c r="X47" i="58"/>
  <c r="Y47" i="58"/>
  <c r="AB47" i="58"/>
  <c r="AD47" i="58"/>
  <c r="AF47" i="58"/>
  <c r="AH47" i="58"/>
  <c r="AJ47" i="58"/>
  <c r="AL47" i="58"/>
  <c r="AM47" i="58"/>
  <c r="AN47" i="58"/>
  <c r="BB47" i="58"/>
  <c r="BC47" i="58"/>
  <c r="BD47" i="58"/>
  <c r="D47" i="59"/>
  <c r="F47" i="59"/>
  <c r="F60" i="59" s="1"/>
  <c r="G47" i="59"/>
  <c r="H47" i="59"/>
  <c r="J47" i="59"/>
  <c r="L47" i="59"/>
  <c r="L60" i="59" s="1"/>
  <c r="M47" i="59"/>
  <c r="N47" i="59"/>
  <c r="P47" i="59"/>
  <c r="R47" i="59"/>
  <c r="T47" i="59"/>
  <c r="V47" i="59"/>
  <c r="X47" i="59"/>
  <c r="Y47" i="59"/>
  <c r="Z47" i="59"/>
  <c r="AB47" i="59"/>
  <c r="AD47" i="59"/>
  <c r="AF47" i="59"/>
  <c r="AH47" i="59"/>
  <c r="AJ47" i="59"/>
  <c r="AL47" i="59"/>
  <c r="AM47" i="59"/>
  <c r="AN47" i="59"/>
  <c r="BA47" i="59"/>
  <c r="BB47" i="59"/>
  <c r="BC47" i="59"/>
  <c r="BD47" i="59"/>
  <c r="D47" i="60"/>
  <c r="F47" i="60"/>
  <c r="G47" i="60"/>
  <c r="G60" i="60" s="1"/>
  <c r="H47" i="60"/>
  <c r="J47" i="60"/>
  <c r="L47" i="60"/>
  <c r="M47" i="60"/>
  <c r="M60" i="60" s="1"/>
  <c r="N47" i="60"/>
  <c r="P47" i="60"/>
  <c r="R47" i="60"/>
  <c r="T47" i="60"/>
  <c r="T60" i="60" s="1"/>
  <c r="V47" i="60"/>
  <c r="X47" i="60"/>
  <c r="Y47" i="60"/>
  <c r="Z47" i="60"/>
  <c r="AB47" i="60"/>
  <c r="AD47" i="60"/>
  <c r="AF47" i="60"/>
  <c r="AH47" i="60"/>
  <c r="AJ47" i="60"/>
  <c r="AL47" i="60"/>
  <c r="AM47" i="60"/>
  <c r="AN47" i="60"/>
  <c r="BA47" i="60"/>
  <c r="BB47" i="60"/>
  <c r="BC47" i="60"/>
  <c r="BD47" i="60"/>
  <c r="D47" i="61"/>
  <c r="F47" i="61"/>
  <c r="G47" i="61"/>
  <c r="H47" i="61"/>
  <c r="H60" i="61" s="1"/>
  <c r="J47" i="61"/>
  <c r="L47" i="61"/>
  <c r="P47" i="61"/>
  <c r="R47" i="61"/>
  <c r="R60" i="61" s="1"/>
  <c r="T47" i="61"/>
  <c r="V47" i="61"/>
  <c r="X47" i="61"/>
  <c r="Y47" i="61"/>
  <c r="AB47" i="61"/>
  <c r="AD47" i="61"/>
  <c r="AF47" i="61"/>
  <c r="AH47" i="61"/>
  <c r="AJ47" i="61"/>
  <c r="AL47" i="61"/>
  <c r="AM47" i="61"/>
  <c r="AN47" i="61"/>
  <c r="D47" i="62"/>
  <c r="F47" i="62"/>
  <c r="G47" i="62"/>
  <c r="H47" i="62"/>
  <c r="J47" i="62"/>
  <c r="L47" i="62"/>
  <c r="M47" i="62"/>
  <c r="N47" i="62"/>
  <c r="P47" i="62"/>
  <c r="R47" i="62"/>
  <c r="T47" i="62"/>
  <c r="V47" i="62"/>
  <c r="X47" i="62"/>
  <c r="Y47" i="62"/>
  <c r="Z47" i="62"/>
  <c r="AB47" i="62"/>
  <c r="AD47" i="62"/>
  <c r="AF47" i="62"/>
  <c r="AH47" i="62"/>
  <c r="AJ47" i="62"/>
  <c r="AL47" i="62"/>
  <c r="AM47" i="62"/>
  <c r="AN47" i="62"/>
  <c r="BA47" i="62"/>
  <c r="BB47" i="62"/>
  <c r="BC47" i="62"/>
  <c r="BD47" i="62"/>
  <c r="F47" i="63"/>
  <c r="G47" i="63"/>
  <c r="H47" i="63"/>
  <c r="J47" i="63"/>
  <c r="L47" i="63"/>
  <c r="P47" i="63"/>
  <c r="T47" i="63"/>
  <c r="V47" i="63"/>
  <c r="X47" i="63"/>
  <c r="AB47" i="63"/>
  <c r="AD47" i="63"/>
  <c r="AF47" i="63"/>
  <c r="AJ47" i="63"/>
  <c r="AM47" i="63"/>
  <c r="AN47" i="63"/>
  <c r="BA47" i="63"/>
  <c r="BA45" i="63"/>
  <c r="BA35" i="63"/>
  <c r="BA20" i="63"/>
  <c r="BC47" i="63"/>
  <c r="BD47" i="63"/>
  <c r="D47" i="64"/>
  <c r="E47" i="64"/>
  <c r="F47" i="64"/>
  <c r="G47" i="64"/>
  <c r="H47" i="64"/>
  <c r="I47" i="64"/>
  <c r="J47" i="64"/>
  <c r="K47" i="64"/>
  <c r="L47" i="64"/>
  <c r="P47" i="64"/>
  <c r="R47" i="64"/>
  <c r="T47" i="64"/>
  <c r="V47" i="64"/>
  <c r="X47" i="64"/>
  <c r="Z47" i="64"/>
  <c r="AB47" i="64"/>
  <c r="AD47" i="64"/>
  <c r="AF47" i="64"/>
  <c r="AH47" i="64"/>
  <c r="AJ47" i="64"/>
  <c r="AL47" i="64"/>
  <c r="AM47" i="64"/>
  <c r="AN47" i="64"/>
  <c r="BA47" i="64"/>
  <c r="BB47" i="64"/>
  <c r="BC47" i="64"/>
  <c r="BD47" i="64"/>
  <c r="D47" i="65"/>
  <c r="F47" i="65"/>
  <c r="G47" i="65"/>
  <c r="H47" i="65"/>
  <c r="J47" i="65"/>
  <c r="L47" i="65"/>
  <c r="P47" i="65"/>
  <c r="R47" i="65"/>
  <c r="T47" i="65"/>
  <c r="V47" i="65"/>
  <c r="X47" i="65"/>
  <c r="Z47" i="65"/>
  <c r="AB47" i="65"/>
  <c r="AD47" i="65"/>
  <c r="AF47" i="65"/>
  <c r="AH47" i="65"/>
  <c r="AJ47" i="65"/>
  <c r="AL47" i="65"/>
  <c r="AM47" i="65"/>
  <c r="AN47" i="65"/>
  <c r="BA47" i="65"/>
  <c r="BB47" i="65"/>
  <c r="BC47" i="65"/>
  <c r="BD47" i="65"/>
  <c r="D47" i="66"/>
  <c r="F47" i="66"/>
  <c r="G47" i="66"/>
  <c r="H47" i="66"/>
  <c r="J47" i="66"/>
  <c r="L47" i="66"/>
  <c r="P47" i="66"/>
  <c r="R47" i="66"/>
  <c r="T47" i="66"/>
  <c r="V47" i="66"/>
  <c r="X47" i="66"/>
  <c r="Y47" i="66"/>
  <c r="Z47" i="66"/>
  <c r="AB47" i="66"/>
  <c r="AD47" i="66"/>
  <c r="AF47" i="66"/>
  <c r="AF60" i="66" s="1"/>
  <c r="AH47" i="66"/>
  <c r="AH60" i="66" s="1"/>
  <c r="AJ47" i="66"/>
  <c r="AL47" i="66"/>
  <c r="AM47" i="66"/>
  <c r="AN47" i="66"/>
  <c r="BA47" i="66"/>
  <c r="BB47" i="66"/>
  <c r="BC47" i="66"/>
  <c r="BD47" i="66"/>
  <c r="D47" i="67"/>
  <c r="F47" i="67"/>
  <c r="G47" i="67"/>
  <c r="H47" i="67"/>
  <c r="J47" i="67"/>
  <c r="L47" i="67"/>
  <c r="P47" i="67"/>
  <c r="P60" i="67" s="1"/>
  <c r="R47" i="67"/>
  <c r="T47" i="67"/>
  <c r="V47" i="67"/>
  <c r="X47" i="67"/>
  <c r="X60" i="67" s="1"/>
  <c r="Y47" i="67"/>
  <c r="Z47" i="67"/>
  <c r="AB47" i="67"/>
  <c r="AD47" i="67"/>
  <c r="AD60" i="67" s="1"/>
  <c r="AF47" i="67"/>
  <c r="AF60" i="67" s="1"/>
  <c r="AH47" i="67"/>
  <c r="AJ47" i="67"/>
  <c r="AL47" i="67"/>
  <c r="AL60" i="67" s="1"/>
  <c r="AM47" i="67"/>
  <c r="BA47" i="67"/>
  <c r="BB47" i="67"/>
  <c r="BC47" i="67"/>
  <c r="BD47" i="67"/>
  <c r="D47" i="68"/>
  <c r="F47" i="68"/>
  <c r="G47" i="68"/>
  <c r="H47" i="68"/>
  <c r="J47" i="68"/>
  <c r="L47" i="68"/>
  <c r="P47" i="68"/>
  <c r="R47" i="68"/>
  <c r="T47" i="68"/>
  <c r="V47" i="68"/>
  <c r="X47" i="68"/>
  <c r="X60" i="68" s="1"/>
  <c r="Z47" i="68"/>
  <c r="AB47" i="68"/>
  <c r="AD47" i="68"/>
  <c r="AF47" i="68"/>
  <c r="AH47" i="68"/>
  <c r="AJ47" i="68"/>
  <c r="AL47" i="68"/>
  <c r="AM47" i="68"/>
  <c r="AN47" i="68"/>
  <c r="BA47" i="68"/>
  <c r="BB47" i="68"/>
  <c r="BC47" i="68"/>
  <c r="BD47" i="68"/>
  <c r="D47" i="69"/>
  <c r="F47" i="69"/>
  <c r="G47" i="69"/>
  <c r="G60" i="69" s="1"/>
  <c r="H47" i="69"/>
  <c r="J47" i="69"/>
  <c r="L47" i="69"/>
  <c r="P47" i="69"/>
  <c r="R47" i="69"/>
  <c r="T47" i="69"/>
  <c r="V47" i="69"/>
  <c r="X47" i="69"/>
  <c r="X60" i="69" s="1"/>
  <c r="Z47" i="69"/>
  <c r="AB47" i="69"/>
  <c r="AD47" i="69"/>
  <c r="AF47" i="69"/>
  <c r="AH47" i="69"/>
  <c r="AJ47" i="69"/>
  <c r="AL47" i="69"/>
  <c r="AM47" i="69"/>
  <c r="AN47" i="69"/>
  <c r="BA47" i="69"/>
  <c r="BB47" i="69"/>
  <c r="BC47" i="69"/>
  <c r="BD47" i="69"/>
  <c r="D47" i="70"/>
  <c r="F47" i="70"/>
  <c r="G47" i="70"/>
  <c r="H47" i="70"/>
  <c r="J47" i="70"/>
  <c r="L47" i="70"/>
  <c r="P47" i="70"/>
  <c r="R47" i="70"/>
  <c r="T47" i="70"/>
  <c r="V47" i="70"/>
  <c r="X47" i="70"/>
  <c r="X60" i="70" s="1"/>
  <c r="Y47" i="70"/>
  <c r="AB47" i="70"/>
  <c r="AD47" i="70"/>
  <c r="AF47" i="70"/>
  <c r="AF60" i="70" s="1"/>
  <c r="AH47" i="70"/>
  <c r="AJ47" i="70"/>
  <c r="AL47" i="70"/>
  <c r="AM47" i="70"/>
  <c r="AN47" i="70"/>
  <c r="BB47" i="70"/>
  <c r="BC47" i="70"/>
  <c r="BD47" i="70"/>
  <c r="D47" i="71"/>
  <c r="F47" i="71"/>
  <c r="G47" i="71"/>
  <c r="H47" i="71"/>
  <c r="H60" i="71" s="1"/>
  <c r="J47" i="71"/>
  <c r="L47" i="71"/>
  <c r="P47" i="71"/>
  <c r="P60" i="71" s="1"/>
  <c r="R47" i="71"/>
  <c r="R60" i="71" s="1"/>
  <c r="T47" i="71"/>
  <c r="V47" i="71"/>
  <c r="X47" i="71"/>
  <c r="Y47" i="71"/>
  <c r="Y60" i="71" s="1"/>
  <c r="Z47" i="71"/>
  <c r="AB47" i="71"/>
  <c r="AD47" i="71"/>
  <c r="AF47" i="71"/>
  <c r="AH47" i="71"/>
  <c r="AJ47" i="71"/>
  <c r="AL47" i="71"/>
  <c r="AL60" i="71" s="1"/>
  <c r="AM47" i="71"/>
  <c r="AN47" i="71"/>
  <c r="BA47" i="71"/>
  <c r="BB47" i="71"/>
  <c r="BC47" i="71"/>
  <c r="BD47" i="71"/>
  <c r="D47" i="72"/>
  <c r="F47" i="72"/>
  <c r="G47" i="72"/>
  <c r="G60" i="72" s="1"/>
  <c r="H47" i="72"/>
  <c r="J47" i="72"/>
  <c r="L47" i="72"/>
  <c r="P47" i="72"/>
  <c r="R47" i="72"/>
  <c r="T47" i="72"/>
  <c r="V47" i="72"/>
  <c r="X47" i="72"/>
  <c r="Z47" i="72"/>
  <c r="AB47" i="72"/>
  <c r="AD47" i="72"/>
  <c r="AF47" i="72"/>
  <c r="AF60" i="72" s="1"/>
  <c r="AH47" i="72"/>
  <c r="AJ47" i="72"/>
  <c r="AL47" i="72"/>
  <c r="AM47" i="72"/>
  <c r="AN47" i="72"/>
  <c r="BA47" i="72"/>
  <c r="BB47" i="72"/>
  <c r="BC47" i="72"/>
  <c r="BD47" i="72"/>
  <c r="D47" i="73"/>
  <c r="F47" i="73"/>
  <c r="G47" i="73"/>
  <c r="H47" i="73"/>
  <c r="J47" i="73"/>
  <c r="L47" i="73"/>
  <c r="P47" i="73"/>
  <c r="R47" i="73"/>
  <c r="T47" i="73"/>
  <c r="V47" i="73"/>
  <c r="X47" i="73"/>
  <c r="Y47" i="73"/>
  <c r="Z47" i="73"/>
  <c r="AB47" i="73"/>
  <c r="AD47" i="73"/>
  <c r="AF47" i="73"/>
  <c r="AH47" i="73"/>
  <c r="AJ47" i="73"/>
  <c r="AL47" i="73"/>
  <c r="AM47" i="73"/>
  <c r="AN47" i="73"/>
  <c r="BA47" i="73"/>
  <c r="BB47" i="73"/>
  <c r="BB60" i="73" s="1"/>
  <c r="BC47" i="73"/>
  <c r="BD47" i="73"/>
  <c r="F47" i="74"/>
  <c r="G47" i="74"/>
  <c r="H47" i="74"/>
  <c r="J47" i="74"/>
  <c r="L47" i="74"/>
  <c r="M47" i="74"/>
  <c r="P47" i="74"/>
  <c r="R47" i="74"/>
  <c r="T47" i="74"/>
  <c r="V47" i="74"/>
  <c r="X47" i="74"/>
  <c r="Y47" i="74"/>
  <c r="Z47" i="74"/>
  <c r="AB47" i="74"/>
  <c r="AD47" i="74"/>
  <c r="AF47" i="74"/>
  <c r="AH47" i="74"/>
  <c r="AJ47" i="74"/>
  <c r="AL47" i="74"/>
  <c r="AM47" i="74"/>
  <c r="AN47" i="74"/>
  <c r="BA47" i="74"/>
  <c r="BB47" i="74"/>
  <c r="BC47" i="74"/>
  <c r="BD47" i="74"/>
  <c r="D47" i="75"/>
  <c r="F47" i="75"/>
  <c r="G47" i="75"/>
  <c r="H47" i="75"/>
  <c r="J47" i="75"/>
  <c r="L47" i="75"/>
  <c r="P47" i="75"/>
  <c r="R47" i="75"/>
  <c r="T47" i="75"/>
  <c r="V47" i="75"/>
  <c r="X47" i="75"/>
  <c r="Z47" i="75"/>
  <c r="AB47" i="75"/>
  <c r="AD47" i="75"/>
  <c r="AF47" i="75"/>
  <c r="AH47" i="75"/>
  <c r="AJ47" i="75"/>
  <c r="AL47" i="75"/>
  <c r="AM47" i="75"/>
  <c r="AN47" i="75"/>
  <c r="BA47" i="75"/>
  <c r="BB47" i="75"/>
  <c r="BC47" i="75"/>
  <c r="BD47" i="75"/>
  <c r="D47" i="76"/>
  <c r="G47" i="76"/>
  <c r="G45" i="76"/>
  <c r="G35" i="76"/>
  <c r="G20" i="76"/>
  <c r="L47" i="76"/>
  <c r="P47" i="76"/>
  <c r="Y47" i="76"/>
  <c r="Y45" i="76"/>
  <c r="Y35" i="76"/>
  <c r="Y20" i="76"/>
  <c r="AF47" i="76"/>
  <c r="AH47" i="76"/>
  <c r="AM47" i="76"/>
  <c r="BA47" i="76"/>
  <c r="BA45" i="76"/>
  <c r="BA35" i="76"/>
  <c r="BC47" i="76"/>
  <c r="BD47" i="76"/>
  <c r="D47" i="77"/>
  <c r="F47" i="77"/>
  <c r="G47" i="77"/>
  <c r="H47" i="77"/>
  <c r="J47" i="77"/>
  <c r="L47" i="77"/>
  <c r="L60" i="77" s="1"/>
  <c r="P47" i="77"/>
  <c r="R47" i="77"/>
  <c r="T47" i="77"/>
  <c r="V47" i="77"/>
  <c r="X47" i="77"/>
  <c r="Y47" i="77"/>
  <c r="Z47" i="77"/>
  <c r="AB47" i="77"/>
  <c r="AD47" i="77"/>
  <c r="AF47" i="77"/>
  <c r="AH47" i="77"/>
  <c r="AJ47" i="77"/>
  <c r="AL47" i="77"/>
  <c r="AM47" i="77"/>
  <c r="AN47" i="77"/>
  <c r="BA47" i="77"/>
  <c r="BB47" i="77"/>
  <c r="BC47" i="77"/>
  <c r="BD47" i="77"/>
  <c r="D47" i="79"/>
  <c r="F47" i="79"/>
  <c r="G47" i="79"/>
  <c r="H47" i="79"/>
  <c r="J47" i="79"/>
  <c r="L47" i="79"/>
  <c r="P47" i="79"/>
  <c r="R47" i="79"/>
  <c r="T47" i="79"/>
  <c r="T60" i="79" s="1"/>
  <c r="AB46" i="38" s="1"/>
  <c r="V47" i="79"/>
  <c r="X47" i="79"/>
  <c r="Z47" i="79"/>
  <c r="AB47" i="79"/>
  <c r="AB60" i="79" s="1"/>
  <c r="AH46" i="38" s="1"/>
  <c r="AD47" i="79"/>
  <c r="AF47" i="79"/>
  <c r="AH47" i="79"/>
  <c r="AJ47" i="79"/>
  <c r="AJ60" i="79" s="1"/>
  <c r="AP46" i="38" s="1"/>
  <c r="AL47" i="79"/>
  <c r="AM47" i="79"/>
  <c r="BA47" i="79"/>
  <c r="BB47" i="79"/>
  <c r="BC47" i="79"/>
  <c r="BD47" i="79"/>
  <c r="D47" i="48"/>
  <c r="F47" i="48"/>
  <c r="G47" i="48"/>
  <c r="H47" i="48"/>
  <c r="J47" i="48"/>
  <c r="L47" i="48"/>
  <c r="L60" i="48" s="1"/>
  <c r="M47" i="48"/>
  <c r="N47" i="48"/>
  <c r="Y47" i="48"/>
  <c r="Z47" i="48"/>
  <c r="AJ47" i="48"/>
  <c r="AM47" i="48"/>
  <c r="AN47" i="48"/>
  <c r="BA47" i="48"/>
  <c r="BB47" i="48"/>
  <c r="BC47" i="48"/>
  <c r="BD47" i="48"/>
  <c r="C47" i="49"/>
  <c r="C47" i="51"/>
  <c r="C47" i="52"/>
  <c r="C47" i="53"/>
  <c r="C47" i="54"/>
  <c r="C47" i="55"/>
  <c r="C47" i="56"/>
  <c r="C47" i="57"/>
  <c r="C47" i="58"/>
  <c r="C60" i="58" s="1"/>
  <c r="C47" i="59"/>
  <c r="C47" i="60"/>
  <c r="C47" i="61"/>
  <c r="C47" i="62"/>
  <c r="C47" i="63"/>
  <c r="C47" i="64"/>
  <c r="C47" i="65"/>
  <c r="C47" i="66"/>
  <c r="C47" i="67"/>
  <c r="C47" i="68"/>
  <c r="C47" i="69"/>
  <c r="C47" i="70"/>
  <c r="C47" i="71"/>
  <c r="C47" i="72"/>
  <c r="C47" i="73"/>
  <c r="C47" i="74"/>
  <c r="C47" i="75"/>
  <c r="C47" i="76"/>
  <c r="C47" i="77"/>
  <c r="C47" i="79"/>
  <c r="C47" i="48"/>
  <c r="D45" i="49"/>
  <c r="F45" i="49"/>
  <c r="F60" i="49" s="1"/>
  <c r="G45" i="49"/>
  <c r="H45" i="49"/>
  <c r="J45" i="49"/>
  <c r="L45" i="49"/>
  <c r="L60" i="49" s="1"/>
  <c r="M45" i="49"/>
  <c r="N45" i="49"/>
  <c r="Y45" i="49"/>
  <c r="Z45" i="49"/>
  <c r="AM45" i="49"/>
  <c r="AN45" i="49"/>
  <c r="BA45" i="49"/>
  <c r="BB45" i="49"/>
  <c r="BB60" i="49" s="1"/>
  <c r="BC45" i="49"/>
  <c r="BD45" i="49"/>
  <c r="D45" i="50"/>
  <c r="F45" i="50"/>
  <c r="G45" i="50"/>
  <c r="H45" i="50"/>
  <c r="J45" i="50"/>
  <c r="L45" i="50"/>
  <c r="L60" i="50" s="1"/>
  <c r="Y45" i="50"/>
  <c r="Z45" i="50"/>
  <c r="AM45" i="50"/>
  <c r="BA45" i="50"/>
  <c r="BB45" i="50"/>
  <c r="BC45" i="50"/>
  <c r="BD45" i="50"/>
  <c r="D45" i="51"/>
  <c r="F45" i="51"/>
  <c r="Y45" i="51"/>
  <c r="Z45" i="51"/>
  <c r="BA45" i="51"/>
  <c r="BB45" i="51"/>
  <c r="D45" i="52"/>
  <c r="F45" i="52"/>
  <c r="G45" i="52"/>
  <c r="H45" i="52"/>
  <c r="J45" i="52"/>
  <c r="L45" i="52"/>
  <c r="Y45" i="52"/>
  <c r="Z45" i="52"/>
  <c r="BA45" i="52"/>
  <c r="BB45" i="52"/>
  <c r="BC45" i="52"/>
  <c r="BD45" i="52"/>
  <c r="D45" i="53"/>
  <c r="F45" i="53"/>
  <c r="F60" i="53" s="1"/>
  <c r="G45" i="53"/>
  <c r="H45" i="53"/>
  <c r="J45" i="53"/>
  <c r="L45" i="53"/>
  <c r="M45" i="53"/>
  <c r="N45" i="53"/>
  <c r="Y45" i="53"/>
  <c r="Z45" i="53"/>
  <c r="AN45" i="53"/>
  <c r="BA45" i="53"/>
  <c r="BB45" i="53"/>
  <c r="BC45" i="53"/>
  <c r="BD45" i="53"/>
  <c r="D45" i="54"/>
  <c r="F45" i="54"/>
  <c r="G45" i="54"/>
  <c r="H45" i="54"/>
  <c r="J45" i="54"/>
  <c r="L45" i="54"/>
  <c r="M45" i="54"/>
  <c r="N45" i="54"/>
  <c r="Y45" i="54"/>
  <c r="Z45" i="54"/>
  <c r="BA45" i="54"/>
  <c r="BB45" i="54"/>
  <c r="BC45" i="54"/>
  <c r="BD45" i="54"/>
  <c r="D45" i="55"/>
  <c r="F45" i="55"/>
  <c r="G45" i="55"/>
  <c r="H45" i="55"/>
  <c r="J45" i="55"/>
  <c r="L45" i="55"/>
  <c r="P45" i="55"/>
  <c r="R45" i="55"/>
  <c r="T45" i="55"/>
  <c r="V45" i="55"/>
  <c r="X45" i="55"/>
  <c r="Y45" i="55"/>
  <c r="Z45" i="55"/>
  <c r="AB45" i="55"/>
  <c r="AD45" i="55"/>
  <c r="AF45" i="55"/>
  <c r="AH45" i="55"/>
  <c r="AJ45" i="55"/>
  <c r="AL45" i="55"/>
  <c r="AM45" i="55"/>
  <c r="BA45" i="55"/>
  <c r="BB45" i="55"/>
  <c r="BC45" i="55"/>
  <c r="BD45" i="55"/>
  <c r="D45" i="56"/>
  <c r="F45" i="56"/>
  <c r="F60" i="56" s="1"/>
  <c r="G45" i="56"/>
  <c r="G35" i="56"/>
  <c r="G20" i="56"/>
  <c r="H45" i="56"/>
  <c r="J45" i="56"/>
  <c r="L45" i="56"/>
  <c r="P45" i="56"/>
  <c r="R45" i="56"/>
  <c r="T45" i="56"/>
  <c r="V45" i="56"/>
  <c r="X45" i="56"/>
  <c r="Y45" i="56"/>
  <c r="Z45" i="56"/>
  <c r="AB45" i="56"/>
  <c r="AD45" i="56"/>
  <c r="AF45" i="56"/>
  <c r="AH45" i="56"/>
  <c r="AJ45" i="56"/>
  <c r="AL45" i="56"/>
  <c r="BB45" i="56"/>
  <c r="BC45" i="56"/>
  <c r="BD45" i="56"/>
  <c r="D45" i="57"/>
  <c r="F45" i="57"/>
  <c r="G45" i="57"/>
  <c r="H45" i="57"/>
  <c r="J45" i="57"/>
  <c r="L45" i="57"/>
  <c r="P45" i="57"/>
  <c r="R45" i="57"/>
  <c r="T45" i="57"/>
  <c r="V45" i="57"/>
  <c r="X45" i="57"/>
  <c r="Y45" i="57"/>
  <c r="Z45" i="57"/>
  <c r="AB45" i="57"/>
  <c r="AD45" i="57"/>
  <c r="AF45" i="57"/>
  <c r="AH45" i="57"/>
  <c r="AJ45" i="57"/>
  <c r="AL45" i="57"/>
  <c r="BA45" i="57"/>
  <c r="BB45" i="57"/>
  <c r="BC45" i="57"/>
  <c r="BD45" i="57"/>
  <c r="D45" i="58"/>
  <c r="F45" i="58"/>
  <c r="G45" i="58"/>
  <c r="H45" i="58"/>
  <c r="J45" i="58"/>
  <c r="L45" i="58"/>
  <c r="P45" i="58"/>
  <c r="R45" i="58"/>
  <c r="T45" i="58"/>
  <c r="V45" i="58"/>
  <c r="X45" i="58"/>
  <c r="Y45" i="58"/>
  <c r="AB45" i="58"/>
  <c r="AD45" i="58"/>
  <c r="AF45" i="58"/>
  <c r="AH45" i="58"/>
  <c r="AH60" i="58" s="1"/>
  <c r="AJ45" i="58"/>
  <c r="AL45" i="58"/>
  <c r="AM45" i="58"/>
  <c r="AN45" i="58"/>
  <c r="BB45" i="58"/>
  <c r="BC45" i="58"/>
  <c r="BD45" i="58"/>
  <c r="F45" i="59"/>
  <c r="G45" i="59"/>
  <c r="H45" i="59"/>
  <c r="J45" i="59"/>
  <c r="L45" i="59"/>
  <c r="M45" i="59"/>
  <c r="P45" i="59"/>
  <c r="R45" i="59"/>
  <c r="T45" i="59"/>
  <c r="V45" i="59"/>
  <c r="X45" i="59"/>
  <c r="Y45" i="59"/>
  <c r="Z45" i="59"/>
  <c r="AB45" i="59"/>
  <c r="AD45" i="59"/>
  <c r="AF45" i="59"/>
  <c r="AH45" i="59"/>
  <c r="AJ45" i="59"/>
  <c r="AL45" i="59"/>
  <c r="AM45" i="59"/>
  <c r="BA45" i="59"/>
  <c r="BB45" i="59"/>
  <c r="BC45" i="59"/>
  <c r="BD45" i="59"/>
  <c r="D45" i="60"/>
  <c r="F45" i="60"/>
  <c r="G45" i="60"/>
  <c r="H45" i="60"/>
  <c r="J45" i="60"/>
  <c r="L45" i="60"/>
  <c r="M45" i="60"/>
  <c r="N45" i="60"/>
  <c r="P45" i="60"/>
  <c r="R45" i="60"/>
  <c r="T45" i="60"/>
  <c r="V45" i="60"/>
  <c r="X45" i="60"/>
  <c r="Y45" i="60"/>
  <c r="Z45" i="60"/>
  <c r="AB45" i="60"/>
  <c r="AD45" i="60"/>
  <c r="AF45" i="60"/>
  <c r="AH45" i="60"/>
  <c r="AJ45" i="60"/>
  <c r="AL45" i="60"/>
  <c r="AM45" i="60"/>
  <c r="AN45" i="60"/>
  <c r="BA45" i="60"/>
  <c r="BB45" i="60"/>
  <c r="BC45" i="60"/>
  <c r="BD45" i="60"/>
  <c r="D45" i="61"/>
  <c r="F45" i="61"/>
  <c r="G45" i="61"/>
  <c r="H45" i="61"/>
  <c r="J45" i="61"/>
  <c r="L45" i="61"/>
  <c r="P45" i="61"/>
  <c r="R45" i="61"/>
  <c r="T45" i="61"/>
  <c r="V45" i="61"/>
  <c r="X45" i="61"/>
  <c r="Y45" i="61"/>
  <c r="AB45" i="61"/>
  <c r="AD45" i="61"/>
  <c r="AF45" i="61"/>
  <c r="AH45" i="61"/>
  <c r="AJ45" i="61"/>
  <c r="AL45" i="61"/>
  <c r="AL60" i="61" s="1"/>
  <c r="AM45" i="61"/>
  <c r="AN45" i="61"/>
  <c r="D45" i="62"/>
  <c r="F45" i="62"/>
  <c r="G45" i="62"/>
  <c r="H45" i="62"/>
  <c r="J45" i="62"/>
  <c r="L45" i="62"/>
  <c r="M45" i="62"/>
  <c r="N45" i="62"/>
  <c r="P45" i="62"/>
  <c r="R45" i="62"/>
  <c r="T45" i="62"/>
  <c r="V45" i="62"/>
  <c r="X45" i="62"/>
  <c r="Y45" i="62"/>
  <c r="Z45" i="62"/>
  <c r="AB45" i="62"/>
  <c r="AD45" i="62"/>
  <c r="AF45" i="62"/>
  <c r="AF60" i="62" s="1"/>
  <c r="AH45" i="62"/>
  <c r="AJ45" i="62"/>
  <c r="AL45" i="62"/>
  <c r="AM45" i="62"/>
  <c r="AN45" i="62"/>
  <c r="BA45" i="62"/>
  <c r="BB45" i="62"/>
  <c r="BC45" i="62"/>
  <c r="BD45" i="62"/>
  <c r="D45" i="63"/>
  <c r="F45" i="63"/>
  <c r="G45" i="63"/>
  <c r="H45" i="63"/>
  <c r="J45" i="63"/>
  <c r="L45" i="63"/>
  <c r="P45" i="63"/>
  <c r="T45" i="63"/>
  <c r="T60" i="63" s="1"/>
  <c r="V45" i="63"/>
  <c r="X45" i="63"/>
  <c r="AB45" i="63"/>
  <c r="AD45" i="63"/>
  <c r="AF45" i="63"/>
  <c r="AJ45" i="63"/>
  <c r="AM45" i="63"/>
  <c r="AN45" i="63"/>
  <c r="BC45" i="63"/>
  <c r="BD45" i="63"/>
  <c r="D45" i="64"/>
  <c r="E45" i="64"/>
  <c r="F45" i="64"/>
  <c r="G45" i="64"/>
  <c r="H45" i="64"/>
  <c r="I45" i="64"/>
  <c r="J45" i="64"/>
  <c r="K45" i="64"/>
  <c r="L45" i="64"/>
  <c r="P45" i="64"/>
  <c r="R45" i="64"/>
  <c r="T45" i="64"/>
  <c r="V45" i="64"/>
  <c r="X45" i="64"/>
  <c r="Z45" i="64"/>
  <c r="AB45" i="64"/>
  <c r="AD45" i="64"/>
  <c r="AF45" i="64"/>
  <c r="AH45" i="64"/>
  <c r="AJ45" i="64"/>
  <c r="AL45" i="64"/>
  <c r="AM45" i="64"/>
  <c r="AN45" i="64"/>
  <c r="BA45" i="64"/>
  <c r="BB45" i="64"/>
  <c r="BC45" i="64"/>
  <c r="BD45" i="64"/>
  <c r="D45" i="65"/>
  <c r="F45" i="65"/>
  <c r="G45" i="65"/>
  <c r="H45" i="65"/>
  <c r="J45" i="65"/>
  <c r="L45" i="65"/>
  <c r="P45" i="65"/>
  <c r="P60" i="65" s="1"/>
  <c r="R45" i="65"/>
  <c r="T45" i="65"/>
  <c r="V45" i="65"/>
  <c r="X45" i="65"/>
  <c r="Z45" i="65"/>
  <c r="AB45" i="65"/>
  <c r="AD45" i="65"/>
  <c r="AF45" i="65"/>
  <c r="AF60" i="65" s="1"/>
  <c r="AH45" i="65"/>
  <c r="AJ45" i="65"/>
  <c r="AL45" i="65"/>
  <c r="AN45" i="65"/>
  <c r="BA45" i="65"/>
  <c r="BB45" i="65"/>
  <c r="BC45" i="65"/>
  <c r="BD45" i="65"/>
  <c r="F45" i="66"/>
  <c r="G45" i="66"/>
  <c r="H45" i="66"/>
  <c r="J45" i="66"/>
  <c r="L45" i="66"/>
  <c r="P45" i="66"/>
  <c r="R45" i="66"/>
  <c r="T45" i="66"/>
  <c r="V45" i="66"/>
  <c r="X45" i="66"/>
  <c r="Y45" i="66"/>
  <c r="Z45" i="66"/>
  <c r="AB45" i="66"/>
  <c r="AD45" i="66"/>
  <c r="AF45" i="66"/>
  <c r="AH45" i="66"/>
  <c r="AJ45" i="66"/>
  <c r="AL45" i="66"/>
  <c r="BA45" i="66"/>
  <c r="BB45" i="66"/>
  <c r="BC45" i="66"/>
  <c r="BD45" i="66"/>
  <c r="D45" i="67"/>
  <c r="F45" i="67"/>
  <c r="F60" i="67" s="1"/>
  <c r="G45" i="67"/>
  <c r="H45" i="67"/>
  <c r="J45" i="67"/>
  <c r="L45" i="67"/>
  <c r="P45" i="67"/>
  <c r="R45" i="67"/>
  <c r="T45" i="67"/>
  <c r="V45" i="67"/>
  <c r="X45" i="67"/>
  <c r="Y45" i="67"/>
  <c r="Z45" i="67"/>
  <c r="AB45" i="67"/>
  <c r="AD45" i="67"/>
  <c r="AF45" i="67"/>
  <c r="AH45" i="67"/>
  <c r="AJ45" i="67"/>
  <c r="AJ60" i="67" s="1"/>
  <c r="AL45" i="67"/>
  <c r="AN45" i="67"/>
  <c r="BA45" i="67"/>
  <c r="BB45" i="67"/>
  <c r="BC45" i="67"/>
  <c r="BD45" i="67"/>
  <c r="D45" i="68"/>
  <c r="F45" i="68"/>
  <c r="G45" i="68"/>
  <c r="H45" i="68"/>
  <c r="J45" i="68"/>
  <c r="L45" i="68"/>
  <c r="L60" i="68" s="1"/>
  <c r="P45" i="68"/>
  <c r="R45" i="68"/>
  <c r="T45" i="68"/>
  <c r="V45" i="68"/>
  <c r="V60" i="68" s="1"/>
  <c r="X45" i="68"/>
  <c r="Z45" i="68"/>
  <c r="AB45" i="68"/>
  <c r="AD45" i="68"/>
  <c r="AF45" i="68"/>
  <c r="AH45" i="68"/>
  <c r="AJ45" i="68"/>
  <c r="AL45" i="68"/>
  <c r="AN45" i="68"/>
  <c r="BA45" i="68"/>
  <c r="BB45" i="68"/>
  <c r="BC45" i="68"/>
  <c r="BD45" i="68"/>
  <c r="D45" i="69"/>
  <c r="F45" i="69"/>
  <c r="G45" i="69"/>
  <c r="H45" i="69"/>
  <c r="J45" i="69"/>
  <c r="L45" i="69"/>
  <c r="P45" i="69"/>
  <c r="R45" i="69"/>
  <c r="T45" i="69"/>
  <c r="V45" i="69"/>
  <c r="X45" i="69"/>
  <c r="Z45" i="69"/>
  <c r="AB45" i="69"/>
  <c r="AD45" i="69"/>
  <c r="AF45" i="69"/>
  <c r="AH45" i="69"/>
  <c r="AJ45" i="69"/>
  <c r="AL45" i="69"/>
  <c r="AN45" i="69"/>
  <c r="BA45" i="69"/>
  <c r="BA60" i="69" s="1"/>
  <c r="BB45" i="69"/>
  <c r="BC45" i="69"/>
  <c r="BD45" i="69"/>
  <c r="F45" i="70"/>
  <c r="G45" i="70"/>
  <c r="H45" i="70"/>
  <c r="J45" i="70"/>
  <c r="L45" i="70"/>
  <c r="P45" i="70"/>
  <c r="R45" i="70"/>
  <c r="T45" i="70"/>
  <c r="V45" i="70"/>
  <c r="X45" i="70"/>
  <c r="Y45" i="70"/>
  <c r="AB45" i="70"/>
  <c r="AD45" i="70"/>
  <c r="AF45" i="70"/>
  <c r="AH45" i="70"/>
  <c r="AJ45" i="70"/>
  <c r="AL45" i="70"/>
  <c r="BB45" i="70"/>
  <c r="BC45" i="70"/>
  <c r="BD45" i="70"/>
  <c r="D45" i="71"/>
  <c r="F45" i="71"/>
  <c r="G45" i="71"/>
  <c r="H45" i="71"/>
  <c r="J45" i="71"/>
  <c r="L45" i="71"/>
  <c r="P45" i="71"/>
  <c r="R45" i="71"/>
  <c r="T45" i="71"/>
  <c r="V45" i="71"/>
  <c r="X45" i="71"/>
  <c r="Y45" i="71"/>
  <c r="Z45" i="71"/>
  <c r="AB45" i="71"/>
  <c r="AD45" i="71"/>
  <c r="AF45" i="71"/>
  <c r="AH45" i="71"/>
  <c r="AJ45" i="71"/>
  <c r="AL45" i="71"/>
  <c r="AM45" i="71"/>
  <c r="BA45" i="71"/>
  <c r="BB45" i="71"/>
  <c r="BC45" i="71"/>
  <c r="BD45" i="71"/>
  <c r="D45" i="72"/>
  <c r="F45" i="72"/>
  <c r="G45" i="72"/>
  <c r="H45" i="72"/>
  <c r="H60" i="72" s="1"/>
  <c r="J45" i="72"/>
  <c r="L45" i="72"/>
  <c r="P45" i="72"/>
  <c r="R45" i="72"/>
  <c r="T45" i="72"/>
  <c r="V45" i="72"/>
  <c r="X45" i="72"/>
  <c r="Z45" i="72"/>
  <c r="AB45" i="72"/>
  <c r="AD45" i="72"/>
  <c r="AF45" i="72"/>
  <c r="AH45" i="72"/>
  <c r="AJ45" i="72"/>
  <c r="AL45" i="72"/>
  <c r="AM45" i="72"/>
  <c r="AN45" i="72"/>
  <c r="BA45" i="72"/>
  <c r="BB45" i="72"/>
  <c r="BC45" i="72"/>
  <c r="BD45" i="72"/>
  <c r="D45" i="73"/>
  <c r="F45" i="73"/>
  <c r="G45" i="73"/>
  <c r="H45" i="73"/>
  <c r="H60" i="73" s="1"/>
  <c r="J45" i="73"/>
  <c r="L45" i="73"/>
  <c r="P45" i="73"/>
  <c r="R45" i="73"/>
  <c r="T45" i="73"/>
  <c r="V45" i="73"/>
  <c r="X45" i="73"/>
  <c r="Y45" i="73"/>
  <c r="Z45" i="73"/>
  <c r="AB45" i="73"/>
  <c r="AD45" i="73"/>
  <c r="AF45" i="73"/>
  <c r="AH45" i="73"/>
  <c r="AJ45" i="73"/>
  <c r="AL45" i="73"/>
  <c r="AM45" i="73"/>
  <c r="AN45" i="73"/>
  <c r="BA45" i="73"/>
  <c r="BB45" i="73"/>
  <c r="BC45" i="73"/>
  <c r="BD45" i="73"/>
  <c r="D45" i="74"/>
  <c r="F45" i="74"/>
  <c r="G45" i="74"/>
  <c r="H45" i="74"/>
  <c r="J45" i="74"/>
  <c r="L45" i="74"/>
  <c r="M45" i="74"/>
  <c r="N45" i="74"/>
  <c r="P45" i="74"/>
  <c r="R45" i="74"/>
  <c r="T45" i="74"/>
  <c r="V45" i="74"/>
  <c r="X45" i="74"/>
  <c r="Y45" i="74"/>
  <c r="Z45" i="74"/>
  <c r="AB45" i="74"/>
  <c r="AD45" i="74"/>
  <c r="AF45" i="74"/>
  <c r="AH45" i="74"/>
  <c r="AJ45" i="74"/>
  <c r="AL45" i="74"/>
  <c r="AM45" i="74"/>
  <c r="AN45" i="74"/>
  <c r="BA45" i="74"/>
  <c r="BB45" i="74"/>
  <c r="BC45" i="74"/>
  <c r="BD45" i="74"/>
  <c r="F45" i="75"/>
  <c r="G45" i="75"/>
  <c r="H45" i="75"/>
  <c r="J45" i="75"/>
  <c r="L45" i="75"/>
  <c r="P45" i="75"/>
  <c r="R45" i="75"/>
  <c r="T45" i="75"/>
  <c r="V45" i="75"/>
  <c r="X45" i="75"/>
  <c r="Z45" i="75"/>
  <c r="AB45" i="75"/>
  <c r="AD45" i="75"/>
  <c r="AF45" i="75"/>
  <c r="AH45" i="75"/>
  <c r="AJ45" i="75"/>
  <c r="AL45" i="75"/>
  <c r="BA45" i="75"/>
  <c r="BB45" i="75"/>
  <c r="BC45" i="75"/>
  <c r="BD45" i="75"/>
  <c r="L45" i="76"/>
  <c r="P45" i="76"/>
  <c r="AF45" i="76"/>
  <c r="AH45" i="76"/>
  <c r="BC45" i="76"/>
  <c r="BD45" i="76"/>
  <c r="D45" i="77"/>
  <c r="F45" i="77"/>
  <c r="G45" i="77"/>
  <c r="H45" i="77"/>
  <c r="J45" i="77"/>
  <c r="L45" i="77"/>
  <c r="P45" i="77"/>
  <c r="R45" i="77"/>
  <c r="R60" i="77" s="1"/>
  <c r="T45" i="77"/>
  <c r="V45" i="77"/>
  <c r="X45" i="77"/>
  <c r="Y45" i="77"/>
  <c r="Z45" i="77"/>
  <c r="AB45" i="77"/>
  <c r="AD45" i="77"/>
  <c r="AF45" i="77"/>
  <c r="AH45" i="77"/>
  <c r="AJ45" i="77"/>
  <c r="AL45" i="77"/>
  <c r="AN45" i="77"/>
  <c r="BA45" i="77"/>
  <c r="BB45" i="77"/>
  <c r="BC45" i="77"/>
  <c r="BD45" i="77"/>
  <c r="D45" i="79"/>
  <c r="F45" i="79"/>
  <c r="G45" i="79"/>
  <c r="H45" i="79"/>
  <c r="J45" i="79"/>
  <c r="L45" i="79"/>
  <c r="P45" i="79"/>
  <c r="R45" i="79"/>
  <c r="T45" i="79"/>
  <c r="V45" i="79"/>
  <c r="X45" i="79"/>
  <c r="Z45" i="79"/>
  <c r="AB45" i="79"/>
  <c r="AD45" i="79"/>
  <c r="AF45" i="79"/>
  <c r="AH45" i="79"/>
  <c r="AJ45" i="79"/>
  <c r="AL45" i="79"/>
  <c r="AM45" i="79"/>
  <c r="AN45" i="79"/>
  <c r="BA45" i="79"/>
  <c r="BB45" i="79"/>
  <c r="BC45" i="79"/>
  <c r="BD45" i="79"/>
  <c r="D45" i="48"/>
  <c r="F45" i="48"/>
  <c r="G45" i="48"/>
  <c r="H45" i="48"/>
  <c r="J45" i="48"/>
  <c r="L45" i="48"/>
  <c r="M45" i="48"/>
  <c r="N45" i="48"/>
  <c r="Y45" i="48"/>
  <c r="Z45" i="48"/>
  <c r="AJ45" i="48"/>
  <c r="AM45" i="48"/>
  <c r="BA45" i="48"/>
  <c r="BB45" i="48"/>
  <c r="BC45" i="48"/>
  <c r="BD45" i="48"/>
  <c r="C45" i="49"/>
  <c r="C45" i="51"/>
  <c r="C45" i="53"/>
  <c r="C45" i="54"/>
  <c r="C45" i="55"/>
  <c r="C45" i="56"/>
  <c r="C45" i="57"/>
  <c r="C45" i="58"/>
  <c r="C45" i="59"/>
  <c r="C45" i="60"/>
  <c r="C45" i="61"/>
  <c r="C45" i="62"/>
  <c r="C45" i="63"/>
  <c r="C45" i="64"/>
  <c r="C45" i="65"/>
  <c r="C45" i="66"/>
  <c r="C45" i="67"/>
  <c r="C45" i="68"/>
  <c r="C45" i="69"/>
  <c r="C45" i="70"/>
  <c r="C45" i="71"/>
  <c r="C45" i="73"/>
  <c r="C45" i="74"/>
  <c r="C45" i="75"/>
  <c r="C45" i="77"/>
  <c r="C45" i="79"/>
  <c r="C45" i="48"/>
  <c r="F35" i="49"/>
  <c r="G35" i="49"/>
  <c r="H35" i="49"/>
  <c r="J35" i="49"/>
  <c r="L35" i="49"/>
  <c r="M35" i="49"/>
  <c r="Y35" i="49"/>
  <c r="Z35" i="49"/>
  <c r="AM35" i="49"/>
  <c r="BA35" i="49"/>
  <c r="BB35" i="49"/>
  <c r="BC35" i="49"/>
  <c r="BD35" i="49"/>
  <c r="D35" i="50"/>
  <c r="F35" i="50"/>
  <c r="G35" i="50"/>
  <c r="H35" i="50"/>
  <c r="J35" i="50"/>
  <c r="L35" i="50"/>
  <c r="Y35" i="50"/>
  <c r="Z35" i="50"/>
  <c r="BA35" i="50"/>
  <c r="BB35" i="50"/>
  <c r="BC35" i="50"/>
  <c r="BD35" i="50"/>
  <c r="F35" i="51"/>
  <c r="Z35" i="51"/>
  <c r="BA35" i="51"/>
  <c r="BB35" i="51"/>
  <c r="D35" i="52"/>
  <c r="F35" i="52"/>
  <c r="G35" i="52"/>
  <c r="H35" i="52"/>
  <c r="J35" i="52"/>
  <c r="Y35" i="52"/>
  <c r="Z35" i="52"/>
  <c r="AM35" i="52"/>
  <c r="BA35" i="52"/>
  <c r="BB35" i="52"/>
  <c r="BC35" i="52"/>
  <c r="BD35" i="52"/>
  <c r="F35" i="53"/>
  <c r="G35" i="53"/>
  <c r="H35" i="53"/>
  <c r="J35" i="53"/>
  <c r="L35" i="53"/>
  <c r="Z35" i="53"/>
  <c r="BA35" i="53"/>
  <c r="BB35" i="53"/>
  <c r="BC35" i="53"/>
  <c r="BD35" i="53"/>
  <c r="D35" i="54"/>
  <c r="F35" i="54"/>
  <c r="G35" i="54"/>
  <c r="H35" i="54"/>
  <c r="J35" i="54"/>
  <c r="L35" i="54"/>
  <c r="M35" i="54"/>
  <c r="N35" i="54"/>
  <c r="Y35" i="54"/>
  <c r="Z35" i="54"/>
  <c r="AM35" i="54"/>
  <c r="AN35" i="54"/>
  <c r="BA35" i="54"/>
  <c r="BB35" i="54"/>
  <c r="BC35" i="54"/>
  <c r="BD35" i="54"/>
  <c r="F35" i="55"/>
  <c r="G35" i="55"/>
  <c r="H35" i="55"/>
  <c r="J35" i="55"/>
  <c r="L35" i="55"/>
  <c r="P35" i="55"/>
  <c r="R35" i="55"/>
  <c r="T35" i="55"/>
  <c r="V35" i="55"/>
  <c r="X35" i="55"/>
  <c r="Y35" i="55"/>
  <c r="Z35" i="55"/>
  <c r="AB35" i="55"/>
  <c r="AD35" i="55"/>
  <c r="AF35" i="55"/>
  <c r="AH35" i="55"/>
  <c r="AJ35" i="55"/>
  <c r="AL35" i="55"/>
  <c r="AM35" i="55"/>
  <c r="BA35" i="55"/>
  <c r="BB35" i="55"/>
  <c r="BC35" i="55"/>
  <c r="BD35" i="55"/>
  <c r="D35" i="56"/>
  <c r="F35" i="56"/>
  <c r="F20" i="56"/>
  <c r="H35" i="56"/>
  <c r="J35" i="56"/>
  <c r="J20" i="56"/>
  <c r="L35" i="56"/>
  <c r="P35" i="56"/>
  <c r="P20" i="56"/>
  <c r="R35" i="56"/>
  <c r="T35" i="56"/>
  <c r="V35" i="56"/>
  <c r="X35" i="56"/>
  <c r="X20" i="56"/>
  <c r="Z35" i="56"/>
  <c r="AB35" i="56"/>
  <c r="AD35" i="56"/>
  <c r="AF35" i="56"/>
  <c r="AH35" i="56"/>
  <c r="AJ35" i="56"/>
  <c r="AL35" i="56"/>
  <c r="BB35" i="56"/>
  <c r="BC35" i="56"/>
  <c r="BD35" i="56"/>
  <c r="D35" i="57"/>
  <c r="F35" i="57"/>
  <c r="G35" i="57"/>
  <c r="H35" i="57"/>
  <c r="J35" i="57"/>
  <c r="L35" i="57"/>
  <c r="P35" i="57"/>
  <c r="R35" i="57"/>
  <c r="T35" i="57"/>
  <c r="V35" i="57"/>
  <c r="X35" i="57"/>
  <c r="Z35" i="57"/>
  <c r="AB35" i="57"/>
  <c r="AD35" i="57"/>
  <c r="AF35" i="57"/>
  <c r="AH35" i="57"/>
  <c r="AJ35" i="57"/>
  <c r="AL35" i="57"/>
  <c r="AN35" i="57"/>
  <c r="BA35" i="57"/>
  <c r="BB35" i="57"/>
  <c r="BC35" i="57"/>
  <c r="BD35" i="57"/>
  <c r="F35" i="58"/>
  <c r="G35" i="58"/>
  <c r="H35" i="58"/>
  <c r="J35" i="58"/>
  <c r="L35" i="58"/>
  <c r="P35" i="58"/>
  <c r="R35" i="58"/>
  <c r="R20" i="58"/>
  <c r="T35" i="58"/>
  <c r="V35" i="58"/>
  <c r="X35" i="58"/>
  <c r="Y35" i="58"/>
  <c r="AB35" i="58"/>
  <c r="AD35" i="58"/>
  <c r="AD20" i="58"/>
  <c r="AD60" i="58" s="1"/>
  <c r="AF35" i="58"/>
  <c r="AH35" i="58"/>
  <c r="AJ35" i="58"/>
  <c r="AL35" i="58"/>
  <c r="AL60" i="58" s="1"/>
  <c r="AL20" i="58"/>
  <c r="BB35" i="58"/>
  <c r="BB20" i="58"/>
  <c r="BC35" i="58"/>
  <c r="BD35" i="58"/>
  <c r="D35" i="59"/>
  <c r="F35" i="59"/>
  <c r="G35" i="59"/>
  <c r="H35" i="59"/>
  <c r="J35" i="59"/>
  <c r="L35" i="59"/>
  <c r="M35" i="59"/>
  <c r="N35" i="59"/>
  <c r="P35" i="59"/>
  <c r="R35" i="59"/>
  <c r="T35" i="59"/>
  <c r="V35" i="59"/>
  <c r="X35" i="59"/>
  <c r="Y35" i="59"/>
  <c r="Z35" i="59"/>
  <c r="AB35" i="59"/>
  <c r="AD35" i="59"/>
  <c r="AF35" i="59"/>
  <c r="AH35" i="59"/>
  <c r="AJ35" i="59"/>
  <c r="AL35" i="59"/>
  <c r="AN35" i="59"/>
  <c r="BA35" i="59"/>
  <c r="BB35" i="59"/>
  <c r="BC35" i="59"/>
  <c r="BD35" i="59"/>
  <c r="D35" i="60"/>
  <c r="F35" i="60"/>
  <c r="G35" i="60"/>
  <c r="H35" i="60"/>
  <c r="J35" i="60"/>
  <c r="L35" i="60"/>
  <c r="M35" i="60"/>
  <c r="N35" i="60"/>
  <c r="P35" i="60"/>
  <c r="R35" i="60"/>
  <c r="T35" i="60"/>
  <c r="V35" i="60"/>
  <c r="X35" i="60"/>
  <c r="Z35" i="60"/>
  <c r="AB35" i="60"/>
  <c r="AD35" i="60"/>
  <c r="AF35" i="60"/>
  <c r="AH35" i="60"/>
  <c r="AJ35" i="60"/>
  <c r="AL35" i="60"/>
  <c r="AM35" i="60"/>
  <c r="AN35" i="60"/>
  <c r="BA35" i="60"/>
  <c r="BB35" i="60"/>
  <c r="BC35" i="60"/>
  <c r="BD35" i="60"/>
  <c r="D35" i="61"/>
  <c r="F35" i="61"/>
  <c r="G35" i="61"/>
  <c r="H35" i="61"/>
  <c r="J35" i="61"/>
  <c r="L35" i="61"/>
  <c r="P35" i="61"/>
  <c r="R35" i="61"/>
  <c r="T35" i="61"/>
  <c r="V35" i="61"/>
  <c r="X35" i="61"/>
  <c r="Y35" i="61"/>
  <c r="AB35" i="61"/>
  <c r="AD35" i="61"/>
  <c r="AF35" i="61"/>
  <c r="AH35" i="61"/>
  <c r="AJ35" i="61"/>
  <c r="AL35" i="61"/>
  <c r="AM35" i="61"/>
  <c r="AN35" i="61"/>
  <c r="D35" i="62"/>
  <c r="F35" i="62"/>
  <c r="G35" i="62"/>
  <c r="H35" i="62"/>
  <c r="J35" i="62"/>
  <c r="L35" i="62"/>
  <c r="N35" i="62"/>
  <c r="P35" i="62"/>
  <c r="R35" i="62"/>
  <c r="T35" i="62"/>
  <c r="V35" i="62"/>
  <c r="X35" i="62"/>
  <c r="Y35" i="62"/>
  <c r="Z35" i="62"/>
  <c r="AB35" i="62"/>
  <c r="AD35" i="62"/>
  <c r="AF35" i="62"/>
  <c r="AH35" i="62"/>
  <c r="AJ35" i="62"/>
  <c r="AL35" i="62"/>
  <c r="AM35" i="62"/>
  <c r="AN35" i="62"/>
  <c r="BA35" i="62"/>
  <c r="BB35" i="62"/>
  <c r="BC35" i="62"/>
  <c r="BD35" i="62"/>
  <c r="F35" i="63"/>
  <c r="G35" i="63"/>
  <c r="H35" i="63"/>
  <c r="J35" i="63"/>
  <c r="J20" i="63"/>
  <c r="J60" i="63" s="1"/>
  <c r="L35" i="63"/>
  <c r="P35" i="63"/>
  <c r="P20" i="63"/>
  <c r="T35" i="63"/>
  <c r="T20" i="63"/>
  <c r="V35" i="63"/>
  <c r="X35" i="63"/>
  <c r="AB35" i="63"/>
  <c r="AD35" i="63"/>
  <c r="AF35" i="63"/>
  <c r="AF60" i="63" s="1"/>
  <c r="AF20" i="63"/>
  <c r="AJ35" i="63"/>
  <c r="AJ20" i="63"/>
  <c r="BC35" i="63"/>
  <c r="BD35" i="63"/>
  <c r="D35" i="64"/>
  <c r="E35" i="64"/>
  <c r="F35" i="64"/>
  <c r="G35" i="64"/>
  <c r="H35" i="64"/>
  <c r="I35" i="64"/>
  <c r="J35" i="64"/>
  <c r="K35" i="64"/>
  <c r="L35" i="64"/>
  <c r="P35" i="64"/>
  <c r="R35" i="64"/>
  <c r="T35" i="64"/>
  <c r="V35" i="64"/>
  <c r="X35" i="64"/>
  <c r="Z35" i="64"/>
  <c r="AB35" i="64"/>
  <c r="AD35" i="64"/>
  <c r="AF35" i="64"/>
  <c r="AH35" i="64"/>
  <c r="AJ35" i="64"/>
  <c r="AL35" i="64"/>
  <c r="AN35" i="64"/>
  <c r="BA35" i="64"/>
  <c r="BB35" i="64"/>
  <c r="BC35" i="64"/>
  <c r="BD35" i="64"/>
  <c r="D35" i="65"/>
  <c r="F35" i="65"/>
  <c r="G35" i="65"/>
  <c r="H35" i="65"/>
  <c r="J35" i="65"/>
  <c r="L35" i="65"/>
  <c r="P35" i="65"/>
  <c r="R35" i="65"/>
  <c r="T35" i="65"/>
  <c r="V35" i="65"/>
  <c r="X35" i="65"/>
  <c r="Z35" i="65"/>
  <c r="AB35" i="65"/>
  <c r="AD35" i="65"/>
  <c r="AF35" i="65"/>
  <c r="AH35" i="65"/>
  <c r="AJ35" i="65"/>
  <c r="AL35" i="65"/>
  <c r="AM35" i="65"/>
  <c r="AN35" i="65"/>
  <c r="BA35" i="65"/>
  <c r="BB35" i="65"/>
  <c r="BC35" i="65"/>
  <c r="BD35" i="65"/>
  <c r="D35" i="66"/>
  <c r="F35" i="66"/>
  <c r="G35" i="66"/>
  <c r="H35" i="66"/>
  <c r="J35" i="66"/>
  <c r="L35" i="66"/>
  <c r="P35" i="66"/>
  <c r="R35" i="66"/>
  <c r="T35" i="66"/>
  <c r="V35" i="66"/>
  <c r="X35" i="66"/>
  <c r="Y35" i="66"/>
  <c r="Z35" i="66"/>
  <c r="AB35" i="66"/>
  <c r="AD35" i="66"/>
  <c r="AF35" i="66"/>
  <c r="AH35" i="66"/>
  <c r="AJ35" i="66"/>
  <c r="AL35" i="66"/>
  <c r="AN35" i="66"/>
  <c r="BA35" i="66"/>
  <c r="BB35" i="66"/>
  <c r="BC35" i="66"/>
  <c r="BD35" i="66"/>
  <c r="D35" i="67"/>
  <c r="F35" i="67"/>
  <c r="G35" i="67"/>
  <c r="H35" i="67"/>
  <c r="J35" i="67"/>
  <c r="L35" i="67"/>
  <c r="P35" i="67"/>
  <c r="R35" i="67"/>
  <c r="T35" i="67"/>
  <c r="V35" i="67"/>
  <c r="X35" i="67"/>
  <c r="Y35" i="67"/>
  <c r="Z35" i="67"/>
  <c r="AB35" i="67"/>
  <c r="AD35" i="67"/>
  <c r="AF35" i="67"/>
  <c r="AH35" i="67"/>
  <c r="AJ35" i="67"/>
  <c r="AL35" i="67"/>
  <c r="AN35" i="67"/>
  <c r="BA35" i="67"/>
  <c r="BB35" i="67"/>
  <c r="BC35" i="67"/>
  <c r="BD35" i="67"/>
  <c r="D35" i="68"/>
  <c r="F35" i="68"/>
  <c r="G35" i="68"/>
  <c r="H35" i="68"/>
  <c r="J35" i="68"/>
  <c r="L35" i="68"/>
  <c r="P35" i="68"/>
  <c r="R35" i="68"/>
  <c r="T35" i="68"/>
  <c r="V35" i="68"/>
  <c r="X35" i="68"/>
  <c r="Z35" i="68"/>
  <c r="AB35" i="68"/>
  <c r="AD35" i="68"/>
  <c r="AF35" i="68"/>
  <c r="AH35" i="68"/>
  <c r="AJ35" i="68"/>
  <c r="AL35" i="68"/>
  <c r="AN35" i="68"/>
  <c r="BA35" i="68"/>
  <c r="BB35" i="68"/>
  <c r="BC35" i="68"/>
  <c r="BD35" i="68"/>
  <c r="F35" i="69"/>
  <c r="G35" i="69"/>
  <c r="H35" i="69"/>
  <c r="J35" i="69"/>
  <c r="L35" i="69"/>
  <c r="P35" i="69"/>
  <c r="R35" i="69"/>
  <c r="T35" i="69"/>
  <c r="V35" i="69"/>
  <c r="X35" i="69"/>
  <c r="Z35" i="69"/>
  <c r="AB35" i="69"/>
  <c r="AD35" i="69"/>
  <c r="AF35" i="69"/>
  <c r="AH35" i="69"/>
  <c r="AJ35" i="69"/>
  <c r="AL35" i="69"/>
  <c r="AM35" i="69"/>
  <c r="BA35" i="69"/>
  <c r="BB35" i="69"/>
  <c r="BC35" i="69"/>
  <c r="BD35" i="69"/>
  <c r="D35" i="70"/>
  <c r="F35" i="70"/>
  <c r="G35" i="70"/>
  <c r="H35" i="70"/>
  <c r="J35" i="70"/>
  <c r="L35" i="70"/>
  <c r="P35" i="70"/>
  <c r="R35" i="70"/>
  <c r="T35" i="70"/>
  <c r="V35" i="70"/>
  <c r="X35" i="70"/>
  <c r="Y35" i="70"/>
  <c r="AB35" i="70"/>
  <c r="AD35" i="70"/>
  <c r="AF35" i="70"/>
  <c r="AH35" i="70"/>
  <c r="AH60" i="70" s="1"/>
  <c r="AJ35" i="70"/>
  <c r="AL35" i="70"/>
  <c r="BB35" i="70"/>
  <c r="BC35" i="70"/>
  <c r="BD35" i="70"/>
  <c r="F35" i="71"/>
  <c r="G35" i="71"/>
  <c r="H35" i="71"/>
  <c r="J35" i="71"/>
  <c r="L35" i="71"/>
  <c r="P35" i="71"/>
  <c r="R35" i="71"/>
  <c r="T35" i="71"/>
  <c r="V35" i="71"/>
  <c r="X35" i="71"/>
  <c r="Y35" i="71"/>
  <c r="Z35" i="71"/>
  <c r="AB35" i="71"/>
  <c r="AD35" i="71"/>
  <c r="AF35" i="71"/>
  <c r="AH35" i="71"/>
  <c r="AJ35" i="71"/>
  <c r="AL35" i="71"/>
  <c r="BA35" i="71"/>
  <c r="BB35" i="71"/>
  <c r="BC35" i="71"/>
  <c r="BD35" i="71"/>
  <c r="F35" i="72"/>
  <c r="F60" i="72" s="1"/>
  <c r="G35" i="72"/>
  <c r="H35" i="72"/>
  <c r="J35" i="72"/>
  <c r="L35" i="72"/>
  <c r="L60" i="72" s="1"/>
  <c r="P35" i="72"/>
  <c r="R35" i="72"/>
  <c r="T35" i="72"/>
  <c r="V35" i="72"/>
  <c r="V60" i="72" s="1"/>
  <c r="X35" i="72"/>
  <c r="Z35" i="72"/>
  <c r="AB35" i="72"/>
  <c r="AD35" i="72"/>
  <c r="AD60" i="72" s="1"/>
  <c r="AF35" i="72"/>
  <c r="AH35" i="72"/>
  <c r="AJ35" i="72"/>
  <c r="AL35" i="72"/>
  <c r="BA35" i="72"/>
  <c r="BB35" i="72"/>
  <c r="BC35" i="72"/>
  <c r="BD35" i="72"/>
  <c r="F35" i="73"/>
  <c r="G35" i="73"/>
  <c r="H35" i="73"/>
  <c r="J35" i="73"/>
  <c r="L35" i="73"/>
  <c r="P35" i="73"/>
  <c r="R35" i="73"/>
  <c r="T35" i="73"/>
  <c r="V35" i="73"/>
  <c r="X35" i="73"/>
  <c r="Z35" i="73"/>
  <c r="AB35" i="73"/>
  <c r="AB60" i="73" s="1"/>
  <c r="AD35" i="73"/>
  <c r="AF35" i="73"/>
  <c r="AH35" i="73"/>
  <c r="AJ35" i="73"/>
  <c r="AL35" i="73"/>
  <c r="BA35" i="73"/>
  <c r="BB35" i="73"/>
  <c r="BC35" i="73"/>
  <c r="BD35" i="73"/>
  <c r="F35" i="74"/>
  <c r="G35" i="74"/>
  <c r="H35" i="74"/>
  <c r="J35" i="74"/>
  <c r="L35" i="74"/>
  <c r="P35" i="74"/>
  <c r="R35" i="74"/>
  <c r="R60" i="74" s="1"/>
  <c r="T35" i="74"/>
  <c r="V35" i="74"/>
  <c r="X35" i="74"/>
  <c r="Y35" i="74"/>
  <c r="Y60" i="74" s="1"/>
  <c r="Z35" i="74"/>
  <c r="AB35" i="74"/>
  <c r="AD35" i="74"/>
  <c r="AF35" i="74"/>
  <c r="AH35" i="74"/>
  <c r="AJ35" i="74"/>
  <c r="AL35" i="74"/>
  <c r="BA35" i="74"/>
  <c r="BB35" i="74"/>
  <c r="BC35" i="74"/>
  <c r="BD35" i="74"/>
  <c r="D35" i="75"/>
  <c r="F35" i="75"/>
  <c r="G35" i="75"/>
  <c r="H35" i="75"/>
  <c r="J35" i="75"/>
  <c r="L35" i="75"/>
  <c r="P35" i="75"/>
  <c r="R35" i="75"/>
  <c r="T35" i="75"/>
  <c r="V35" i="75"/>
  <c r="X35" i="75"/>
  <c r="Z35" i="75"/>
  <c r="AB35" i="75"/>
  <c r="AD35" i="75"/>
  <c r="AF35" i="75"/>
  <c r="AH35" i="75"/>
  <c r="AJ35" i="75"/>
  <c r="AL35" i="75"/>
  <c r="BA35" i="75"/>
  <c r="BB35" i="75"/>
  <c r="BC35" i="75"/>
  <c r="BD35" i="75"/>
  <c r="L35" i="76"/>
  <c r="P35" i="76"/>
  <c r="AF35" i="76"/>
  <c r="AH35" i="76"/>
  <c r="BC35" i="76"/>
  <c r="BD35" i="76"/>
  <c r="F35" i="77"/>
  <c r="G35" i="77"/>
  <c r="H35" i="77"/>
  <c r="J35" i="77"/>
  <c r="L35" i="77"/>
  <c r="P35" i="77"/>
  <c r="R35" i="77"/>
  <c r="T35" i="77"/>
  <c r="V35" i="77"/>
  <c r="X35" i="77"/>
  <c r="Y35" i="77"/>
  <c r="Z35" i="77"/>
  <c r="AB35" i="77"/>
  <c r="AD35" i="77"/>
  <c r="AF35" i="77"/>
  <c r="AH35" i="77"/>
  <c r="AJ35" i="77"/>
  <c r="AL35" i="77"/>
  <c r="BA35" i="77"/>
  <c r="BB35" i="77"/>
  <c r="BC35" i="77"/>
  <c r="BD35" i="77"/>
  <c r="F35" i="79"/>
  <c r="G35" i="79"/>
  <c r="H35" i="79"/>
  <c r="J35" i="79"/>
  <c r="L35" i="79"/>
  <c r="P35" i="79"/>
  <c r="R35" i="79"/>
  <c r="T35" i="79"/>
  <c r="V35" i="79"/>
  <c r="X35" i="79"/>
  <c r="Z35" i="79"/>
  <c r="AB35" i="79"/>
  <c r="AD35" i="79"/>
  <c r="AF35" i="79"/>
  <c r="AH35" i="79"/>
  <c r="AJ35" i="79"/>
  <c r="AL35" i="79"/>
  <c r="BA35" i="79"/>
  <c r="BB35" i="79"/>
  <c r="BC35" i="79"/>
  <c r="BD35" i="79"/>
  <c r="D35" i="48"/>
  <c r="D20" i="48"/>
  <c r="F35" i="48"/>
  <c r="G35" i="48"/>
  <c r="H35" i="48"/>
  <c r="J35" i="48"/>
  <c r="L35" i="48"/>
  <c r="M35" i="48"/>
  <c r="N35" i="48"/>
  <c r="Y35" i="48"/>
  <c r="Z35" i="48"/>
  <c r="AJ35" i="48"/>
  <c r="AM35" i="48"/>
  <c r="BA35" i="48"/>
  <c r="BB35" i="48"/>
  <c r="BC35" i="48"/>
  <c r="BD35" i="48"/>
  <c r="C35" i="49"/>
  <c r="C35" i="51"/>
  <c r="C35" i="52"/>
  <c r="C35" i="53"/>
  <c r="C35" i="54"/>
  <c r="C35" i="55"/>
  <c r="C35" i="56"/>
  <c r="C35" i="57"/>
  <c r="C35" i="58"/>
  <c r="C35" i="60"/>
  <c r="C35" i="61"/>
  <c r="C35" i="62"/>
  <c r="C35" i="64"/>
  <c r="C35" i="65"/>
  <c r="C35" i="66"/>
  <c r="C35" i="67"/>
  <c r="C35" i="68"/>
  <c r="C35" i="69"/>
  <c r="C35" i="79"/>
  <c r="C35" i="48"/>
  <c r="D20" i="49"/>
  <c r="F20" i="49"/>
  <c r="G20" i="49"/>
  <c r="H20" i="49"/>
  <c r="J20" i="49"/>
  <c r="L20" i="49"/>
  <c r="N20" i="49"/>
  <c r="Z20" i="49"/>
  <c r="BA20" i="49"/>
  <c r="BB20" i="49"/>
  <c r="BC20" i="49"/>
  <c r="BD20" i="49"/>
  <c r="D20" i="50"/>
  <c r="F20" i="50"/>
  <c r="G20" i="50"/>
  <c r="H20" i="50"/>
  <c r="J20" i="50"/>
  <c r="L20" i="50"/>
  <c r="Y20" i="50"/>
  <c r="Z20" i="50"/>
  <c r="BA20" i="50"/>
  <c r="BB20" i="50"/>
  <c r="BC20" i="50"/>
  <c r="BD20" i="50"/>
  <c r="D20" i="51"/>
  <c r="F20" i="51"/>
  <c r="Y20" i="51"/>
  <c r="Z20" i="51"/>
  <c r="BA20" i="51"/>
  <c r="BB20" i="51"/>
  <c r="F20" i="52"/>
  <c r="G20" i="52"/>
  <c r="H20" i="52"/>
  <c r="J20" i="52"/>
  <c r="L20" i="52"/>
  <c r="Y20" i="52"/>
  <c r="Z20" i="52"/>
  <c r="BB20" i="52"/>
  <c r="BC20" i="52"/>
  <c r="BD20" i="52"/>
  <c r="F20" i="53"/>
  <c r="G20" i="53"/>
  <c r="H20" i="53"/>
  <c r="J20" i="53"/>
  <c r="L20" i="53"/>
  <c r="Z20" i="53"/>
  <c r="BA20" i="53"/>
  <c r="BB20" i="53"/>
  <c r="BC20" i="53"/>
  <c r="BD20" i="53"/>
  <c r="F20" i="54"/>
  <c r="G20" i="54"/>
  <c r="H20" i="54"/>
  <c r="J20" i="54"/>
  <c r="L20" i="54"/>
  <c r="Y20" i="54"/>
  <c r="BA20" i="54"/>
  <c r="Z20" i="54"/>
  <c r="BB20" i="54"/>
  <c r="BC20" i="54"/>
  <c r="BD20" i="54"/>
  <c r="F20" i="55"/>
  <c r="G20" i="55"/>
  <c r="H20" i="55"/>
  <c r="J20" i="55"/>
  <c r="L20" i="55"/>
  <c r="P20" i="55"/>
  <c r="R20" i="55"/>
  <c r="T20" i="55"/>
  <c r="V20" i="55"/>
  <c r="X20" i="55"/>
  <c r="Y20" i="55"/>
  <c r="Z20" i="55"/>
  <c r="AB20" i="55"/>
  <c r="AD20" i="55"/>
  <c r="AF20" i="55"/>
  <c r="AH20" i="55"/>
  <c r="AJ20" i="55"/>
  <c r="AL20" i="55"/>
  <c r="BA20" i="55"/>
  <c r="BB20" i="55"/>
  <c r="BC20" i="55"/>
  <c r="BD20" i="55"/>
  <c r="H20" i="56"/>
  <c r="L20" i="56"/>
  <c r="R20" i="56"/>
  <c r="T20" i="56"/>
  <c r="V20" i="56"/>
  <c r="Y20" i="56"/>
  <c r="Z20" i="56"/>
  <c r="AB20" i="56"/>
  <c r="AD20" i="56"/>
  <c r="AF20" i="56"/>
  <c r="AH20" i="56"/>
  <c r="AJ20" i="56"/>
  <c r="AL20" i="56"/>
  <c r="BB20" i="56"/>
  <c r="BC20" i="56"/>
  <c r="BD20" i="56"/>
  <c r="F20" i="57"/>
  <c r="G20" i="57"/>
  <c r="G60" i="57" s="1"/>
  <c r="H20" i="57"/>
  <c r="J20" i="57"/>
  <c r="L20" i="57"/>
  <c r="P20" i="57"/>
  <c r="P60" i="57" s="1"/>
  <c r="R20" i="57"/>
  <c r="T20" i="57"/>
  <c r="V20" i="57"/>
  <c r="X20" i="57"/>
  <c r="Z20" i="57"/>
  <c r="AB20" i="57"/>
  <c r="AD20" i="57"/>
  <c r="AF20" i="57"/>
  <c r="AH20" i="57"/>
  <c r="AJ20" i="57"/>
  <c r="AL20" i="57"/>
  <c r="BA20" i="57"/>
  <c r="BB20" i="57"/>
  <c r="BC20" i="57"/>
  <c r="BD20" i="57"/>
  <c r="F20" i="58"/>
  <c r="G20" i="58"/>
  <c r="H20" i="58"/>
  <c r="J20" i="58"/>
  <c r="L20" i="58"/>
  <c r="P20" i="58"/>
  <c r="T20" i="58"/>
  <c r="V20" i="58"/>
  <c r="X20" i="58"/>
  <c r="Y20" i="58"/>
  <c r="AB20" i="58"/>
  <c r="AF20" i="58"/>
  <c r="AH20" i="58"/>
  <c r="AJ20" i="58"/>
  <c r="BC20" i="58"/>
  <c r="BD20" i="58"/>
  <c r="F20" i="59"/>
  <c r="G20" i="59"/>
  <c r="H20" i="59"/>
  <c r="J20" i="59"/>
  <c r="L20" i="59"/>
  <c r="Y20" i="59"/>
  <c r="BA20" i="59"/>
  <c r="P20" i="59"/>
  <c r="R20" i="59"/>
  <c r="T20" i="59"/>
  <c r="V20" i="59"/>
  <c r="X20" i="59"/>
  <c r="Z20" i="59"/>
  <c r="AB20" i="59"/>
  <c r="AD20" i="59"/>
  <c r="AF20" i="59"/>
  <c r="AH20" i="59"/>
  <c r="AJ20" i="59"/>
  <c r="AL20" i="59"/>
  <c r="BB20" i="59"/>
  <c r="BC20" i="59"/>
  <c r="BD20" i="59"/>
  <c r="D20" i="60"/>
  <c r="F20" i="60"/>
  <c r="G20" i="60"/>
  <c r="H20" i="60"/>
  <c r="J20" i="60"/>
  <c r="L20" i="60"/>
  <c r="M20" i="60"/>
  <c r="N20" i="60"/>
  <c r="P20" i="60"/>
  <c r="R20" i="60"/>
  <c r="T20" i="60"/>
  <c r="V20" i="60"/>
  <c r="X20" i="60"/>
  <c r="Y20" i="60"/>
  <c r="Z20" i="60"/>
  <c r="AB20" i="60"/>
  <c r="AD20" i="60"/>
  <c r="AF20" i="60"/>
  <c r="AH20" i="60"/>
  <c r="AJ20" i="60"/>
  <c r="AL20" i="60"/>
  <c r="AM20" i="60"/>
  <c r="AN20" i="60"/>
  <c r="BB20" i="60"/>
  <c r="BC20" i="60"/>
  <c r="BD20" i="60"/>
  <c r="D20" i="61"/>
  <c r="F20" i="61"/>
  <c r="G20" i="61"/>
  <c r="H20" i="61"/>
  <c r="J20" i="61"/>
  <c r="L20" i="61"/>
  <c r="P20" i="61"/>
  <c r="R20" i="61"/>
  <c r="T20" i="61"/>
  <c r="V20" i="61"/>
  <c r="X20" i="61"/>
  <c r="AB20" i="61"/>
  <c r="AD20" i="61"/>
  <c r="AF20" i="61"/>
  <c r="AH20" i="61"/>
  <c r="AJ20" i="61"/>
  <c r="AL20" i="61"/>
  <c r="AN20" i="61"/>
  <c r="F20" i="62"/>
  <c r="G20" i="62"/>
  <c r="H20" i="62"/>
  <c r="J20" i="62"/>
  <c r="L20" i="62"/>
  <c r="P20" i="62"/>
  <c r="R20" i="62"/>
  <c r="T20" i="62"/>
  <c r="V20" i="62"/>
  <c r="X20" i="62"/>
  <c r="Y20" i="62"/>
  <c r="Z20" i="62"/>
  <c r="AB20" i="62"/>
  <c r="AD20" i="62"/>
  <c r="AF20" i="62"/>
  <c r="AH20" i="62"/>
  <c r="AJ20" i="62"/>
  <c r="AL20" i="62"/>
  <c r="BA20" i="62"/>
  <c r="BB20" i="62"/>
  <c r="BC20" i="62"/>
  <c r="BD20" i="62"/>
  <c r="F20" i="63"/>
  <c r="G20" i="63"/>
  <c r="H20" i="63"/>
  <c r="H60" i="63" s="1"/>
  <c r="L20" i="63"/>
  <c r="V20" i="63"/>
  <c r="X20" i="63"/>
  <c r="AB20" i="63"/>
  <c r="AD20" i="63"/>
  <c r="BC20" i="63"/>
  <c r="BD20" i="63"/>
  <c r="E20" i="64"/>
  <c r="E60" i="64" s="1"/>
  <c r="F20" i="64"/>
  <c r="G20" i="64"/>
  <c r="H20" i="64"/>
  <c r="I20" i="64"/>
  <c r="I60" i="64" s="1"/>
  <c r="J20" i="64"/>
  <c r="K20" i="64"/>
  <c r="L20" i="64"/>
  <c r="P20" i="64"/>
  <c r="P60" i="64" s="1"/>
  <c r="R20" i="64"/>
  <c r="T20" i="64"/>
  <c r="V20" i="64"/>
  <c r="X20" i="64"/>
  <c r="Z20" i="64"/>
  <c r="AB20" i="64"/>
  <c r="AD20" i="64"/>
  <c r="AF20" i="64"/>
  <c r="AH20" i="64"/>
  <c r="AJ20" i="64"/>
  <c r="AL20" i="64"/>
  <c r="BA20" i="64"/>
  <c r="BB20" i="64"/>
  <c r="BC20" i="64"/>
  <c r="BD20" i="64"/>
  <c r="F20" i="65"/>
  <c r="G20" i="65"/>
  <c r="H20" i="65"/>
  <c r="J20" i="65"/>
  <c r="L20" i="65"/>
  <c r="P20" i="65"/>
  <c r="R20" i="65"/>
  <c r="T20" i="65"/>
  <c r="V20" i="65"/>
  <c r="X20" i="65"/>
  <c r="Z20" i="65"/>
  <c r="AB20" i="65"/>
  <c r="AD20" i="65"/>
  <c r="AF20" i="65"/>
  <c r="AH20" i="65"/>
  <c r="AJ20" i="65"/>
  <c r="AL20" i="65"/>
  <c r="BA20" i="65"/>
  <c r="BB20" i="65"/>
  <c r="BC20" i="65"/>
  <c r="BD20" i="65"/>
  <c r="F20" i="66"/>
  <c r="G20" i="66"/>
  <c r="H20" i="66"/>
  <c r="J20" i="66"/>
  <c r="L20" i="66"/>
  <c r="P20" i="66"/>
  <c r="R20" i="66"/>
  <c r="T20" i="66"/>
  <c r="V20" i="66"/>
  <c r="X20" i="66"/>
  <c r="Y20" i="66"/>
  <c r="Z20" i="66"/>
  <c r="Z60" i="66" s="1"/>
  <c r="AB20" i="66"/>
  <c r="AD20" i="66"/>
  <c r="AF20" i="66"/>
  <c r="AH20" i="66"/>
  <c r="AJ20" i="66"/>
  <c r="AL20" i="66"/>
  <c r="BA20" i="66"/>
  <c r="BB20" i="66"/>
  <c r="BC20" i="66"/>
  <c r="BD20" i="66"/>
  <c r="F20" i="67"/>
  <c r="G20" i="67"/>
  <c r="H20" i="67"/>
  <c r="J20" i="67"/>
  <c r="L20" i="67"/>
  <c r="P20" i="67"/>
  <c r="R20" i="67"/>
  <c r="T20" i="67"/>
  <c r="V20" i="67"/>
  <c r="X20" i="67"/>
  <c r="Y20" i="67"/>
  <c r="Z20" i="67"/>
  <c r="AB20" i="67"/>
  <c r="AD20" i="67"/>
  <c r="AF20" i="67"/>
  <c r="AH20" i="67"/>
  <c r="AJ20" i="67"/>
  <c r="AL20" i="67"/>
  <c r="BA20" i="67"/>
  <c r="BB20" i="67"/>
  <c r="BC20" i="67"/>
  <c r="BD20" i="67"/>
  <c r="D20" i="68"/>
  <c r="F20" i="68"/>
  <c r="G20" i="68"/>
  <c r="H20" i="68"/>
  <c r="J20" i="68"/>
  <c r="L20" i="68"/>
  <c r="P20" i="68"/>
  <c r="R20" i="68"/>
  <c r="T20" i="68"/>
  <c r="V20" i="68"/>
  <c r="X20" i="68"/>
  <c r="Z20" i="68"/>
  <c r="AB20" i="68"/>
  <c r="AD20" i="68"/>
  <c r="AF20" i="68"/>
  <c r="AH20" i="68"/>
  <c r="AJ20" i="68"/>
  <c r="AL20" i="68"/>
  <c r="BA20" i="68"/>
  <c r="BA60" i="68" s="1"/>
  <c r="BB20" i="68"/>
  <c r="BC20" i="68"/>
  <c r="BD20" i="68"/>
  <c r="F20" i="69"/>
  <c r="F60" i="69" s="1"/>
  <c r="G20" i="69"/>
  <c r="H20" i="69"/>
  <c r="J20" i="69"/>
  <c r="L20" i="69"/>
  <c r="P20" i="69"/>
  <c r="R20" i="69"/>
  <c r="T20" i="69"/>
  <c r="V20" i="69"/>
  <c r="V60" i="69" s="1"/>
  <c r="X20" i="69"/>
  <c r="Z20" i="69"/>
  <c r="Z60" i="69"/>
  <c r="AB20" i="69"/>
  <c r="AD20" i="69"/>
  <c r="AF20" i="69"/>
  <c r="AH20" i="69"/>
  <c r="AJ20" i="69"/>
  <c r="AL20" i="69"/>
  <c r="BA20" i="69"/>
  <c r="BB20" i="69"/>
  <c r="BC20" i="69"/>
  <c r="BD20" i="69"/>
  <c r="D20" i="70"/>
  <c r="F20" i="70"/>
  <c r="G20" i="70"/>
  <c r="H20" i="70"/>
  <c r="J20" i="70"/>
  <c r="L20" i="70"/>
  <c r="P20" i="70"/>
  <c r="R20" i="70"/>
  <c r="T20" i="70"/>
  <c r="V20" i="70"/>
  <c r="X20" i="70"/>
  <c r="Y20" i="70"/>
  <c r="AB20" i="70"/>
  <c r="AD20" i="70"/>
  <c r="AF20" i="70"/>
  <c r="AH20" i="70"/>
  <c r="AJ20" i="70"/>
  <c r="AL20" i="70"/>
  <c r="BB20" i="70"/>
  <c r="BC20" i="70"/>
  <c r="BD20" i="70"/>
  <c r="F20" i="71"/>
  <c r="G20" i="71"/>
  <c r="H20" i="71"/>
  <c r="J20" i="71"/>
  <c r="L20" i="71"/>
  <c r="P20" i="71"/>
  <c r="R20" i="71"/>
  <c r="T20" i="71"/>
  <c r="V20" i="71"/>
  <c r="X20" i="71"/>
  <c r="Y20" i="71"/>
  <c r="Z20" i="71"/>
  <c r="AB20" i="71"/>
  <c r="AD20" i="71"/>
  <c r="AF20" i="71"/>
  <c r="AH20" i="71"/>
  <c r="AJ20" i="71"/>
  <c r="AL20" i="71"/>
  <c r="BA20" i="71"/>
  <c r="BB20" i="71"/>
  <c r="BB60" i="71" s="1"/>
  <c r="BC20" i="71"/>
  <c r="BD20" i="71"/>
  <c r="F20" i="72"/>
  <c r="G20" i="72"/>
  <c r="H20" i="72"/>
  <c r="J20" i="72"/>
  <c r="L20" i="72"/>
  <c r="P20" i="72"/>
  <c r="R20" i="72"/>
  <c r="T20" i="72"/>
  <c r="V20" i="72"/>
  <c r="X20" i="72"/>
  <c r="Z20" i="72"/>
  <c r="AB20" i="72"/>
  <c r="AD20" i="72"/>
  <c r="AF20" i="72"/>
  <c r="AH20" i="72"/>
  <c r="AJ20" i="72"/>
  <c r="AL20" i="72"/>
  <c r="BB20" i="72"/>
  <c r="BC20" i="72"/>
  <c r="BD20" i="72"/>
  <c r="F20" i="73"/>
  <c r="G20" i="73"/>
  <c r="H20" i="73"/>
  <c r="J20" i="73"/>
  <c r="L20" i="73"/>
  <c r="P20" i="73"/>
  <c r="R20" i="73"/>
  <c r="T20" i="73"/>
  <c r="V20" i="73"/>
  <c r="X20" i="73"/>
  <c r="Z20" i="73"/>
  <c r="AB20" i="73"/>
  <c r="AD20" i="73"/>
  <c r="AF20" i="73"/>
  <c r="AH20" i="73"/>
  <c r="AJ20" i="73"/>
  <c r="AL20" i="73"/>
  <c r="BA20" i="73"/>
  <c r="BB20" i="73"/>
  <c r="BC20" i="73"/>
  <c r="BD20" i="73"/>
  <c r="F20" i="74"/>
  <c r="G20" i="74"/>
  <c r="H20" i="74"/>
  <c r="J20" i="74"/>
  <c r="L20" i="74"/>
  <c r="P20" i="74"/>
  <c r="P60" i="74" s="1"/>
  <c r="R20" i="74"/>
  <c r="T20" i="74"/>
  <c r="V20" i="74"/>
  <c r="X20" i="74"/>
  <c r="X60" i="74" s="1"/>
  <c r="Y20" i="74"/>
  <c r="Z20" i="74"/>
  <c r="AB20" i="74"/>
  <c r="AD20" i="74"/>
  <c r="AF20" i="74"/>
  <c r="AH20" i="74"/>
  <c r="AJ20" i="74"/>
  <c r="AL20" i="74"/>
  <c r="BA20" i="74"/>
  <c r="BB20" i="74"/>
  <c r="BC20" i="74"/>
  <c r="BD20" i="74"/>
  <c r="F20" i="75"/>
  <c r="G20" i="75"/>
  <c r="H20" i="75"/>
  <c r="J20" i="75"/>
  <c r="L20" i="75"/>
  <c r="P20" i="75"/>
  <c r="R20" i="75"/>
  <c r="R60" i="75" s="1"/>
  <c r="T20" i="75"/>
  <c r="V20" i="75"/>
  <c r="X20" i="75"/>
  <c r="Z20" i="75"/>
  <c r="Z60" i="75" s="1"/>
  <c r="AB20" i="75"/>
  <c r="AD20" i="75"/>
  <c r="AF20" i="75"/>
  <c r="AH20" i="75"/>
  <c r="AJ20" i="75"/>
  <c r="AL20" i="75"/>
  <c r="BA20" i="75"/>
  <c r="BA60" i="75"/>
  <c r="BB20" i="75"/>
  <c r="BC20" i="75"/>
  <c r="BD20" i="75"/>
  <c r="L20" i="76"/>
  <c r="L60" i="76" s="1"/>
  <c r="P20" i="76"/>
  <c r="AF20" i="76"/>
  <c r="AH20" i="76"/>
  <c r="BC20" i="76"/>
  <c r="BD20" i="76"/>
  <c r="F20" i="77"/>
  <c r="G20" i="77"/>
  <c r="H20" i="77"/>
  <c r="J20" i="77"/>
  <c r="L20" i="77"/>
  <c r="P20" i="77"/>
  <c r="R20" i="77"/>
  <c r="T20" i="77"/>
  <c r="V20" i="77"/>
  <c r="X20" i="77"/>
  <c r="Z20" i="77"/>
  <c r="Z60" i="77" s="1"/>
  <c r="AB20" i="77"/>
  <c r="AD20" i="77"/>
  <c r="AF20" i="77"/>
  <c r="AH20" i="77"/>
  <c r="AJ20" i="77"/>
  <c r="AL20" i="77"/>
  <c r="BA20" i="77"/>
  <c r="BB20" i="77"/>
  <c r="BC20" i="77"/>
  <c r="BD20" i="77"/>
  <c r="F20" i="79"/>
  <c r="G20" i="79"/>
  <c r="H20" i="79"/>
  <c r="J20" i="79"/>
  <c r="L20" i="79"/>
  <c r="P20" i="79"/>
  <c r="R20" i="79"/>
  <c r="T20" i="79"/>
  <c r="V20" i="79"/>
  <c r="X20" i="79"/>
  <c r="Z20" i="79"/>
  <c r="AB20" i="79"/>
  <c r="AD20" i="79"/>
  <c r="AF20" i="79"/>
  <c r="AH20" i="79"/>
  <c r="AJ20" i="79"/>
  <c r="AL20" i="79"/>
  <c r="BA20" i="79"/>
  <c r="BA60" i="79" s="1"/>
  <c r="BB20" i="79"/>
  <c r="BC20" i="79"/>
  <c r="BD20" i="79"/>
  <c r="F20" i="48"/>
  <c r="G20" i="48"/>
  <c r="H20" i="48"/>
  <c r="J20" i="48"/>
  <c r="L20" i="48"/>
  <c r="Y20" i="48"/>
  <c r="N20" i="48"/>
  <c r="Z20" i="48"/>
  <c r="AJ20" i="48"/>
  <c r="BB20" i="48"/>
  <c r="BC20" i="48"/>
  <c r="BD20" i="48"/>
  <c r="C20" i="49"/>
  <c r="C20" i="58"/>
  <c r="C20" i="60"/>
  <c r="C20" i="61"/>
  <c r="C20" i="68"/>
  <c r="F59" i="47"/>
  <c r="G59" i="47"/>
  <c r="H59" i="47"/>
  <c r="J59" i="47"/>
  <c r="L59" i="47"/>
  <c r="Y59" i="47"/>
  <c r="Z59" i="47"/>
  <c r="AJ59" i="47"/>
  <c r="BA59" i="47"/>
  <c r="BB59" i="47"/>
  <c r="BC59" i="47"/>
  <c r="BD59" i="47"/>
  <c r="D54" i="47"/>
  <c r="F54" i="47"/>
  <c r="G54" i="47"/>
  <c r="H54" i="47"/>
  <c r="J54" i="47"/>
  <c r="L54" i="47"/>
  <c r="Y54" i="47"/>
  <c r="Z54" i="47"/>
  <c r="AJ54" i="47"/>
  <c r="AM54" i="47"/>
  <c r="BA54" i="47"/>
  <c r="BB54" i="47"/>
  <c r="BC54" i="47"/>
  <c r="BD54" i="47"/>
  <c r="F52" i="47"/>
  <c r="G52" i="47"/>
  <c r="G60" i="47" s="1"/>
  <c r="H52" i="47"/>
  <c r="J52" i="47"/>
  <c r="L52" i="47"/>
  <c r="Y52" i="47"/>
  <c r="Z52" i="47"/>
  <c r="AJ52" i="47"/>
  <c r="AM52" i="47"/>
  <c r="BA52" i="47"/>
  <c r="BB52" i="47"/>
  <c r="BC52" i="47"/>
  <c r="BD52" i="47"/>
  <c r="D49" i="47"/>
  <c r="F49" i="47"/>
  <c r="G49" i="47"/>
  <c r="H49" i="47"/>
  <c r="H60" i="47" s="1"/>
  <c r="J49" i="47"/>
  <c r="L49" i="47"/>
  <c r="Y49" i="47"/>
  <c r="Z49" i="47"/>
  <c r="Z60" i="47" s="1"/>
  <c r="AJ49" i="47"/>
  <c r="AM49" i="47"/>
  <c r="AN49" i="47"/>
  <c r="BA49" i="47"/>
  <c r="BB49" i="47"/>
  <c r="BC49" i="47"/>
  <c r="BD49" i="47"/>
  <c r="D47" i="47"/>
  <c r="F47" i="47"/>
  <c r="G47" i="47"/>
  <c r="H47" i="47"/>
  <c r="J47" i="47"/>
  <c r="L47" i="47"/>
  <c r="Y47" i="47"/>
  <c r="Z47" i="47"/>
  <c r="AJ47" i="47"/>
  <c r="AM47" i="47"/>
  <c r="AN47" i="47"/>
  <c r="BA47" i="47"/>
  <c r="BB47" i="47"/>
  <c r="BB60" i="47" s="1"/>
  <c r="BC47" i="47"/>
  <c r="BD47" i="47"/>
  <c r="D45" i="47"/>
  <c r="F45" i="47"/>
  <c r="G45" i="47"/>
  <c r="H45" i="47"/>
  <c r="J45" i="47"/>
  <c r="L45" i="47"/>
  <c r="Y45" i="47"/>
  <c r="Z45" i="47"/>
  <c r="AJ45" i="47"/>
  <c r="AN45" i="47"/>
  <c r="BA45" i="47"/>
  <c r="BB45" i="47"/>
  <c r="BC45" i="47"/>
  <c r="BD45" i="47"/>
  <c r="F35" i="47"/>
  <c r="G35" i="47"/>
  <c r="H35" i="47"/>
  <c r="J35" i="47"/>
  <c r="L35" i="47"/>
  <c r="Y35" i="47"/>
  <c r="Z35" i="47"/>
  <c r="AJ35" i="47"/>
  <c r="AJ60" i="47" s="1"/>
  <c r="AM35" i="47"/>
  <c r="BA35" i="47"/>
  <c r="BB35" i="47"/>
  <c r="BC35" i="47"/>
  <c r="BD35" i="47"/>
  <c r="D20" i="47"/>
  <c r="F20" i="47"/>
  <c r="F60" i="47"/>
  <c r="G20" i="47"/>
  <c r="H20" i="47"/>
  <c r="J20" i="47"/>
  <c r="L20" i="47"/>
  <c r="Y20" i="47"/>
  <c r="Z20" i="47"/>
  <c r="AJ20" i="47"/>
  <c r="BA20" i="47"/>
  <c r="BA60" i="47" s="1"/>
  <c r="BB20" i="47"/>
  <c r="BC20" i="47"/>
  <c r="BD20" i="47"/>
  <c r="F59" i="46"/>
  <c r="G59" i="46"/>
  <c r="H59" i="46"/>
  <c r="J59" i="46"/>
  <c r="L59" i="46"/>
  <c r="Y59" i="46"/>
  <c r="Z59" i="46"/>
  <c r="BA59" i="46"/>
  <c r="BB59" i="46"/>
  <c r="BC59" i="46"/>
  <c r="BD59" i="46"/>
  <c r="D54" i="46"/>
  <c r="F54" i="46"/>
  <c r="G54" i="46"/>
  <c r="H54" i="46"/>
  <c r="J54" i="46"/>
  <c r="L54" i="46"/>
  <c r="Y54" i="46"/>
  <c r="Z54" i="46"/>
  <c r="AM54" i="46"/>
  <c r="BA54" i="46"/>
  <c r="BB54" i="46"/>
  <c r="BC54" i="46"/>
  <c r="BD54" i="46"/>
  <c r="D52" i="46"/>
  <c r="F52" i="46"/>
  <c r="G52" i="46"/>
  <c r="H52" i="46"/>
  <c r="J52" i="46"/>
  <c r="L52" i="46"/>
  <c r="Y52" i="46"/>
  <c r="Z52" i="46"/>
  <c r="AM52" i="46"/>
  <c r="BA52" i="46"/>
  <c r="BB52" i="46"/>
  <c r="BC52" i="46"/>
  <c r="BD52" i="46"/>
  <c r="D49" i="46"/>
  <c r="F49" i="46"/>
  <c r="G49" i="46"/>
  <c r="H49" i="46"/>
  <c r="J49" i="46"/>
  <c r="L49" i="46"/>
  <c r="Y49" i="46"/>
  <c r="Z49" i="46"/>
  <c r="BA49" i="46"/>
  <c r="BB49" i="46"/>
  <c r="BC49" i="46"/>
  <c r="BD49" i="46"/>
  <c r="F47" i="46"/>
  <c r="F60" i="46" s="1"/>
  <c r="G47" i="46"/>
  <c r="H47" i="46"/>
  <c r="J47" i="46"/>
  <c r="L47" i="46"/>
  <c r="Y47" i="46"/>
  <c r="Z47" i="46"/>
  <c r="AM47" i="46"/>
  <c r="AN47" i="46"/>
  <c r="BA47" i="46"/>
  <c r="BB47" i="46"/>
  <c r="BC47" i="46"/>
  <c r="BD47" i="46"/>
  <c r="C47" i="46"/>
  <c r="F45" i="46"/>
  <c r="G45" i="46"/>
  <c r="H45" i="46"/>
  <c r="J45" i="46"/>
  <c r="L45" i="46"/>
  <c r="Y45" i="46"/>
  <c r="Z45" i="46"/>
  <c r="BA45" i="46"/>
  <c r="BB45" i="46"/>
  <c r="BC45" i="46"/>
  <c r="BD45" i="46"/>
  <c r="D35" i="46"/>
  <c r="F35" i="46"/>
  <c r="G35" i="46"/>
  <c r="H35" i="46"/>
  <c r="J35" i="46"/>
  <c r="L35" i="46"/>
  <c r="Y35" i="46"/>
  <c r="Z35" i="46"/>
  <c r="BA35" i="46"/>
  <c r="BB35" i="46"/>
  <c r="BC35" i="46"/>
  <c r="BD35" i="46"/>
  <c r="D20" i="46"/>
  <c r="F20" i="46"/>
  <c r="G20" i="46"/>
  <c r="H20" i="46"/>
  <c r="J20" i="46"/>
  <c r="J60" i="46" s="1"/>
  <c r="L20" i="46"/>
  <c r="L60" i="46" s="1"/>
  <c r="Y20" i="46"/>
  <c r="Z20" i="46"/>
  <c r="BA20" i="46"/>
  <c r="BB20" i="46"/>
  <c r="BB60" i="46" s="1"/>
  <c r="BC20" i="46"/>
  <c r="BD20" i="46"/>
  <c r="E59" i="2"/>
  <c r="F59" i="2"/>
  <c r="G59" i="2"/>
  <c r="H59" i="2"/>
  <c r="I59" i="2"/>
  <c r="J59" i="2"/>
  <c r="K59" i="2"/>
  <c r="L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D54" i="2"/>
  <c r="F54" i="2"/>
  <c r="F52" i="2"/>
  <c r="F49" i="2"/>
  <c r="F47" i="2"/>
  <c r="F45" i="2"/>
  <c r="F35" i="2"/>
  <c r="F20" i="2"/>
  <c r="G54" i="2"/>
  <c r="G52" i="2"/>
  <c r="G49" i="2"/>
  <c r="G47" i="2"/>
  <c r="G45" i="2"/>
  <c r="G35" i="2"/>
  <c r="G20" i="2"/>
  <c r="H54" i="2"/>
  <c r="H52" i="2"/>
  <c r="H49" i="2"/>
  <c r="H47" i="2"/>
  <c r="H45" i="2"/>
  <c r="H35" i="2"/>
  <c r="H20" i="2"/>
  <c r="J54" i="2"/>
  <c r="J52" i="2"/>
  <c r="J49" i="2"/>
  <c r="J47" i="2"/>
  <c r="J45" i="2"/>
  <c r="J35" i="2"/>
  <c r="J20" i="2"/>
  <c r="L54" i="2"/>
  <c r="L52" i="2"/>
  <c r="L49" i="2"/>
  <c r="L47" i="2"/>
  <c r="L45" i="2"/>
  <c r="L35" i="2"/>
  <c r="L20" i="2"/>
  <c r="Y54" i="2"/>
  <c r="Y60" i="2" s="1"/>
  <c r="Z54" i="2"/>
  <c r="AM54" i="2"/>
  <c r="BA54" i="2"/>
  <c r="BB54" i="2"/>
  <c r="BB52" i="2"/>
  <c r="BB49" i="2"/>
  <c r="BB47" i="2"/>
  <c r="BB45" i="2"/>
  <c r="BB35" i="2"/>
  <c r="BB20" i="2"/>
  <c r="BC54" i="2"/>
  <c r="BD54" i="2"/>
  <c r="D52" i="2"/>
  <c r="Y52" i="2"/>
  <c r="Z52" i="2"/>
  <c r="BA52" i="2"/>
  <c r="BC52" i="2"/>
  <c r="BD52" i="2"/>
  <c r="D49" i="2"/>
  <c r="Y49" i="2"/>
  <c r="Z49" i="2"/>
  <c r="AM49" i="2"/>
  <c r="BA49" i="2"/>
  <c r="BC49" i="2"/>
  <c r="BD49" i="2"/>
  <c r="C49" i="2"/>
  <c r="D47" i="2"/>
  <c r="Y47" i="2"/>
  <c r="Z47" i="2"/>
  <c r="AM47" i="2"/>
  <c r="AN47" i="2"/>
  <c r="BA47" i="2"/>
  <c r="BC47" i="2"/>
  <c r="BD47" i="2"/>
  <c r="Y45" i="2"/>
  <c r="Z45" i="2"/>
  <c r="AM45" i="2"/>
  <c r="BA45" i="2"/>
  <c r="BC45" i="2"/>
  <c r="BD45" i="2"/>
  <c r="D35" i="2"/>
  <c r="Y35" i="2"/>
  <c r="Z35" i="2"/>
  <c r="BA35" i="2"/>
  <c r="BC35" i="2"/>
  <c r="BD35" i="2"/>
  <c r="Z20" i="2"/>
  <c r="BA20" i="2"/>
  <c r="BC20" i="2"/>
  <c r="BD20" i="2"/>
  <c r="D59" i="44"/>
  <c r="G59" i="44"/>
  <c r="G54" i="44"/>
  <c r="G52" i="44"/>
  <c r="G49" i="44"/>
  <c r="G47" i="44"/>
  <c r="H59" i="44"/>
  <c r="H54" i="44"/>
  <c r="H52" i="44"/>
  <c r="H49" i="44"/>
  <c r="H47" i="44"/>
  <c r="Y59" i="44"/>
  <c r="Z59" i="44"/>
  <c r="AM59" i="44"/>
  <c r="AN59" i="44"/>
  <c r="BA59" i="44"/>
  <c r="BA54" i="44"/>
  <c r="BA52" i="44"/>
  <c r="BA49" i="44"/>
  <c r="BA47" i="44"/>
  <c r="BB59" i="44"/>
  <c r="BB54" i="44"/>
  <c r="BB52" i="44"/>
  <c r="BB49" i="44"/>
  <c r="BB47" i="44"/>
  <c r="BC59" i="44"/>
  <c r="BD59" i="44"/>
  <c r="C59" i="44"/>
  <c r="D54" i="44"/>
  <c r="Y57" i="39"/>
  <c r="Y58" i="39" s="1"/>
  <c r="Y54" i="44"/>
  <c r="Z54" i="44"/>
  <c r="AN54" i="44"/>
  <c r="BC54" i="44"/>
  <c r="BD54" i="44"/>
  <c r="D52" i="44"/>
  <c r="Y52" i="44"/>
  <c r="Z52" i="44"/>
  <c r="AN52" i="44"/>
  <c r="AZ56" i="39"/>
  <c r="BD56" i="39"/>
  <c r="BC52" i="44"/>
  <c r="BD52" i="44"/>
  <c r="D49" i="44"/>
  <c r="Y49" i="44"/>
  <c r="Z49" i="44"/>
  <c r="AM49" i="44"/>
  <c r="AN49" i="44"/>
  <c r="BC49" i="44"/>
  <c r="BD49" i="44"/>
  <c r="C49" i="44"/>
  <c r="D47" i="44"/>
  <c r="Y47" i="44"/>
  <c r="Z47" i="44"/>
  <c r="AM47" i="44"/>
  <c r="AN47" i="44"/>
  <c r="BC47" i="44"/>
  <c r="BD47" i="44"/>
  <c r="C47" i="44"/>
  <c r="D45" i="44"/>
  <c r="C45" i="44"/>
  <c r="D20" i="44"/>
  <c r="BB58" i="61"/>
  <c r="BD58" i="61" s="1"/>
  <c r="BA58" i="61"/>
  <c r="BB57" i="61"/>
  <c r="BD57" i="61" s="1"/>
  <c r="BA57" i="61"/>
  <c r="BC57" i="61" s="1"/>
  <c r="BB56" i="61"/>
  <c r="BD56" i="61" s="1"/>
  <c r="BA56" i="61"/>
  <c r="BB55" i="61"/>
  <c r="BB59" i="61" s="1"/>
  <c r="BA55" i="61"/>
  <c r="BC55" i="61" s="1"/>
  <c r="BB53" i="61"/>
  <c r="BB54" i="61" s="1"/>
  <c r="BA53" i="61"/>
  <c r="BA54" i="61" s="1"/>
  <c r="BB51" i="61"/>
  <c r="BD51" i="61" s="1"/>
  <c r="BA51" i="61"/>
  <c r="BA52" i="61" s="1"/>
  <c r="BB50" i="61"/>
  <c r="BD50" i="61" s="1"/>
  <c r="BA50" i="61"/>
  <c r="BC50" i="61" s="1"/>
  <c r="BB48" i="61"/>
  <c r="BB49" i="61" s="1"/>
  <c r="BD48" i="61"/>
  <c r="BD49" i="61" s="1"/>
  <c r="BA48" i="61"/>
  <c r="BA49" i="61" s="1"/>
  <c r="BB46" i="61"/>
  <c r="BD46" i="61" s="1"/>
  <c r="BD47" i="61" s="1"/>
  <c r="BA46" i="61"/>
  <c r="BC46" i="61"/>
  <c r="BC47" i="61" s="1"/>
  <c r="BB44" i="61"/>
  <c r="BD44" i="61" s="1"/>
  <c r="BA44" i="61"/>
  <c r="BC44" i="61" s="1"/>
  <c r="BB43" i="61"/>
  <c r="BD43" i="61" s="1"/>
  <c r="BA43" i="61"/>
  <c r="BC43" i="61" s="1"/>
  <c r="BB42" i="61"/>
  <c r="BD42" i="61" s="1"/>
  <c r="BA42" i="61"/>
  <c r="BC42" i="61" s="1"/>
  <c r="BB41" i="61"/>
  <c r="BD41" i="61" s="1"/>
  <c r="BA41" i="61"/>
  <c r="BC41" i="61" s="1"/>
  <c r="BB40" i="61"/>
  <c r="BD40" i="61" s="1"/>
  <c r="BA40" i="61"/>
  <c r="BC40" i="61" s="1"/>
  <c r="BB39" i="61"/>
  <c r="BD39" i="61" s="1"/>
  <c r="BA39" i="61"/>
  <c r="BC39" i="61" s="1"/>
  <c r="BB38" i="61"/>
  <c r="BD38" i="61" s="1"/>
  <c r="BA38" i="61"/>
  <c r="BC38" i="61" s="1"/>
  <c r="BB37" i="61"/>
  <c r="BD37" i="61" s="1"/>
  <c r="BA37" i="61"/>
  <c r="BC37" i="61" s="1"/>
  <c r="BB36" i="61"/>
  <c r="BA36" i="61"/>
  <c r="BB34" i="61"/>
  <c r="BD34" i="61" s="1"/>
  <c r="BA34" i="61"/>
  <c r="BC34" i="61" s="1"/>
  <c r="BB33" i="61"/>
  <c r="BD33" i="61" s="1"/>
  <c r="BA33" i="61"/>
  <c r="BC33" i="61" s="1"/>
  <c r="BB32" i="61"/>
  <c r="BD32" i="61" s="1"/>
  <c r="BA32" i="61"/>
  <c r="BC32" i="61" s="1"/>
  <c r="BB31" i="61"/>
  <c r="BD31" i="61" s="1"/>
  <c r="BA31" i="61"/>
  <c r="BC31" i="61" s="1"/>
  <c r="BB30" i="61"/>
  <c r="BD30" i="61" s="1"/>
  <c r="BA30" i="61"/>
  <c r="BC30" i="61" s="1"/>
  <c r="BB29" i="61"/>
  <c r="BD29" i="61" s="1"/>
  <c r="BA29" i="61"/>
  <c r="BC29" i="61" s="1"/>
  <c r="BB28" i="61"/>
  <c r="BD28" i="61" s="1"/>
  <c r="BA28" i="61"/>
  <c r="BC28" i="61" s="1"/>
  <c r="BB27" i="61"/>
  <c r="BD27" i="61" s="1"/>
  <c r="BA27" i="61"/>
  <c r="BC27" i="61" s="1"/>
  <c r="BB26" i="61"/>
  <c r="BD26" i="61" s="1"/>
  <c r="BA26" i="61"/>
  <c r="BC26" i="61" s="1"/>
  <c r="BB25" i="61"/>
  <c r="BD25" i="61" s="1"/>
  <c r="BA25" i="61"/>
  <c r="BC25" i="61" s="1"/>
  <c r="BB24" i="61"/>
  <c r="BD24" i="61" s="1"/>
  <c r="BA24" i="61"/>
  <c r="BC24" i="61" s="1"/>
  <c r="BB23" i="61"/>
  <c r="BD23" i="61" s="1"/>
  <c r="BA23" i="61"/>
  <c r="BC23" i="61" s="1"/>
  <c r="BB22" i="61"/>
  <c r="BD22" i="61" s="1"/>
  <c r="BD35" i="61" s="1"/>
  <c r="BA22" i="61"/>
  <c r="BC22" i="61" s="1"/>
  <c r="BB21" i="61"/>
  <c r="BA21" i="61"/>
  <c r="BA9" i="61"/>
  <c r="BC9" i="61" s="1"/>
  <c r="BB9" i="61"/>
  <c r="BD9" i="61" s="1"/>
  <c r="BA10" i="61"/>
  <c r="BC10" i="61" s="1"/>
  <c r="BB10" i="61"/>
  <c r="BD10" i="61" s="1"/>
  <c r="BA11" i="61"/>
  <c r="BC11" i="61" s="1"/>
  <c r="BB11" i="61"/>
  <c r="BD11" i="61" s="1"/>
  <c r="BA12" i="61"/>
  <c r="BC12" i="61" s="1"/>
  <c r="BB12" i="61"/>
  <c r="BD12" i="61" s="1"/>
  <c r="BA13" i="61"/>
  <c r="BC13" i="61" s="1"/>
  <c r="BB13" i="61"/>
  <c r="BD13" i="61" s="1"/>
  <c r="BA14" i="61"/>
  <c r="BC14" i="61" s="1"/>
  <c r="BB14" i="61"/>
  <c r="BD14" i="61" s="1"/>
  <c r="BA15" i="61"/>
  <c r="BC15" i="61" s="1"/>
  <c r="BB15" i="61"/>
  <c r="BD15" i="61" s="1"/>
  <c r="BA16" i="61"/>
  <c r="BC16" i="61" s="1"/>
  <c r="BB16" i="61"/>
  <c r="BD16" i="61" s="1"/>
  <c r="BA17" i="61"/>
  <c r="BC17" i="61" s="1"/>
  <c r="BB17" i="61"/>
  <c r="BD17" i="61" s="1"/>
  <c r="BA18" i="61"/>
  <c r="BC18" i="61" s="1"/>
  <c r="BB18" i="61"/>
  <c r="BD18" i="61" s="1"/>
  <c r="BA19" i="61"/>
  <c r="BC19" i="61" s="1"/>
  <c r="BB19" i="61"/>
  <c r="BD19" i="61" s="1"/>
  <c r="BB8" i="61"/>
  <c r="BD8" i="61" s="1"/>
  <c r="M59" i="61"/>
  <c r="N54" i="61"/>
  <c r="M54" i="61"/>
  <c r="M60" i="61" s="1"/>
  <c r="N52" i="61"/>
  <c r="N49" i="61"/>
  <c r="M49" i="61"/>
  <c r="N47" i="61"/>
  <c r="M47" i="61"/>
  <c r="N45" i="61"/>
  <c r="M45" i="61"/>
  <c r="M35" i="61"/>
  <c r="N20" i="61"/>
  <c r="M59" i="77"/>
  <c r="N54" i="76"/>
  <c r="M54" i="76"/>
  <c r="N52" i="76"/>
  <c r="N49" i="76"/>
  <c r="M49" i="76"/>
  <c r="N47" i="76"/>
  <c r="M47" i="76"/>
  <c r="M54" i="79"/>
  <c r="N49" i="79"/>
  <c r="M49" i="79"/>
  <c r="N47" i="79"/>
  <c r="M47" i="79"/>
  <c r="M45" i="79"/>
  <c r="N54" i="77"/>
  <c r="M54" i="77"/>
  <c r="M52" i="77"/>
  <c r="N49" i="77"/>
  <c r="M49" i="77"/>
  <c r="N47" i="77"/>
  <c r="M47" i="77"/>
  <c r="N54" i="75"/>
  <c r="M54" i="75"/>
  <c r="M52" i="75"/>
  <c r="N49" i="75"/>
  <c r="M49" i="75"/>
  <c r="N47" i="75"/>
  <c r="M47" i="75"/>
  <c r="M54" i="73"/>
  <c r="N52" i="73"/>
  <c r="N49" i="73"/>
  <c r="M49" i="73"/>
  <c r="N47" i="73"/>
  <c r="M47" i="73"/>
  <c r="N45" i="73"/>
  <c r="M45" i="73"/>
  <c r="N54" i="72"/>
  <c r="M54" i="72"/>
  <c r="M52" i="72"/>
  <c r="N49" i="72"/>
  <c r="M49" i="72"/>
  <c r="N47" i="72"/>
  <c r="M47" i="72"/>
  <c r="N45" i="72"/>
  <c r="M45" i="72"/>
  <c r="M59" i="71"/>
  <c r="N59" i="71"/>
  <c r="N54" i="71"/>
  <c r="M54" i="71"/>
  <c r="N49" i="71"/>
  <c r="M49" i="71"/>
  <c r="N47" i="71"/>
  <c r="M47" i="71"/>
  <c r="N45" i="71"/>
  <c r="M45" i="71"/>
  <c r="N59" i="70"/>
  <c r="N54" i="70"/>
  <c r="M54" i="70"/>
  <c r="M52" i="70"/>
  <c r="N49" i="70"/>
  <c r="M49" i="70"/>
  <c r="N47" i="70"/>
  <c r="M47" i="70"/>
  <c r="M47" i="69"/>
  <c r="N47" i="69"/>
  <c r="M49" i="69"/>
  <c r="M54" i="69"/>
  <c r="N54" i="69"/>
  <c r="N54" i="68"/>
  <c r="M54" i="68"/>
  <c r="M52" i="68"/>
  <c r="N49" i="68"/>
  <c r="M49" i="68"/>
  <c r="N47" i="68"/>
  <c r="M47" i="68"/>
  <c r="M45" i="68"/>
  <c r="N45" i="68"/>
  <c r="N35" i="68"/>
  <c r="N54" i="67"/>
  <c r="M54" i="67"/>
  <c r="N52" i="67"/>
  <c r="M52" i="67"/>
  <c r="N49" i="67"/>
  <c r="M49" i="67"/>
  <c r="N47" i="67"/>
  <c r="M47" i="67"/>
  <c r="N45" i="67"/>
  <c r="M45" i="67"/>
  <c r="N35" i="67"/>
  <c r="M35" i="67"/>
  <c r="M47" i="66"/>
  <c r="N47" i="66"/>
  <c r="M49" i="66"/>
  <c r="N49" i="66"/>
  <c r="M52" i="66"/>
  <c r="M54" i="66"/>
  <c r="N54" i="66"/>
  <c r="M47" i="65"/>
  <c r="N47" i="65"/>
  <c r="N49" i="65"/>
  <c r="N52" i="65"/>
  <c r="M54" i="65"/>
  <c r="N54" i="65"/>
  <c r="M47" i="64"/>
  <c r="N47" i="64"/>
  <c r="M49" i="64"/>
  <c r="N49" i="64"/>
  <c r="M54" i="64"/>
  <c r="N54" i="64"/>
  <c r="M47" i="63"/>
  <c r="N47" i="63"/>
  <c r="M49" i="63"/>
  <c r="N49" i="63"/>
  <c r="N54" i="63"/>
  <c r="N59" i="63"/>
  <c r="M47" i="58"/>
  <c r="N47" i="58"/>
  <c r="N49" i="58"/>
  <c r="M54" i="58"/>
  <c r="N54" i="58"/>
  <c r="M54" i="57"/>
  <c r="N54" i="57"/>
  <c r="M47" i="56"/>
  <c r="N47" i="56"/>
  <c r="N52" i="56"/>
  <c r="M54" i="56"/>
  <c r="N54" i="56"/>
  <c r="M47" i="55"/>
  <c r="N47" i="55"/>
  <c r="M49" i="55"/>
  <c r="N49" i="55"/>
  <c r="M54" i="55"/>
  <c r="N54" i="55"/>
  <c r="M35" i="52"/>
  <c r="L35" i="52"/>
  <c r="N45" i="52"/>
  <c r="M47" i="52"/>
  <c r="N47" i="52"/>
  <c r="M49" i="52"/>
  <c r="N49" i="52"/>
  <c r="M54" i="52"/>
  <c r="N54" i="52"/>
  <c r="M35" i="51"/>
  <c r="M45" i="51"/>
  <c r="N45" i="51"/>
  <c r="N47" i="51"/>
  <c r="N49" i="51"/>
  <c r="BD51" i="51"/>
  <c r="BD57" i="51"/>
  <c r="BD58" i="51"/>
  <c r="M35" i="50"/>
  <c r="N35" i="50"/>
  <c r="M47" i="50"/>
  <c r="N47" i="50"/>
  <c r="M49" i="50"/>
  <c r="N49" i="50"/>
  <c r="M54" i="50"/>
  <c r="C20" i="47"/>
  <c r="C35" i="47"/>
  <c r="M47" i="47"/>
  <c r="N47" i="47"/>
  <c r="C47" i="47"/>
  <c r="M49" i="47"/>
  <c r="N49" i="47"/>
  <c r="C49" i="47"/>
  <c r="D52" i="47"/>
  <c r="M54" i="47"/>
  <c r="N54" i="47"/>
  <c r="C54" i="47"/>
  <c r="C35" i="46"/>
  <c r="M47" i="46"/>
  <c r="N49" i="46"/>
  <c r="M54" i="46"/>
  <c r="N54" i="46"/>
  <c r="C54" i="46"/>
  <c r="C20" i="2"/>
  <c r="C35" i="2"/>
  <c r="C45" i="2"/>
  <c r="M47" i="2"/>
  <c r="N47" i="2"/>
  <c r="C47" i="2"/>
  <c r="M49" i="2"/>
  <c r="C52" i="2"/>
  <c r="N54" i="2"/>
  <c r="M47" i="44"/>
  <c r="N47" i="44"/>
  <c r="M49" i="44"/>
  <c r="N49" i="44"/>
  <c r="N54" i="44"/>
  <c r="CZ11" i="42"/>
  <c r="DE11" i="42"/>
  <c r="DF11" i="42"/>
  <c r="HC11" i="42"/>
  <c r="HD11" i="42"/>
  <c r="D8" i="78" s="1"/>
  <c r="HK11" i="42"/>
  <c r="G11" i="39" s="1"/>
  <c r="HL11" i="42"/>
  <c r="HM11" i="42"/>
  <c r="I11" i="39" s="1"/>
  <c r="HN11" i="42"/>
  <c r="J11" i="39" s="1"/>
  <c r="HO11" i="42"/>
  <c r="CZ12" i="42"/>
  <c r="DE12" i="42"/>
  <c r="DF12" i="42"/>
  <c r="HC12" i="42"/>
  <c r="C9" i="78" s="1"/>
  <c r="M9" i="78" s="1"/>
  <c r="AM9" i="78" s="1"/>
  <c r="BC9" i="78" s="1"/>
  <c r="HD12" i="42"/>
  <c r="D9" i="78" s="1"/>
  <c r="N9" i="78" s="1"/>
  <c r="AN9" i="78" s="1"/>
  <c r="BD9" i="78" s="1"/>
  <c r="HK12" i="42"/>
  <c r="G12" i="39"/>
  <c r="HL12" i="42"/>
  <c r="H12" i="39" s="1"/>
  <c r="HM12" i="42"/>
  <c r="I12" i="39"/>
  <c r="HN12" i="42"/>
  <c r="J12" i="39" s="1"/>
  <c r="CZ13" i="42"/>
  <c r="DE13" i="42"/>
  <c r="HO13" i="42" s="1"/>
  <c r="DF13" i="42"/>
  <c r="HC13" i="42"/>
  <c r="C10" i="78" s="1"/>
  <c r="M10" i="78" s="1"/>
  <c r="AM10" i="78" s="1"/>
  <c r="BC10" i="78" s="1"/>
  <c r="HD13" i="42"/>
  <c r="D10" i="78" s="1"/>
  <c r="N10" i="78" s="1"/>
  <c r="AN10" i="78" s="1"/>
  <c r="BD10" i="78" s="1"/>
  <c r="HK13" i="42"/>
  <c r="G13" i="39" s="1"/>
  <c r="K13" i="39" s="1"/>
  <c r="E13" i="39" s="1"/>
  <c r="C13" i="39" s="1"/>
  <c r="HL13" i="42"/>
  <c r="H13" i="39" s="1"/>
  <c r="HM13" i="42"/>
  <c r="I13" i="39" s="1"/>
  <c r="HN13" i="42"/>
  <c r="J13" i="39" s="1"/>
  <c r="CZ14" i="42"/>
  <c r="DE14" i="42"/>
  <c r="DF14" i="42"/>
  <c r="HC14" i="42"/>
  <c r="C11" i="78" s="1"/>
  <c r="M11" i="78" s="1"/>
  <c r="AM11" i="78" s="1"/>
  <c r="BC11" i="78" s="1"/>
  <c r="HO14" i="42"/>
  <c r="HD14" i="42"/>
  <c r="D11" i="78" s="1"/>
  <c r="N11" i="78" s="1"/>
  <c r="AN11" i="78" s="1"/>
  <c r="BD11" i="78" s="1"/>
  <c r="HK14" i="42"/>
  <c r="G14" i="39" s="1"/>
  <c r="HL14" i="42"/>
  <c r="H14" i="39" s="1"/>
  <c r="HM14" i="42"/>
  <c r="I14" i="39" s="1"/>
  <c r="K14" i="39" s="1"/>
  <c r="E14" i="39" s="1"/>
  <c r="C14" i="39" s="1"/>
  <c r="HN14" i="42"/>
  <c r="J14" i="39" s="1"/>
  <c r="CZ15" i="42"/>
  <c r="DE15" i="42"/>
  <c r="DF15" i="42"/>
  <c r="HC15" i="42"/>
  <c r="C12" i="78" s="1"/>
  <c r="M12" i="78" s="1"/>
  <c r="AM12" i="78" s="1"/>
  <c r="BC12" i="78" s="1"/>
  <c r="HD15" i="42"/>
  <c r="D12" i="78" s="1"/>
  <c r="N12" i="78" s="1"/>
  <c r="AN12" i="78" s="1"/>
  <c r="BD12" i="78" s="1"/>
  <c r="HK15" i="42"/>
  <c r="G15" i="39" s="1"/>
  <c r="HL15" i="42"/>
  <c r="H15" i="39" s="1"/>
  <c r="L15" i="39" s="1"/>
  <c r="F15" i="39" s="1"/>
  <c r="D15" i="39" s="1"/>
  <c r="HM15" i="42"/>
  <c r="I15" i="39" s="1"/>
  <c r="HN15" i="42"/>
  <c r="J15" i="39" s="1"/>
  <c r="CZ16" i="42"/>
  <c r="DE16" i="42"/>
  <c r="HO16" i="42" s="1"/>
  <c r="DF16" i="42"/>
  <c r="HC16" i="42"/>
  <c r="C13" i="78" s="1"/>
  <c r="M13" i="78" s="1"/>
  <c r="AM13" i="78" s="1"/>
  <c r="BC13" i="78" s="1"/>
  <c r="HD16" i="42"/>
  <c r="D13" i="78" s="1"/>
  <c r="N13" i="78" s="1"/>
  <c r="AN13" i="78" s="1"/>
  <c r="BD13" i="78" s="1"/>
  <c r="HK16" i="42"/>
  <c r="G16" i="39" s="1"/>
  <c r="K16" i="39" s="1"/>
  <c r="E16" i="39" s="1"/>
  <c r="C16" i="39" s="1"/>
  <c r="HL16" i="42"/>
  <c r="H16" i="39" s="1"/>
  <c r="HM16" i="42"/>
  <c r="I16" i="39" s="1"/>
  <c r="HN16" i="42"/>
  <c r="J16" i="39" s="1"/>
  <c r="CZ17" i="42"/>
  <c r="DE17" i="42"/>
  <c r="DF17" i="42"/>
  <c r="HC17" i="42"/>
  <c r="C14" i="78" s="1"/>
  <c r="M14" i="78" s="1"/>
  <c r="AM14" i="78" s="1"/>
  <c r="BC14" i="78" s="1"/>
  <c r="HD17" i="42"/>
  <c r="D14" i="78" s="1"/>
  <c r="N14" i="78" s="1"/>
  <c r="AN14" i="78" s="1"/>
  <c r="BD14" i="78" s="1"/>
  <c r="HK17" i="42"/>
  <c r="G17" i="39" s="1"/>
  <c r="HL17" i="42"/>
  <c r="H17" i="39" s="1"/>
  <c r="HM17" i="42"/>
  <c r="I17" i="39" s="1"/>
  <c r="HN17" i="42"/>
  <c r="J17" i="39" s="1"/>
  <c r="J23" i="39" s="1"/>
  <c r="CZ18" i="42"/>
  <c r="DE18" i="42"/>
  <c r="DF18" i="42"/>
  <c r="HC18" i="42"/>
  <c r="C15" i="78" s="1"/>
  <c r="M15" i="78" s="1"/>
  <c r="AM15" i="78" s="1"/>
  <c r="BC15" i="78" s="1"/>
  <c r="HD18" i="42"/>
  <c r="D15" i="78" s="1"/>
  <c r="N15" i="78" s="1"/>
  <c r="AN15" i="78" s="1"/>
  <c r="BD15" i="78" s="1"/>
  <c r="HK18" i="42"/>
  <c r="G18" i="39"/>
  <c r="HL18" i="42"/>
  <c r="H18" i="39" s="1"/>
  <c r="HM18" i="42"/>
  <c r="I18" i="39"/>
  <c r="HN18" i="42"/>
  <c r="J18" i="39" s="1"/>
  <c r="CZ19" i="42"/>
  <c r="DE19" i="42"/>
  <c r="DF19" i="42"/>
  <c r="HC19" i="42"/>
  <c r="C16" i="78" s="1"/>
  <c r="M16" i="78" s="1"/>
  <c r="AM16" i="78" s="1"/>
  <c r="BC16" i="78" s="1"/>
  <c r="HD19" i="42"/>
  <c r="D16" i="78" s="1"/>
  <c r="N16" i="78" s="1"/>
  <c r="AN16" i="78" s="1"/>
  <c r="BD16" i="78" s="1"/>
  <c r="HK19" i="42"/>
  <c r="G19" i="39" s="1"/>
  <c r="HM19" i="42"/>
  <c r="I19" i="39"/>
  <c r="HL19" i="42"/>
  <c r="H19" i="39" s="1"/>
  <c r="L19" i="39" s="1"/>
  <c r="F19" i="39" s="1"/>
  <c r="D19" i="39" s="1"/>
  <c r="HN19" i="42"/>
  <c r="J19" i="39"/>
  <c r="CZ20" i="42"/>
  <c r="DE20" i="42"/>
  <c r="DF20" i="42"/>
  <c r="HC20" i="42"/>
  <c r="C17" i="78" s="1"/>
  <c r="M17" i="78" s="1"/>
  <c r="AM17" i="78" s="1"/>
  <c r="BC17" i="78" s="1"/>
  <c r="HD20" i="42"/>
  <c r="D17" i="78" s="1"/>
  <c r="N17" i="78" s="1"/>
  <c r="AN17" i="78" s="1"/>
  <c r="BD17" i="78" s="1"/>
  <c r="HK20" i="42"/>
  <c r="G20" i="39" s="1"/>
  <c r="K20" i="39" s="1"/>
  <c r="E20" i="39" s="1"/>
  <c r="HL20" i="42"/>
  <c r="H20" i="39" s="1"/>
  <c r="HM20" i="42"/>
  <c r="I20" i="39" s="1"/>
  <c r="HN20" i="42"/>
  <c r="J20" i="39" s="1"/>
  <c r="CZ21" i="42"/>
  <c r="DE21" i="42"/>
  <c r="DF21" i="42"/>
  <c r="HC21" i="42"/>
  <c r="C18" i="78" s="1"/>
  <c r="M18" i="78" s="1"/>
  <c r="AM18" i="78" s="1"/>
  <c r="BC18" i="78" s="1"/>
  <c r="HD21" i="42"/>
  <c r="D18" i="78" s="1"/>
  <c r="N18" i="78" s="1"/>
  <c r="AN18" i="78" s="1"/>
  <c r="BD18" i="78" s="1"/>
  <c r="HK21" i="42"/>
  <c r="G21" i="39"/>
  <c r="HL21" i="42"/>
  <c r="H21" i="39" s="1"/>
  <c r="HM21" i="42"/>
  <c r="I21" i="39"/>
  <c r="HN21" i="42"/>
  <c r="J21" i="39" s="1"/>
  <c r="CZ22" i="42"/>
  <c r="DE22" i="42"/>
  <c r="DF22" i="42"/>
  <c r="HC22" i="42"/>
  <c r="C19" i="78" s="1"/>
  <c r="M19" i="78" s="1"/>
  <c r="AM19" i="78" s="1"/>
  <c r="BC19" i="78" s="1"/>
  <c r="HD22" i="42"/>
  <c r="D19" i="78" s="1"/>
  <c r="N19" i="78" s="1"/>
  <c r="AN19" i="78" s="1"/>
  <c r="BD19" i="78" s="1"/>
  <c r="HK22" i="42"/>
  <c r="HL22" i="42"/>
  <c r="H22" i="39" s="1"/>
  <c r="HM22" i="42"/>
  <c r="I22" i="39" s="1"/>
  <c r="HN22" i="42"/>
  <c r="J22" i="39" s="1"/>
  <c r="CN23" i="42"/>
  <c r="DF23" i="42"/>
  <c r="DR23" i="42"/>
  <c r="DX23" i="42"/>
  <c r="ED23" i="42"/>
  <c r="EJ23" i="42"/>
  <c r="EP23" i="42"/>
  <c r="EV23" i="42"/>
  <c r="FB23" i="42"/>
  <c r="FH23" i="42"/>
  <c r="FZ23" i="42"/>
  <c r="GX23" i="42"/>
  <c r="GY23" i="42"/>
  <c r="GZ23" i="42"/>
  <c r="HA23" i="42"/>
  <c r="HB23" i="42"/>
  <c r="CZ24" i="42"/>
  <c r="DE24" i="42"/>
  <c r="DF24" i="42"/>
  <c r="HC24" i="42"/>
  <c r="C21" i="78" s="1"/>
  <c r="HD24" i="42"/>
  <c r="D21" i="78" s="1"/>
  <c r="HK24" i="42"/>
  <c r="G24" i="39"/>
  <c r="HL24" i="42"/>
  <c r="H24" i="39" s="1"/>
  <c r="HM24" i="42"/>
  <c r="I24" i="39"/>
  <c r="HN24" i="42"/>
  <c r="J24" i="39" s="1"/>
  <c r="CZ25" i="42"/>
  <c r="DF25" i="42"/>
  <c r="HP25" i="42" s="1"/>
  <c r="DE25" i="42"/>
  <c r="HK25" i="42"/>
  <c r="G25" i="39" s="1"/>
  <c r="HL25" i="42"/>
  <c r="H25" i="39" s="1"/>
  <c r="HM25" i="42"/>
  <c r="I25" i="39" s="1"/>
  <c r="HN25" i="42"/>
  <c r="J25" i="39" s="1"/>
  <c r="CZ26" i="42"/>
  <c r="DE26" i="42"/>
  <c r="HO26" i="42" s="1"/>
  <c r="DF26" i="42"/>
  <c r="HK26" i="42"/>
  <c r="G26" i="39"/>
  <c r="HM26" i="42"/>
  <c r="I26" i="39"/>
  <c r="CZ27" i="42"/>
  <c r="DE27" i="42"/>
  <c r="DE28" i="42"/>
  <c r="DE29" i="42"/>
  <c r="DE30" i="42"/>
  <c r="DE31" i="42"/>
  <c r="DE32" i="42"/>
  <c r="DE33" i="42"/>
  <c r="DE34" i="42"/>
  <c r="DE35" i="42"/>
  <c r="DE36" i="42"/>
  <c r="DE37" i="42"/>
  <c r="DF27" i="42"/>
  <c r="HK27" i="42"/>
  <c r="G27" i="39" s="1"/>
  <c r="HL27" i="42"/>
  <c r="H27" i="39" s="1"/>
  <c r="HN27" i="42"/>
  <c r="J27" i="39" s="1"/>
  <c r="HL28" i="42"/>
  <c r="H28" i="39" s="1"/>
  <c r="HN28" i="42"/>
  <c r="J28" i="39" s="1"/>
  <c r="HL29" i="42"/>
  <c r="H29" i="39" s="1"/>
  <c r="HN29" i="42"/>
  <c r="J29" i="39" s="1"/>
  <c r="HL30" i="42"/>
  <c r="H30" i="39" s="1"/>
  <c r="HN30" i="42"/>
  <c r="J30" i="39" s="1"/>
  <c r="HL31" i="42"/>
  <c r="H31" i="39" s="1"/>
  <c r="HN31" i="42"/>
  <c r="J31" i="39"/>
  <c r="HL33" i="42"/>
  <c r="H33" i="39" s="1"/>
  <c r="HN33" i="42"/>
  <c r="J33" i="39" s="1"/>
  <c r="HL34" i="42"/>
  <c r="H34" i="39" s="1"/>
  <c r="HN34" i="42"/>
  <c r="J34" i="39" s="1"/>
  <c r="HL35" i="42"/>
  <c r="H35" i="39" s="1"/>
  <c r="HN35" i="42"/>
  <c r="J35" i="39" s="1"/>
  <c r="HL37" i="42"/>
  <c r="H37" i="39" s="1"/>
  <c r="L37" i="39" s="1"/>
  <c r="F37" i="39" s="1"/>
  <c r="HN37" i="42"/>
  <c r="J37" i="39" s="1"/>
  <c r="HM27" i="42"/>
  <c r="I27" i="39" s="1"/>
  <c r="CZ28" i="42"/>
  <c r="DF28" i="42"/>
  <c r="BV38" i="42"/>
  <c r="CH38" i="42"/>
  <c r="CT38" i="42"/>
  <c r="DF29" i="42"/>
  <c r="DF30" i="42"/>
  <c r="DF31" i="42"/>
  <c r="DF32" i="42"/>
  <c r="DF33" i="42"/>
  <c r="DF34" i="42"/>
  <c r="DF35" i="42"/>
  <c r="DF36" i="42"/>
  <c r="DF37" i="42"/>
  <c r="DR38" i="42"/>
  <c r="DR53" i="42" s="1"/>
  <c r="DR64" i="42" s="1"/>
  <c r="ED38" i="42"/>
  <c r="EP38" i="42"/>
  <c r="FB38" i="42"/>
  <c r="FN38" i="42"/>
  <c r="FZ38" i="42"/>
  <c r="GL38" i="42"/>
  <c r="HK28" i="42"/>
  <c r="HM28" i="42"/>
  <c r="I28" i="39" s="1"/>
  <c r="CZ29" i="42"/>
  <c r="HP29" i="42" s="1"/>
  <c r="HC29" i="42"/>
  <c r="C26" i="78" s="1"/>
  <c r="M26" i="78" s="1"/>
  <c r="AM26" i="78" s="1"/>
  <c r="BC26" i="78" s="1"/>
  <c r="HD29" i="42"/>
  <c r="D26" i="78" s="1"/>
  <c r="N26" i="78" s="1"/>
  <c r="AN26" i="78" s="1"/>
  <c r="BD26" i="78" s="1"/>
  <c r="HK29" i="42"/>
  <c r="G29" i="39" s="1"/>
  <c r="HM29" i="42"/>
  <c r="I29" i="39" s="1"/>
  <c r="CZ30" i="42"/>
  <c r="HC30" i="42"/>
  <c r="C27" i="78" s="1"/>
  <c r="M27" i="78" s="1"/>
  <c r="AM27" i="78" s="1"/>
  <c r="BC27" i="78" s="1"/>
  <c r="HD30" i="42"/>
  <c r="D27" i="78" s="1"/>
  <c r="N27" i="78" s="1"/>
  <c r="AN27" i="78" s="1"/>
  <c r="BD27" i="78" s="1"/>
  <c r="HK30" i="42"/>
  <c r="G30" i="39" s="1"/>
  <c r="HM30" i="42"/>
  <c r="I30" i="39" s="1"/>
  <c r="K30" i="39" s="1"/>
  <c r="E30" i="39" s="1"/>
  <c r="C30" i="39" s="1"/>
  <c r="CZ31" i="42"/>
  <c r="HP31" i="42" s="1"/>
  <c r="HC31" i="42"/>
  <c r="C28" i="78" s="1"/>
  <c r="M28" i="78" s="1"/>
  <c r="AM28" i="78" s="1"/>
  <c r="BC28" i="78" s="1"/>
  <c r="HD31" i="42"/>
  <c r="D28" i="78" s="1"/>
  <c r="N28" i="78" s="1"/>
  <c r="AN28" i="78" s="1"/>
  <c r="BD28" i="78" s="1"/>
  <c r="HK31" i="42"/>
  <c r="G31" i="39"/>
  <c r="K31" i="39" s="1"/>
  <c r="HM31" i="42"/>
  <c r="I31" i="39"/>
  <c r="CZ32" i="42"/>
  <c r="HK32" i="42"/>
  <c r="G32" i="39" s="1"/>
  <c r="K32" i="39" s="1"/>
  <c r="E32" i="39" s="1"/>
  <c r="C32" i="39" s="1"/>
  <c r="HM32" i="42"/>
  <c r="I32" i="39" s="1"/>
  <c r="CZ33" i="42"/>
  <c r="HK33" i="42"/>
  <c r="G33" i="39"/>
  <c r="K33" i="39" s="1"/>
  <c r="E33" i="39" s="1"/>
  <c r="C33" i="39" s="1"/>
  <c r="HM33" i="42"/>
  <c r="I33" i="39"/>
  <c r="HO34" i="42"/>
  <c r="CZ34" i="42"/>
  <c r="HK34" i="42"/>
  <c r="G34" i="39" s="1"/>
  <c r="HM34" i="42"/>
  <c r="I34" i="39" s="1"/>
  <c r="CZ35" i="42"/>
  <c r="HK35" i="42"/>
  <c r="G35" i="39" s="1"/>
  <c r="HM35" i="42"/>
  <c r="I35" i="39" s="1"/>
  <c r="CZ36" i="42"/>
  <c r="HK36" i="42"/>
  <c r="G36" i="39" s="1"/>
  <c r="HM36" i="42"/>
  <c r="I36" i="39" s="1"/>
  <c r="CZ37" i="42"/>
  <c r="HP37" i="42" s="1"/>
  <c r="HK37" i="42"/>
  <c r="G37" i="39" s="1"/>
  <c r="HM37" i="42"/>
  <c r="I37" i="39" s="1"/>
  <c r="BD38" i="42"/>
  <c r="BP38" i="42"/>
  <c r="CB38" i="42"/>
  <c r="DL38" i="42"/>
  <c r="DX38" i="42"/>
  <c r="EJ38" i="42"/>
  <c r="FT38" i="42"/>
  <c r="GF38" i="42"/>
  <c r="GY38" i="42"/>
  <c r="GZ38" i="42"/>
  <c r="GZ48" i="42"/>
  <c r="GZ50" i="42"/>
  <c r="GZ52" i="42"/>
  <c r="HA38" i="42"/>
  <c r="HA48" i="42"/>
  <c r="HA50" i="42"/>
  <c r="HA52" i="42"/>
  <c r="HB38" i="42"/>
  <c r="DE39" i="42"/>
  <c r="HO39" i="42" s="1"/>
  <c r="CZ39" i="42"/>
  <c r="DF39" i="42"/>
  <c r="DE40" i="42"/>
  <c r="DE41" i="42"/>
  <c r="DE42" i="42"/>
  <c r="HO42" i="42" s="1"/>
  <c r="DE43" i="42"/>
  <c r="DE44" i="42"/>
  <c r="HO44" i="42" s="1"/>
  <c r="DE45" i="42"/>
  <c r="DE46" i="42"/>
  <c r="HK39" i="42"/>
  <c r="G39" i="39" s="1"/>
  <c r="K39" i="39" s="1"/>
  <c r="E39" i="39" s="1"/>
  <c r="C39" i="39" s="1"/>
  <c r="HL39" i="42"/>
  <c r="HM39" i="42"/>
  <c r="I39" i="39" s="1"/>
  <c r="HN39" i="42"/>
  <c r="CZ40" i="42"/>
  <c r="DF40" i="42"/>
  <c r="HK40" i="42"/>
  <c r="G40" i="39" s="1"/>
  <c r="HL40" i="42"/>
  <c r="H40" i="39" s="1"/>
  <c r="HM40" i="42"/>
  <c r="I40" i="39" s="1"/>
  <c r="K40" i="39" s="1"/>
  <c r="HN40" i="42"/>
  <c r="J40" i="39" s="1"/>
  <c r="HO41" i="42"/>
  <c r="CZ41" i="42"/>
  <c r="DF41" i="42"/>
  <c r="HK41" i="42"/>
  <c r="G41" i="39" s="1"/>
  <c r="HL41" i="42"/>
  <c r="H41" i="39" s="1"/>
  <c r="HM41" i="42"/>
  <c r="I41" i="39" s="1"/>
  <c r="HN41" i="42"/>
  <c r="J41" i="39" s="1"/>
  <c r="CZ42" i="42"/>
  <c r="DF42" i="42"/>
  <c r="HK42" i="42"/>
  <c r="G42" i="39" s="1"/>
  <c r="HL42" i="42"/>
  <c r="H42" i="39" s="1"/>
  <c r="HM42" i="42"/>
  <c r="I42" i="39" s="1"/>
  <c r="HN42" i="42"/>
  <c r="J42" i="39" s="1"/>
  <c r="HO43" i="42"/>
  <c r="CZ43" i="42"/>
  <c r="DF43" i="42"/>
  <c r="HK43" i="42"/>
  <c r="G43" i="39" s="1"/>
  <c r="HL43" i="42"/>
  <c r="H43" i="39" s="1"/>
  <c r="HM43" i="42"/>
  <c r="I43" i="39" s="1"/>
  <c r="HN43" i="42"/>
  <c r="J43" i="39" s="1"/>
  <c r="CZ44" i="42"/>
  <c r="DF44" i="42"/>
  <c r="HK44" i="42"/>
  <c r="G44" i="39" s="1"/>
  <c r="K44" i="39" s="1"/>
  <c r="HL44" i="42"/>
  <c r="H44" i="39" s="1"/>
  <c r="HM44" i="42"/>
  <c r="I44" i="39" s="1"/>
  <c r="HN44" i="42"/>
  <c r="J44" i="39" s="1"/>
  <c r="HO45" i="42"/>
  <c r="CZ45" i="42"/>
  <c r="DF45" i="42"/>
  <c r="HK45" i="42"/>
  <c r="G45" i="39" s="1"/>
  <c r="HL45" i="42"/>
  <c r="H45" i="39" s="1"/>
  <c r="HM45" i="42"/>
  <c r="I45" i="39" s="1"/>
  <c r="HN45" i="42"/>
  <c r="J45" i="39" s="1"/>
  <c r="HO46" i="42"/>
  <c r="CZ46" i="42"/>
  <c r="DF46" i="42"/>
  <c r="HK46" i="42"/>
  <c r="G46" i="39" s="1"/>
  <c r="HL46" i="42"/>
  <c r="H46" i="39"/>
  <c r="L46" i="39" s="1"/>
  <c r="F46" i="39" s="1"/>
  <c r="D46" i="39" s="1"/>
  <c r="HM46" i="42"/>
  <c r="I46" i="39" s="1"/>
  <c r="HN46" i="42"/>
  <c r="J46" i="39"/>
  <c r="CZ47" i="42"/>
  <c r="HP47" i="42" s="1"/>
  <c r="HK47" i="42"/>
  <c r="G47" i="39" s="1"/>
  <c r="HM47" i="42"/>
  <c r="I47" i="39" s="1"/>
  <c r="HL47" i="42"/>
  <c r="H47" i="39" s="1"/>
  <c r="HN47" i="42"/>
  <c r="J47" i="39" s="1"/>
  <c r="HO47" i="42"/>
  <c r="BD48" i="42"/>
  <c r="BP48" i="42"/>
  <c r="CB48" i="42"/>
  <c r="CN48" i="42"/>
  <c r="CZ48" i="42"/>
  <c r="DL48" i="42"/>
  <c r="DX48" i="42"/>
  <c r="EJ48" i="42"/>
  <c r="EV48" i="42"/>
  <c r="FH48" i="42"/>
  <c r="FT48" i="42"/>
  <c r="GF48" i="42"/>
  <c r="GR48" i="42"/>
  <c r="GY48" i="42"/>
  <c r="HB48" i="42"/>
  <c r="HC48" i="42"/>
  <c r="HD48" i="42"/>
  <c r="CZ49" i="42"/>
  <c r="CZ50" i="42" s="1"/>
  <c r="DE49" i="42"/>
  <c r="HO49" i="42" s="1"/>
  <c r="HO50" i="42" s="1"/>
  <c r="DF49" i="42"/>
  <c r="HP49" i="42" s="1"/>
  <c r="HP50" i="42" s="1"/>
  <c r="J50" i="39"/>
  <c r="BD50" i="42"/>
  <c r="BJ50" i="42"/>
  <c r="BP50" i="42"/>
  <c r="BV50" i="42"/>
  <c r="CB50" i="42"/>
  <c r="CH50" i="42"/>
  <c r="CN50" i="42"/>
  <c r="CT50" i="42"/>
  <c r="DE50" i="42"/>
  <c r="DF50" i="42"/>
  <c r="DL50" i="42"/>
  <c r="DR50" i="42"/>
  <c r="DX50" i="42"/>
  <c r="ED50" i="42"/>
  <c r="EJ50" i="42"/>
  <c r="EP50" i="42"/>
  <c r="EV50" i="42"/>
  <c r="FB50" i="42"/>
  <c r="FH50" i="42"/>
  <c r="FN50" i="42"/>
  <c r="FT50" i="42"/>
  <c r="FZ50" i="42"/>
  <c r="GF50" i="42"/>
  <c r="GL50" i="42"/>
  <c r="GR50" i="42"/>
  <c r="GX50" i="42"/>
  <c r="GY50" i="42"/>
  <c r="GY53" i="42" s="1"/>
  <c r="GY64" i="42" s="1"/>
  <c r="HB50" i="42"/>
  <c r="HC50" i="42"/>
  <c r="HD50" i="42"/>
  <c r="HJ50" i="42"/>
  <c r="HK50" i="42"/>
  <c r="HL50" i="42"/>
  <c r="HM50" i="42"/>
  <c r="HN50" i="42"/>
  <c r="CZ51" i="42"/>
  <c r="DE51" i="42"/>
  <c r="DE52" i="42" s="1"/>
  <c r="DF51" i="42"/>
  <c r="HP51" i="42" s="1"/>
  <c r="HP52" i="42" s="1"/>
  <c r="HK51" i="42"/>
  <c r="G51" i="39" s="1"/>
  <c r="HL51" i="42"/>
  <c r="HM51" i="42"/>
  <c r="I51" i="39" s="1"/>
  <c r="I52" i="39" s="1"/>
  <c r="HN51" i="42"/>
  <c r="BD52" i="42"/>
  <c r="BJ52" i="42"/>
  <c r="BP52" i="42"/>
  <c r="BV52" i="42"/>
  <c r="CB52" i="42"/>
  <c r="CH52" i="42"/>
  <c r="CN52" i="42"/>
  <c r="CT52" i="42"/>
  <c r="CZ52" i="42"/>
  <c r="DF52" i="42"/>
  <c r="DL52" i="42"/>
  <c r="DR52" i="42"/>
  <c r="DX52" i="42"/>
  <c r="ED52" i="42"/>
  <c r="EJ52" i="42"/>
  <c r="EP52" i="42"/>
  <c r="FB52" i="42"/>
  <c r="FH52" i="42"/>
  <c r="FN52" i="42"/>
  <c r="FT52" i="42"/>
  <c r="FZ52" i="42"/>
  <c r="GF52" i="42"/>
  <c r="GL52" i="42"/>
  <c r="GR52" i="42"/>
  <c r="GX52" i="42"/>
  <c r="GY52" i="42"/>
  <c r="HB52" i="42"/>
  <c r="HC52" i="42"/>
  <c r="HD52" i="42"/>
  <c r="HJ52" i="42"/>
  <c r="HM52" i="42"/>
  <c r="DX53" i="42"/>
  <c r="CZ54" i="42"/>
  <c r="DE54" i="42"/>
  <c r="DF54" i="42"/>
  <c r="GX56" i="42"/>
  <c r="HJ56" i="42"/>
  <c r="HK54" i="42"/>
  <c r="G54" i="39"/>
  <c r="HL54" i="42"/>
  <c r="H54" i="39"/>
  <c r="HM54" i="42"/>
  <c r="HN54" i="42"/>
  <c r="J54" i="39" s="1"/>
  <c r="BJ56" i="42"/>
  <c r="BV56" i="42"/>
  <c r="CH56" i="42"/>
  <c r="CT56" i="42"/>
  <c r="CZ55" i="42"/>
  <c r="DE55" i="42"/>
  <c r="DE56" i="42" s="1"/>
  <c r="DF55" i="42"/>
  <c r="DR56" i="42"/>
  <c r="ED56" i="42"/>
  <c r="HC55" i="42"/>
  <c r="C51" i="78" s="1"/>
  <c r="HD55" i="42"/>
  <c r="D51" i="78" s="1"/>
  <c r="HK55" i="42"/>
  <c r="G55" i="39" s="1"/>
  <c r="K55" i="39" s="1"/>
  <c r="E55" i="39" s="1"/>
  <c r="HL55" i="42"/>
  <c r="HL56" i="42" s="1"/>
  <c r="HM55" i="42"/>
  <c r="I55" i="39" s="1"/>
  <c r="I54" i="39"/>
  <c r="HN55" i="42"/>
  <c r="J55" i="39" s="1"/>
  <c r="BP56" i="42"/>
  <c r="CB56" i="42"/>
  <c r="CN56" i="42"/>
  <c r="DL56" i="42"/>
  <c r="DX56" i="42"/>
  <c r="EJ56" i="42"/>
  <c r="EP56" i="42"/>
  <c r="EV56" i="42"/>
  <c r="FB56" i="42"/>
  <c r="FH56" i="42"/>
  <c r="FN56" i="42"/>
  <c r="FZ56" i="42"/>
  <c r="GF56" i="42"/>
  <c r="GL56" i="42"/>
  <c r="GR56" i="42"/>
  <c r="GY56" i="42"/>
  <c r="GZ56" i="42"/>
  <c r="HA56" i="42"/>
  <c r="HB56" i="42"/>
  <c r="CB58" i="42"/>
  <c r="CB63" i="42"/>
  <c r="CN58" i="42"/>
  <c r="CZ57" i="42"/>
  <c r="CZ58" i="42" s="1"/>
  <c r="DE57" i="42"/>
  <c r="DE58" i="42" s="1"/>
  <c r="DF57" i="42"/>
  <c r="DF58" i="42" s="1"/>
  <c r="DX58" i="42"/>
  <c r="DX63" i="42"/>
  <c r="EJ58" i="42"/>
  <c r="EJ63" i="42"/>
  <c r="FN58" i="42"/>
  <c r="FZ58" i="42"/>
  <c r="GL58" i="42"/>
  <c r="HC57" i="42"/>
  <c r="HD57" i="42"/>
  <c r="D53" i="78" s="1"/>
  <c r="HK57" i="42"/>
  <c r="G57" i="39" s="1"/>
  <c r="HL57" i="42"/>
  <c r="H57" i="39"/>
  <c r="H58" i="39" s="1"/>
  <c r="HM57" i="42"/>
  <c r="HM58" i="42" s="1"/>
  <c r="HN57" i="42"/>
  <c r="HN58" i="42" s="1"/>
  <c r="J57" i="39"/>
  <c r="J58" i="39" s="1"/>
  <c r="BD58" i="42"/>
  <c r="BJ58" i="42"/>
  <c r="BP58" i="42"/>
  <c r="BV58" i="42"/>
  <c r="CH58" i="42"/>
  <c r="CT58" i="42"/>
  <c r="DL58" i="42"/>
  <c r="DR58" i="42"/>
  <c r="ED58" i="42"/>
  <c r="EP58" i="42"/>
  <c r="EV58" i="42"/>
  <c r="FB58" i="42"/>
  <c r="FH58" i="42"/>
  <c r="FT58" i="42"/>
  <c r="GF58" i="42"/>
  <c r="GR58" i="42"/>
  <c r="GX58" i="42"/>
  <c r="GY58" i="42"/>
  <c r="GZ58" i="42"/>
  <c r="HA58" i="42"/>
  <c r="HB58" i="42"/>
  <c r="HD58" i="42"/>
  <c r="HL58" i="42"/>
  <c r="FB59" i="42"/>
  <c r="HK59" i="42"/>
  <c r="G59" i="39"/>
  <c r="HL59" i="42"/>
  <c r="H59" i="39"/>
  <c r="HM59" i="42"/>
  <c r="I59" i="39"/>
  <c r="HN59" i="42"/>
  <c r="J59" i="39" s="1"/>
  <c r="HO59" i="42"/>
  <c r="BJ63" i="42"/>
  <c r="BV63" i="42"/>
  <c r="CT63" i="42"/>
  <c r="DR63" i="42"/>
  <c r="ED63" i="42"/>
  <c r="EP63" i="42"/>
  <c r="FB60" i="42"/>
  <c r="FB61" i="42"/>
  <c r="FB62" i="42"/>
  <c r="HP62" i="42" s="1"/>
  <c r="FN63" i="42"/>
  <c r="FZ63" i="42"/>
  <c r="GL63" i="42"/>
  <c r="GX63" i="42"/>
  <c r="HL60" i="42"/>
  <c r="H60" i="39"/>
  <c r="HN60" i="42"/>
  <c r="J60" i="39" s="1"/>
  <c r="HO60" i="42"/>
  <c r="HK61" i="42"/>
  <c r="HK62" i="42"/>
  <c r="G62" i="39" s="1"/>
  <c r="HL61" i="42"/>
  <c r="H61" i="39" s="1"/>
  <c r="HM61" i="42"/>
  <c r="I61" i="39"/>
  <c r="HM62" i="42"/>
  <c r="I62" i="39" s="1"/>
  <c r="K62" i="39" s="1"/>
  <c r="HN61" i="42"/>
  <c r="J61" i="39" s="1"/>
  <c r="HO61" i="42"/>
  <c r="HL62" i="42"/>
  <c r="HN62" i="42"/>
  <c r="J62" i="39" s="1"/>
  <c r="HO62" i="42"/>
  <c r="BD63" i="42"/>
  <c r="BP63" i="42"/>
  <c r="CH63" i="42"/>
  <c r="CN63" i="42"/>
  <c r="CZ63" i="42"/>
  <c r="DE63" i="42"/>
  <c r="DF63" i="42"/>
  <c r="DL63" i="42"/>
  <c r="EV63" i="42"/>
  <c r="FH63" i="42"/>
  <c r="FT63" i="42"/>
  <c r="GF63" i="42"/>
  <c r="GY63" i="42"/>
  <c r="GZ63" i="42"/>
  <c r="HA63" i="42"/>
  <c r="HB63" i="42"/>
  <c r="HC63" i="42"/>
  <c r="HD63" i="42"/>
  <c r="BA23" i="39"/>
  <c r="BE23" i="39"/>
  <c r="BG33" i="39"/>
  <c r="BG35" i="39"/>
  <c r="G50" i="39"/>
  <c r="H50" i="39"/>
  <c r="I50" i="39"/>
  <c r="M50" i="39"/>
  <c r="P50" i="39"/>
  <c r="W50" i="39"/>
  <c r="Y50" i="39"/>
  <c r="AA50" i="39"/>
  <c r="AE50" i="39"/>
  <c r="AJ50" i="39"/>
  <c r="AM50" i="39"/>
  <c r="AO50" i="39"/>
  <c r="AP50" i="39"/>
  <c r="AV50" i="39"/>
  <c r="AW50" i="39"/>
  <c r="AZ50" i="39"/>
  <c r="BC50" i="39"/>
  <c r="BD50" i="39"/>
  <c r="P52" i="39"/>
  <c r="Q52" i="39"/>
  <c r="S52" i="39"/>
  <c r="Y52" i="39"/>
  <c r="AC52" i="39"/>
  <c r="AG52" i="39"/>
  <c r="AH52" i="39"/>
  <c r="AI52" i="39"/>
  <c r="AM52" i="39"/>
  <c r="AO52" i="39"/>
  <c r="AQ52" i="39"/>
  <c r="AX52" i="39"/>
  <c r="BA52" i="39"/>
  <c r="BG52" i="39"/>
  <c r="BH52" i="39"/>
  <c r="AP56" i="39"/>
  <c r="AC63" i="39"/>
  <c r="BC21" i="61"/>
  <c r="BC35" i="61" s="1"/>
  <c r="BD36" i="61"/>
  <c r="BD21" i="61"/>
  <c r="BA47" i="61"/>
  <c r="BC51" i="61"/>
  <c r="BC52" i="61" s="1"/>
  <c r="BB47" i="61"/>
  <c r="M58" i="39"/>
  <c r="Z60" i="46"/>
  <c r="AH58" i="39"/>
  <c r="Y60" i="70"/>
  <c r="Y60" i="67"/>
  <c r="Y60" i="58"/>
  <c r="Y60" i="52"/>
  <c r="Z35" i="44"/>
  <c r="Z60" i="53"/>
  <c r="N52" i="44"/>
  <c r="V42" i="39"/>
  <c r="T48" i="39"/>
  <c r="AN56" i="39"/>
  <c r="AN52" i="39"/>
  <c r="M45" i="50"/>
  <c r="BE56" i="39"/>
  <c r="BA56" i="39"/>
  <c r="N45" i="50"/>
  <c r="M20" i="50"/>
  <c r="AG23" i="39"/>
  <c r="HO54" i="42"/>
  <c r="HP60" i="42"/>
  <c r="HP46" i="42"/>
  <c r="GX48" i="42"/>
  <c r="FB48" i="42"/>
  <c r="HJ48" i="42"/>
  <c r="FZ48" i="42"/>
  <c r="FN48" i="42"/>
  <c r="EP48" i="42"/>
  <c r="EP53" i="42"/>
  <c r="EP64" i="42" s="1"/>
  <c r="ED48" i="42"/>
  <c r="DR48" i="42"/>
  <c r="CH48" i="42"/>
  <c r="BV48" i="42"/>
  <c r="BJ48" i="42"/>
  <c r="L44" i="39"/>
  <c r="L40" i="39"/>
  <c r="F40" i="39" s="1"/>
  <c r="D40" i="39" s="1"/>
  <c r="N20" i="44"/>
  <c r="M59" i="50"/>
  <c r="M52" i="55"/>
  <c r="M52" i="58"/>
  <c r="N35" i="61"/>
  <c r="K42" i="39"/>
  <c r="K41" i="39"/>
  <c r="E41" i="39" s="1"/>
  <c r="N59" i="44"/>
  <c r="N45" i="44"/>
  <c r="M35" i="44"/>
  <c r="N52" i="47"/>
  <c r="N52" i="51"/>
  <c r="N59" i="52"/>
  <c r="N59" i="55"/>
  <c r="N52" i="57"/>
  <c r="N59" i="58"/>
  <c r="N52" i="64"/>
  <c r="N59" i="66"/>
  <c r="M59" i="44"/>
  <c r="M45" i="44"/>
  <c r="N35" i="2"/>
  <c r="N45" i="47"/>
  <c r="M59" i="52"/>
  <c r="M59" i="55"/>
  <c r="M59" i="58"/>
  <c r="M52" i="64"/>
  <c r="N59" i="65"/>
  <c r="M59" i="66"/>
  <c r="M35" i="66"/>
  <c r="N59" i="69"/>
  <c r="M45" i="2"/>
  <c r="M35" i="47"/>
  <c r="N20" i="47"/>
  <c r="N59" i="56"/>
  <c r="N59" i="64"/>
  <c r="M59" i="65"/>
  <c r="N52" i="66"/>
  <c r="N59" i="67"/>
  <c r="N52" i="68"/>
  <c r="M59" i="69"/>
  <c r="M52" i="71"/>
  <c r="N59" i="73"/>
  <c r="M20" i="61"/>
  <c r="M52" i="76"/>
  <c r="BD53" i="61"/>
  <c r="BD54" i="61" s="1"/>
  <c r="BD55" i="61"/>
  <c r="V60" i="77"/>
  <c r="N59" i="61"/>
  <c r="AD60" i="61"/>
  <c r="L60" i="79"/>
  <c r="T46" i="38" s="1"/>
  <c r="AH60" i="69"/>
  <c r="R60" i="69"/>
  <c r="G60" i="65"/>
  <c r="AJ60" i="64"/>
  <c r="M52" i="61"/>
  <c r="AJ60" i="77"/>
  <c r="L60" i="71"/>
  <c r="L60" i="75"/>
  <c r="V60" i="73"/>
  <c r="T60" i="64"/>
  <c r="P60" i="60"/>
  <c r="J60" i="54"/>
  <c r="F60" i="54"/>
  <c r="P60" i="79"/>
  <c r="X46" i="38" s="1"/>
  <c r="AF60" i="75"/>
  <c r="X60" i="71"/>
  <c r="V60" i="67"/>
  <c r="F60" i="66"/>
  <c r="AD60" i="62"/>
  <c r="F60" i="62"/>
  <c r="L60" i="56"/>
  <c r="F60" i="79"/>
  <c r="N46" i="38" s="1"/>
  <c r="G60" i="77"/>
  <c r="P60" i="76"/>
  <c r="F60" i="75"/>
  <c r="AB60" i="68"/>
  <c r="H60" i="64"/>
  <c r="AH60" i="79"/>
  <c r="AN46" i="38" s="1"/>
  <c r="AD60" i="79"/>
  <c r="AJ46" i="38" s="1"/>
  <c r="BB60" i="50"/>
  <c r="BB60" i="55"/>
  <c r="BB60" i="70"/>
  <c r="AL60" i="57"/>
  <c r="AL60" i="59"/>
  <c r="AL60" i="70"/>
  <c r="AL60" i="75"/>
  <c r="J60" i="77"/>
  <c r="AH60" i="74"/>
  <c r="J60" i="74"/>
  <c r="F60" i="74"/>
  <c r="F60" i="73"/>
  <c r="V60" i="70"/>
  <c r="F60" i="70"/>
  <c r="J60" i="58"/>
  <c r="F60" i="58"/>
  <c r="AJ60" i="56"/>
  <c r="AB60" i="63"/>
  <c r="J60" i="61"/>
  <c r="F60" i="61"/>
  <c r="AF60" i="59"/>
  <c r="X60" i="59"/>
  <c r="T60" i="59"/>
  <c r="H60" i="59"/>
  <c r="AH60" i="57"/>
  <c r="AD60" i="57"/>
  <c r="J60" i="57"/>
  <c r="AJ60" i="55"/>
  <c r="X60" i="55"/>
  <c r="P60" i="55"/>
  <c r="G60" i="79"/>
  <c r="O46" i="38" s="1"/>
  <c r="L60" i="57"/>
  <c r="L60" i="58"/>
  <c r="L60" i="65"/>
  <c r="L60" i="69"/>
  <c r="L60" i="73"/>
  <c r="G60" i="75"/>
  <c r="H60" i="74"/>
  <c r="AH60" i="72"/>
  <c r="G60" i="71"/>
  <c r="AJ60" i="70"/>
  <c r="T60" i="70"/>
  <c r="AH60" i="68"/>
  <c r="J60" i="68"/>
  <c r="G60" i="67"/>
  <c r="T60" i="66"/>
  <c r="AD60" i="64"/>
  <c r="G60" i="63"/>
  <c r="T60" i="62"/>
  <c r="AH60" i="60"/>
  <c r="V60" i="60"/>
  <c r="F60" i="60"/>
  <c r="AF60" i="58"/>
  <c r="H60" i="58"/>
  <c r="AD60" i="56"/>
  <c r="V60" i="56"/>
  <c r="R60" i="56"/>
  <c r="G60" i="55"/>
  <c r="H60" i="52"/>
  <c r="J60" i="79"/>
  <c r="R46" i="38" s="1"/>
  <c r="X60" i="77"/>
  <c r="T60" i="77"/>
  <c r="P60" i="77"/>
  <c r="AH60" i="75"/>
  <c r="AD60" i="75"/>
  <c r="AJ60" i="73"/>
  <c r="X60" i="73"/>
  <c r="AD60" i="71"/>
  <c r="G60" i="70"/>
  <c r="P60" i="69"/>
  <c r="X60" i="65"/>
  <c r="AD60" i="63"/>
  <c r="D60" i="61"/>
  <c r="AD60" i="59"/>
  <c r="R60" i="59"/>
  <c r="J60" i="59"/>
  <c r="G60" i="58"/>
  <c r="AF60" i="57"/>
  <c r="AH60" i="55"/>
  <c r="AD60" i="55"/>
  <c r="F60" i="55"/>
  <c r="G60" i="52"/>
  <c r="F60" i="52"/>
  <c r="H60" i="50"/>
  <c r="F60" i="51"/>
  <c r="G60" i="50"/>
  <c r="H60" i="49"/>
  <c r="BA38" i="39"/>
  <c r="Y20" i="77"/>
  <c r="Y20" i="73"/>
  <c r="Y60" i="73"/>
  <c r="Y35" i="56"/>
  <c r="BH60" i="39"/>
  <c r="Y20" i="61"/>
  <c r="Y20" i="57"/>
  <c r="S48" i="39"/>
  <c r="BB48" i="39"/>
  <c r="Y20" i="44"/>
  <c r="Y20" i="49"/>
  <c r="Y35" i="44"/>
  <c r="Y60" i="44"/>
  <c r="AW56" i="39"/>
  <c r="W56" i="39"/>
  <c r="N52" i="52"/>
  <c r="M52" i="52"/>
  <c r="BC55" i="51"/>
  <c r="BD55" i="51"/>
  <c r="AN54" i="51"/>
  <c r="BD53" i="51"/>
  <c r="BD54" i="51" s="1"/>
  <c r="N54" i="51"/>
  <c r="AN52" i="51"/>
  <c r="BD50" i="51"/>
  <c r="BD52" i="51" s="1"/>
  <c r="BC46" i="51"/>
  <c r="BC47" i="51" s="1"/>
  <c r="AM47" i="51"/>
  <c r="M47" i="51"/>
  <c r="BD36" i="51"/>
  <c r="BC36" i="51"/>
  <c r="BC45" i="51" s="1"/>
  <c r="AM45" i="51"/>
  <c r="BD21" i="51"/>
  <c r="AM35" i="51"/>
  <c r="BC21" i="51"/>
  <c r="BD9" i="51"/>
  <c r="M52" i="50"/>
  <c r="C60" i="49"/>
  <c r="AO11" i="39"/>
  <c r="M52" i="47"/>
  <c r="N52" i="46"/>
  <c r="M52" i="46"/>
  <c r="N47" i="46"/>
  <c r="C20" i="46"/>
  <c r="C54" i="2"/>
  <c r="N52" i="2"/>
  <c r="M52" i="2"/>
  <c r="AQ48" i="39"/>
  <c r="Q48" i="39"/>
  <c r="BH20" i="39"/>
  <c r="BD23" i="39"/>
  <c r="BD48" i="39"/>
  <c r="U26" i="39"/>
  <c r="AP48" i="39"/>
  <c r="AW23" i="39"/>
  <c r="BC56" i="39"/>
  <c r="AY56" i="39"/>
  <c r="BG62" i="39"/>
  <c r="X63" i="39"/>
  <c r="BC23" i="39"/>
  <c r="AY48" i="39"/>
  <c r="Z48" i="39"/>
  <c r="AY50" i="39"/>
  <c r="Q23" i="39"/>
  <c r="BG12" i="39"/>
  <c r="AY23" i="39"/>
  <c r="BC48" i="39"/>
  <c r="AB50" i="39"/>
  <c r="AZ23" i="39"/>
  <c r="AN49" i="51"/>
  <c r="BD48" i="51"/>
  <c r="BD49" i="51" s="1"/>
  <c r="BC50" i="51"/>
  <c r="BD59" i="61"/>
  <c r="BD52" i="61"/>
  <c r="BC8" i="61"/>
  <c r="BC20" i="61" s="1"/>
  <c r="M45" i="64"/>
  <c r="N35" i="64"/>
  <c r="M59" i="64"/>
  <c r="N45" i="64"/>
  <c r="M35" i="64"/>
  <c r="BD20" i="61"/>
  <c r="BD45" i="61"/>
  <c r="BA20" i="61"/>
  <c r="AC57" i="39"/>
  <c r="AC58" i="39" s="1"/>
  <c r="M45" i="77"/>
  <c r="N45" i="77"/>
  <c r="C20" i="77"/>
  <c r="N45" i="79"/>
  <c r="D52" i="79"/>
  <c r="AR56" i="39"/>
  <c r="N52" i="79"/>
  <c r="M20" i="77"/>
  <c r="AB57" i="39"/>
  <c r="C20" i="76"/>
  <c r="M45" i="75"/>
  <c r="M20" i="75"/>
  <c r="N52" i="74"/>
  <c r="D47" i="74"/>
  <c r="C20" i="74"/>
  <c r="C45" i="72"/>
  <c r="C20" i="71"/>
  <c r="M20" i="71"/>
  <c r="M45" i="70"/>
  <c r="W57" i="39"/>
  <c r="W58" i="39" s="1"/>
  <c r="N20" i="70"/>
  <c r="N45" i="69"/>
  <c r="M35" i="69"/>
  <c r="D52" i="69"/>
  <c r="M45" i="69"/>
  <c r="C20" i="69"/>
  <c r="N52" i="69"/>
  <c r="M20" i="69"/>
  <c r="M20" i="68"/>
  <c r="M35" i="68"/>
  <c r="M20" i="67"/>
  <c r="C20" i="67"/>
  <c r="N35" i="66"/>
  <c r="M45" i="66"/>
  <c r="M20" i="66"/>
  <c r="N35" i="65"/>
  <c r="M45" i="65"/>
  <c r="N45" i="65"/>
  <c r="M35" i="65"/>
  <c r="C20" i="59"/>
  <c r="V16" i="39"/>
  <c r="M45" i="63"/>
  <c r="N45" i="63"/>
  <c r="AD56" i="39"/>
  <c r="Z56" i="39"/>
  <c r="Z38" i="39"/>
  <c r="N52" i="63"/>
  <c r="BG19" i="39"/>
  <c r="BG17" i="39"/>
  <c r="BG42" i="39"/>
  <c r="T63" i="39"/>
  <c r="HM63" i="42"/>
  <c r="C59" i="63"/>
  <c r="HO63" i="42"/>
  <c r="G61" i="39"/>
  <c r="M54" i="63"/>
  <c r="C54" i="63"/>
  <c r="C52" i="63"/>
  <c r="K37" i="39"/>
  <c r="K35" i="39"/>
  <c r="HO37" i="42"/>
  <c r="K26" i="39"/>
  <c r="HO36" i="42"/>
  <c r="HO33" i="42"/>
  <c r="K27" i="39"/>
  <c r="E27" i="39" s="1"/>
  <c r="C27" i="39" s="1"/>
  <c r="K25" i="39"/>
  <c r="E25" i="39" s="1"/>
  <c r="HO35" i="42"/>
  <c r="HO32" i="42"/>
  <c r="HO28" i="42"/>
  <c r="HO24" i="42"/>
  <c r="HO27" i="42"/>
  <c r="HO20" i="42"/>
  <c r="HO21" i="42"/>
  <c r="G22" i="39"/>
  <c r="K22" i="39" s="1"/>
  <c r="HO19" i="42"/>
  <c r="M52" i="63"/>
  <c r="M45" i="58"/>
  <c r="N45" i="58"/>
  <c r="N45" i="57"/>
  <c r="M45" i="57"/>
  <c r="N35" i="57"/>
  <c r="N35" i="56"/>
  <c r="N45" i="56"/>
  <c r="M52" i="56"/>
  <c r="M45" i="56"/>
  <c r="M20" i="56"/>
  <c r="AH56" i="39"/>
  <c r="N45" i="55"/>
  <c r="M35" i="55"/>
  <c r="N52" i="55"/>
  <c r="M45" i="55"/>
  <c r="U59" i="39"/>
  <c r="AG56" i="39"/>
  <c r="C60" i="54"/>
  <c r="C20" i="53"/>
  <c r="K61" i="39"/>
  <c r="M20" i="63"/>
  <c r="HO15" i="42"/>
  <c r="HP22" i="42"/>
  <c r="HM38" i="42"/>
  <c r="HC38" i="42"/>
  <c r="HO22" i="42"/>
  <c r="L14" i="39"/>
  <c r="V14" i="39"/>
  <c r="V22" i="39"/>
  <c r="V20" i="39"/>
  <c r="V18" i="39"/>
  <c r="V17" i="39"/>
  <c r="V13" i="39"/>
  <c r="V12" i="39"/>
  <c r="AW63" i="39"/>
  <c r="Z23" i="39"/>
  <c r="AE57" i="39"/>
  <c r="AE58" i="39" s="1"/>
  <c r="AA57" i="39"/>
  <c r="AA58" i="39" s="1"/>
  <c r="U61" i="39"/>
  <c r="L57" i="39"/>
  <c r="L58" i="39" s="1"/>
  <c r="G56" i="39"/>
  <c r="H55" i="39"/>
  <c r="H56" i="39" s="1"/>
  <c r="HC56" i="42"/>
  <c r="HD56" i="42"/>
  <c r="HO31" i="42"/>
  <c r="HO30" i="42"/>
  <c r="L22" i="39"/>
  <c r="HP17" i="42"/>
  <c r="L13" i="39"/>
  <c r="F13" i="39" s="1"/>
  <c r="D13" i="39" s="1"/>
  <c r="K21" i="39"/>
  <c r="HO17" i="42"/>
  <c r="HO12" i="42"/>
  <c r="L21" i="39"/>
  <c r="F21" i="39" s="1"/>
  <c r="D21" i="39" s="1"/>
  <c r="L20" i="39"/>
  <c r="K18" i="39"/>
  <c r="E18" i="39" s="1"/>
  <c r="HP12" i="42"/>
  <c r="K17" i="39"/>
  <c r="L16" i="39"/>
  <c r="K12" i="39"/>
  <c r="E12" i="39"/>
  <c r="HD23" i="42"/>
  <c r="HP18" i="42"/>
  <c r="L18" i="39"/>
  <c r="K15" i="39"/>
  <c r="E15" i="39" s="1"/>
  <c r="C15" i="39" s="1"/>
  <c r="L12" i="39"/>
  <c r="I23" i="39"/>
  <c r="K11" i="39"/>
  <c r="E11" i="39" s="1"/>
  <c r="U20" i="39" l="1"/>
  <c r="AE38" i="39"/>
  <c r="U46" i="39"/>
  <c r="U45" i="39"/>
  <c r="W48" i="39"/>
  <c r="O38" i="39"/>
  <c r="M38" i="39"/>
  <c r="W63" i="39"/>
  <c r="U62" i="39"/>
  <c r="R38" i="39"/>
  <c r="BH14" i="39"/>
  <c r="BH33" i="39"/>
  <c r="BH29" i="39"/>
  <c r="BH27" i="39"/>
  <c r="BH47" i="39"/>
  <c r="BH55" i="39"/>
  <c r="BB56" i="39"/>
  <c r="BH62" i="39"/>
  <c r="AC56" i="39"/>
  <c r="Y56" i="39"/>
  <c r="U33" i="39"/>
  <c r="U44" i="39"/>
  <c r="AC48" i="39"/>
  <c r="AE63" i="39"/>
  <c r="BH35" i="39"/>
  <c r="BH43" i="39"/>
  <c r="BH39" i="39"/>
  <c r="E17" i="39"/>
  <c r="C17" i="39" s="1"/>
  <c r="F44" i="39"/>
  <c r="D44" i="39" s="1"/>
  <c r="L61" i="39"/>
  <c r="F61" i="39" s="1"/>
  <c r="L55" i="39"/>
  <c r="F55" i="39" s="1"/>
  <c r="K54" i="39"/>
  <c r="L47" i="39"/>
  <c r="F47" i="39" s="1"/>
  <c r="K36" i="39"/>
  <c r="L29" i="39"/>
  <c r="F29" i="39" s="1"/>
  <c r="BG59" i="39"/>
  <c r="P48" i="39"/>
  <c r="AF63" i="39"/>
  <c r="F20" i="39"/>
  <c r="F16" i="39"/>
  <c r="D16" i="39" s="1"/>
  <c r="AT16" i="39" s="1"/>
  <c r="F14" i="39"/>
  <c r="E40" i="39"/>
  <c r="C40" i="39" s="1"/>
  <c r="O63" i="39"/>
  <c r="AA63" i="39"/>
  <c r="Y63" i="39"/>
  <c r="AG38" i="39"/>
  <c r="AP38" i="39"/>
  <c r="AV48" i="39"/>
  <c r="AN48" i="39"/>
  <c r="S38" i="39"/>
  <c r="BG14" i="39"/>
  <c r="BG29" i="39"/>
  <c r="BG27" i="39"/>
  <c r="BE38" i="39"/>
  <c r="BG45" i="39"/>
  <c r="BG43" i="39"/>
  <c r="BG41" i="39"/>
  <c r="BG39" i="39"/>
  <c r="BG55" i="39"/>
  <c r="BG60" i="39"/>
  <c r="U19" i="39"/>
  <c r="U36" i="39"/>
  <c r="U27" i="39"/>
  <c r="U43" i="39"/>
  <c r="U42" i="39"/>
  <c r="AL23" i="39"/>
  <c r="AQ53" i="39"/>
  <c r="BH22" i="39"/>
  <c r="BF23" i="39"/>
  <c r="BH37" i="39"/>
  <c r="E21" i="39"/>
  <c r="C21" i="39" s="1"/>
  <c r="K47" i="39"/>
  <c r="E47" i="39" s="1"/>
  <c r="C47" i="39" s="1"/>
  <c r="L45" i="39"/>
  <c r="K43" i="39"/>
  <c r="E43" i="39" s="1"/>
  <c r="L41" i="39"/>
  <c r="O56" i="39"/>
  <c r="N48" i="39"/>
  <c r="K49" i="39"/>
  <c r="F41" i="39"/>
  <c r="O23" i="39"/>
  <c r="U34" i="39"/>
  <c r="U31" i="39"/>
  <c r="AA38" i="39"/>
  <c r="U40" i="39"/>
  <c r="AN23" i="39"/>
  <c r="BH31" i="39"/>
  <c r="BF56" i="39"/>
  <c r="AX23" i="39"/>
  <c r="K59" i="39"/>
  <c r="J38" i="39"/>
  <c r="I38" i="39"/>
  <c r="L49" i="39"/>
  <c r="L50" i="39" s="1"/>
  <c r="P56" i="39"/>
  <c r="U37" i="39"/>
  <c r="U32" i="39"/>
  <c r="U41" i="39"/>
  <c r="AP23" i="39"/>
  <c r="AL38" i="39"/>
  <c r="AL48" i="39"/>
  <c r="AR48" i="39"/>
  <c r="BB23" i="39"/>
  <c r="BH25" i="39"/>
  <c r="BH38" i="39" s="1"/>
  <c r="BF38" i="39"/>
  <c r="BB38" i="39"/>
  <c r="BH45" i="39"/>
  <c r="BH41" i="39"/>
  <c r="BF48" i="39"/>
  <c r="V54" i="39"/>
  <c r="U35" i="39"/>
  <c r="U29" i="39"/>
  <c r="T23" i="39"/>
  <c r="AT13" i="39"/>
  <c r="BJ13" i="39" s="1"/>
  <c r="D14" i="39"/>
  <c r="AJ48" i="39"/>
  <c r="AW48" i="39"/>
  <c r="BG40" i="39"/>
  <c r="BG31" i="39"/>
  <c r="BG25" i="39"/>
  <c r="BE48" i="39"/>
  <c r="AA56" i="39"/>
  <c r="U54" i="39"/>
  <c r="U56" i="39" s="1"/>
  <c r="V55" i="39"/>
  <c r="AS32" i="39"/>
  <c r="BI32" i="39" s="1"/>
  <c r="AM64" i="39"/>
  <c r="AQ64" i="39"/>
  <c r="T38" i="39"/>
  <c r="T53" i="39" s="1"/>
  <c r="R23" i="39"/>
  <c r="R48" i="39"/>
  <c r="AX56" i="39"/>
  <c r="BH54" i="39"/>
  <c r="BH56" i="39" s="1"/>
  <c r="D37" i="39"/>
  <c r="AC23" i="39"/>
  <c r="AG63" i="39"/>
  <c r="AV23" i="39"/>
  <c r="AK48" i="39"/>
  <c r="AR38" i="39"/>
  <c r="BG24" i="39"/>
  <c r="AW38" i="39"/>
  <c r="AW53" i="39" s="1"/>
  <c r="C18" i="39"/>
  <c r="F57" i="39"/>
  <c r="BA48" i="39"/>
  <c r="V51" i="39"/>
  <c r="V52" i="39" s="1"/>
  <c r="D61" i="39"/>
  <c r="D55" i="39"/>
  <c r="C55" i="39"/>
  <c r="D47" i="39"/>
  <c r="D29" i="39"/>
  <c r="AV63" i="39"/>
  <c r="AP63" i="39"/>
  <c r="AL63" i="39"/>
  <c r="D41" i="39"/>
  <c r="U30" i="39"/>
  <c r="U25" i="39"/>
  <c r="U47" i="39"/>
  <c r="AX38" i="39"/>
  <c r="BH18" i="39"/>
  <c r="BH16" i="39"/>
  <c r="BH12" i="39"/>
  <c r="Y48" i="39"/>
  <c r="D20" i="39"/>
  <c r="AT20" i="39" s="1"/>
  <c r="BJ20" i="39" s="1"/>
  <c r="AG48" i="39"/>
  <c r="AG64" i="39" s="1"/>
  <c r="AJ23" i="39"/>
  <c r="AJ38" i="39"/>
  <c r="AK23" i="39"/>
  <c r="AK38" i="39"/>
  <c r="AN38" i="39"/>
  <c r="AR23" i="39"/>
  <c r="S23" i="39"/>
  <c r="Q38" i="39"/>
  <c r="Q53" i="39" s="1"/>
  <c r="BG47" i="39"/>
  <c r="F12" i="39"/>
  <c r="D12" i="39" s="1"/>
  <c r="AT12" i="39" s="1"/>
  <c r="C12" i="39"/>
  <c r="C20" i="39"/>
  <c r="AX48" i="39"/>
  <c r="C43" i="39"/>
  <c r="Y38" i="39"/>
  <c r="X56" i="39"/>
  <c r="AX50" i="39"/>
  <c r="V21" i="39"/>
  <c r="AT21" i="39" s="1"/>
  <c r="BJ21" i="39" s="1"/>
  <c r="V19" i="39"/>
  <c r="AT19" i="39" s="1"/>
  <c r="BJ19" i="39" s="1"/>
  <c r="V15" i="39"/>
  <c r="V24" i="39"/>
  <c r="V35" i="39"/>
  <c r="V29" i="39"/>
  <c r="AT29" i="39" s="1"/>
  <c r="BJ29" i="39" s="1"/>
  <c r="V27" i="39"/>
  <c r="AD48" i="39"/>
  <c r="E22" i="39"/>
  <c r="C22" i="39" s="1"/>
  <c r="E31" i="39"/>
  <c r="C31" i="39" s="1"/>
  <c r="AS31" i="39" s="1"/>
  <c r="BI31" i="39" s="1"/>
  <c r="AY53" i="39"/>
  <c r="F45" i="39"/>
  <c r="D45" i="39" s="1"/>
  <c r="AZ64" i="39"/>
  <c r="BF63" i="39"/>
  <c r="BB63" i="39"/>
  <c r="AO63" i="39"/>
  <c r="AK63" i="39"/>
  <c r="S63" i="39"/>
  <c r="C25" i="39"/>
  <c r="E35" i="39"/>
  <c r="C35" i="39" s="1"/>
  <c r="BD53" i="39"/>
  <c r="AO23" i="39"/>
  <c r="C41" i="39"/>
  <c r="E59" i="39"/>
  <c r="C59" i="39" s="1"/>
  <c r="AS59" i="39" s="1"/>
  <c r="BE63" i="39"/>
  <c r="BA63" i="39"/>
  <c r="AR63" i="39"/>
  <c r="AN63" i="39"/>
  <c r="AN53" i="39" s="1"/>
  <c r="AJ63" i="39"/>
  <c r="R63" i="39"/>
  <c r="AE23" i="39"/>
  <c r="BG22" i="39"/>
  <c r="BG20" i="39"/>
  <c r="BG18" i="39"/>
  <c r="BG16" i="39"/>
  <c r="BG37" i="39"/>
  <c r="H60" i="2"/>
  <c r="L60" i="70"/>
  <c r="AH60" i="76"/>
  <c r="AH60" i="73"/>
  <c r="X60" i="79"/>
  <c r="AF46" i="38" s="1"/>
  <c r="AL60" i="66"/>
  <c r="X57" i="39"/>
  <c r="X58" i="39" s="1"/>
  <c r="BB52" i="61"/>
  <c r="BA59" i="61"/>
  <c r="BA60" i="61" s="1"/>
  <c r="BA60" i="44"/>
  <c r="BA60" i="46"/>
  <c r="G60" i="46"/>
  <c r="Z60" i="60"/>
  <c r="AN60" i="60" s="1"/>
  <c r="BD60" i="60" s="1"/>
  <c r="L60" i="74"/>
  <c r="BB60" i="72"/>
  <c r="BB60" i="68"/>
  <c r="AL60" i="68"/>
  <c r="AD60" i="68"/>
  <c r="J60" i="70"/>
  <c r="J60" i="66"/>
  <c r="AF60" i="64"/>
  <c r="X60" i="64"/>
  <c r="V60" i="63"/>
  <c r="AH60" i="62"/>
  <c r="G60" i="53"/>
  <c r="J60" i="52"/>
  <c r="C60" i="60"/>
  <c r="V60" i="75"/>
  <c r="BA60" i="74"/>
  <c r="Z60" i="74"/>
  <c r="T60" i="74"/>
  <c r="AL60" i="69"/>
  <c r="AD60" i="69"/>
  <c r="AJ60" i="68"/>
  <c r="T60" i="68"/>
  <c r="BA60" i="67"/>
  <c r="AB60" i="66"/>
  <c r="V60" i="66"/>
  <c r="G60" i="48"/>
  <c r="AF60" i="76"/>
  <c r="AL60" i="74"/>
  <c r="AD60" i="74"/>
  <c r="AF60" i="73"/>
  <c r="X60" i="72"/>
  <c r="P60" i="72"/>
  <c r="AF60" i="71"/>
  <c r="P60" i="70"/>
  <c r="AF60" i="69"/>
  <c r="AF60" i="68"/>
  <c r="P60" i="68"/>
  <c r="G60" i="68"/>
  <c r="R60" i="67"/>
  <c r="H60" i="67"/>
  <c r="R60" i="66"/>
  <c r="H60" i="66"/>
  <c r="AH60" i="65"/>
  <c r="R60" i="65"/>
  <c r="H60" i="65"/>
  <c r="BA60" i="54"/>
  <c r="H60" i="54"/>
  <c r="Z60" i="48"/>
  <c r="J60" i="48"/>
  <c r="AL60" i="79"/>
  <c r="AR46" i="38" s="1"/>
  <c r="V60" i="79"/>
  <c r="BB60" i="76"/>
  <c r="F60" i="68"/>
  <c r="BB60" i="67"/>
  <c r="AB60" i="67"/>
  <c r="L60" i="67"/>
  <c r="BB60" i="66"/>
  <c r="AJ60" i="59"/>
  <c r="Y60" i="79"/>
  <c r="Z60" i="49"/>
  <c r="AD60" i="70"/>
  <c r="J60" i="65"/>
  <c r="H60" i="48"/>
  <c r="Z60" i="67"/>
  <c r="F60" i="64"/>
  <c r="L60" i="63"/>
  <c r="F60" i="50"/>
  <c r="BB60" i="77"/>
  <c r="Y60" i="65"/>
  <c r="AT15" i="39"/>
  <c r="BJ15" i="39" s="1"/>
  <c r="F22" i="39"/>
  <c r="D22" i="39" s="1"/>
  <c r="AT22" i="39" s="1"/>
  <c r="BJ22" i="39" s="1"/>
  <c r="Z57" i="39"/>
  <c r="Z58" i="39" s="1"/>
  <c r="C60" i="67"/>
  <c r="AZ53" i="39"/>
  <c r="Q64" i="39"/>
  <c r="BH48" i="39"/>
  <c r="Y60" i="49"/>
  <c r="Y60" i="57"/>
  <c r="Y60" i="77"/>
  <c r="AF60" i="56"/>
  <c r="AL60" i="77"/>
  <c r="AD60" i="77"/>
  <c r="Z60" i="79"/>
  <c r="R60" i="79"/>
  <c r="H60" i="79"/>
  <c r="P46" i="38" s="1"/>
  <c r="G60" i="76"/>
  <c r="AB60" i="77"/>
  <c r="T60" i="76"/>
  <c r="AB60" i="75"/>
  <c r="J60" i="75"/>
  <c r="BB60" i="69"/>
  <c r="J60" i="69"/>
  <c r="AH60" i="61"/>
  <c r="Z60" i="61"/>
  <c r="X60" i="57"/>
  <c r="AL60" i="55"/>
  <c r="G60" i="54"/>
  <c r="P60" i="58"/>
  <c r="R60" i="57"/>
  <c r="Y60" i="55"/>
  <c r="H60" i="75"/>
  <c r="R60" i="73"/>
  <c r="AL60" i="72"/>
  <c r="AJ60" i="71"/>
  <c r="H60" i="69"/>
  <c r="BA60" i="63"/>
  <c r="P60" i="61"/>
  <c r="G60" i="61"/>
  <c r="BB60" i="59"/>
  <c r="BA60" i="49"/>
  <c r="F18" i="39"/>
  <c r="D18" i="39" s="1"/>
  <c r="AT18" i="39" s="1"/>
  <c r="BJ18" i="39" s="1"/>
  <c r="BD64" i="39"/>
  <c r="BB60" i="44"/>
  <c r="Z60" i="2"/>
  <c r="BA60" i="2"/>
  <c r="BB60" i="2"/>
  <c r="G60" i="2"/>
  <c r="Y60" i="46"/>
  <c r="H60" i="46"/>
  <c r="Y60" i="47"/>
  <c r="Z60" i="73"/>
  <c r="BA60" i="57"/>
  <c r="Z60" i="65"/>
  <c r="F60" i="48"/>
  <c r="BB60" i="79"/>
  <c r="H60" i="56"/>
  <c r="Y60" i="50"/>
  <c r="G60" i="49"/>
  <c r="AF60" i="77"/>
  <c r="H60" i="77"/>
  <c r="AB60" i="76"/>
  <c r="H60" i="62"/>
  <c r="AH60" i="59"/>
  <c r="Z60" i="59"/>
  <c r="AJ60" i="58"/>
  <c r="AJ60" i="57"/>
  <c r="Y60" i="51"/>
  <c r="Z60" i="50"/>
  <c r="AB60" i="64"/>
  <c r="G60" i="64"/>
  <c r="Y60" i="62"/>
  <c r="R60" i="62"/>
  <c r="L60" i="62"/>
  <c r="AJ60" i="61"/>
  <c r="AB60" i="61"/>
  <c r="V60" i="61"/>
  <c r="AL60" i="60"/>
  <c r="AD60" i="60"/>
  <c r="X60" i="60"/>
  <c r="J60" i="60"/>
  <c r="D60" i="60"/>
  <c r="R60" i="76"/>
  <c r="F60" i="76"/>
  <c r="AB60" i="74"/>
  <c r="AD60" i="73"/>
  <c r="G60" i="73"/>
  <c r="AJ60" i="72"/>
  <c r="AB60" i="72"/>
  <c r="AH60" i="71"/>
  <c r="T60" i="71"/>
  <c r="J60" i="71"/>
  <c r="Y60" i="66"/>
  <c r="AL60" i="65"/>
  <c r="V60" i="64"/>
  <c r="L60" i="64"/>
  <c r="AB60" i="62"/>
  <c r="Z60" i="56"/>
  <c r="T60" i="56"/>
  <c r="AB60" i="55"/>
  <c r="V60" i="55"/>
  <c r="L60" i="55"/>
  <c r="BB60" i="54"/>
  <c r="BB60" i="53"/>
  <c r="L60" i="53"/>
  <c r="BB60" i="52"/>
  <c r="BA60" i="50"/>
  <c r="U28" i="39"/>
  <c r="AE48" i="39"/>
  <c r="AA48" i="39"/>
  <c r="AU23" i="39"/>
  <c r="X60" i="47"/>
  <c r="V60" i="52"/>
  <c r="T60" i="52"/>
  <c r="V60" i="47"/>
  <c r="T60" i="47"/>
  <c r="P60" i="47"/>
  <c r="R60" i="2"/>
  <c r="AO60" i="66"/>
  <c r="AO60" i="76"/>
  <c r="AO60" i="77"/>
  <c r="AR60" i="77"/>
  <c r="AS60" i="76"/>
  <c r="AR60" i="76"/>
  <c r="AS60" i="74"/>
  <c r="AT60" i="73"/>
  <c r="AS60" i="73"/>
  <c r="AT60" i="71"/>
  <c r="AU60" i="70"/>
  <c r="AT60" i="70"/>
  <c r="AU60" i="68"/>
  <c r="AV60" i="67"/>
  <c r="AU60" i="67"/>
  <c r="AT60" i="47"/>
  <c r="AV60" i="2"/>
  <c r="AU60" i="2"/>
  <c r="M10" i="72"/>
  <c r="M20" i="72" s="1"/>
  <c r="C20" i="72"/>
  <c r="AN19" i="58"/>
  <c r="M16" i="52"/>
  <c r="M20" i="52" s="1"/>
  <c r="C20" i="52"/>
  <c r="N38" i="66"/>
  <c r="D45" i="66"/>
  <c r="BA35" i="61"/>
  <c r="BA45" i="61"/>
  <c r="J60" i="2"/>
  <c r="J60" i="47"/>
  <c r="Z60" i="62"/>
  <c r="Y60" i="59"/>
  <c r="Z60" i="52"/>
  <c r="R60" i="58"/>
  <c r="X60" i="56"/>
  <c r="P60" i="56"/>
  <c r="G60" i="56"/>
  <c r="Y60" i="76"/>
  <c r="C60" i="50"/>
  <c r="AD60" i="76"/>
  <c r="H60" i="76"/>
  <c r="BB60" i="63"/>
  <c r="BA60" i="58"/>
  <c r="AB23" i="39"/>
  <c r="Y60" i="69"/>
  <c r="Y60" i="75"/>
  <c r="X60" i="2"/>
  <c r="V60" i="2"/>
  <c r="AO60" i="46"/>
  <c r="AO60" i="52"/>
  <c r="AO60" i="53"/>
  <c r="AO60" i="74"/>
  <c r="AO60" i="79"/>
  <c r="AU46" i="38" s="1"/>
  <c r="AU60" i="79"/>
  <c r="BA46" i="38" s="1"/>
  <c r="AT60" i="79"/>
  <c r="AZ46" i="38" s="1"/>
  <c r="AU60" i="76"/>
  <c r="AQ60" i="76"/>
  <c r="AV60" i="75"/>
  <c r="AU60" i="75"/>
  <c r="AV60" i="73"/>
  <c r="AR60" i="73"/>
  <c r="AW60" i="72"/>
  <c r="AV60" i="72"/>
  <c r="AW60" i="70"/>
  <c r="AS60" i="70"/>
  <c r="AX60" i="69"/>
  <c r="AW60" i="69"/>
  <c r="AX60" i="67"/>
  <c r="AT60" i="67"/>
  <c r="AY60" i="66"/>
  <c r="AX60" i="66"/>
  <c r="AZ60" i="2"/>
  <c r="AR60" i="2"/>
  <c r="AU60" i="44"/>
  <c r="Y60" i="61"/>
  <c r="Y60" i="56"/>
  <c r="N60" i="61"/>
  <c r="AN60" i="61" s="1"/>
  <c r="G60" i="44"/>
  <c r="L60" i="2"/>
  <c r="F60" i="2"/>
  <c r="BA60" i="65"/>
  <c r="BA60" i="62"/>
  <c r="BA60" i="59"/>
  <c r="Z60" i="51"/>
  <c r="BA60" i="77"/>
  <c r="BA60" i="73"/>
  <c r="BA60" i="66"/>
  <c r="AJ60" i="63"/>
  <c r="BB60" i="58"/>
  <c r="AB60" i="56"/>
  <c r="BA60" i="55"/>
  <c r="Z60" i="58"/>
  <c r="Z60" i="70"/>
  <c r="Z60" i="76"/>
  <c r="Z60" i="63"/>
  <c r="R60" i="63"/>
  <c r="Y60" i="72"/>
  <c r="J60" i="51"/>
  <c r="V60" i="54"/>
  <c r="R60" i="54"/>
  <c r="V60" i="50"/>
  <c r="R60" i="48"/>
  <c r="AO60" i="50"/>
  <c r="AO60" i="54"/>
  <c r="AO60" i="60"/>
  <c r="AO60" i="61"/>
  <c r="AW60" i="79"/>
  <c r="BC46" i="38" s="1"/>
  <c r="AS60" i="79"/>
  <c r="AY46" i="38" s="1"/>
  <c r="AX60" i="77"/>
  <c r="AW60" i="77"/>
  <c r="AX60" i="75"/>
  <c r="AT60" i="75"/>
  <c r="AY60" i="74"/>
  <c r="AX60" i="74"/>
  <c r="AY60" i="72"/>
  <c r="AU60" i="72"/>
  <c r="AZ60" i="71"/>
  <c r="AY60" i="71"/>
  <c r="AZ60" i="69"/>
  <c r="AV60" i="69"/>
  <c r="AP60" i="69"/>
  <c r="AZ60" i="68"/>
  <c r="AP60" i="67"/>
  <c r="AW60" i="66"/>
  <c r="AU60" i="48"/>
  <c r="AY60" i="44"/>
  <c r="AW60" i="44"/>
  <c r="AQ60" i="44"/>
  <c r="X60" i="76"/>
  <c r="BA60" i="70"/>
  <c r="V60" i="76"/>
  <c r="AL60" i="63"/>
  <c r="AH60" i="63"/>
  <c r="Y60" i="63"/>
  <c r="BA60" i="56"/>
  <c r="N23" i="39"/>
  <c r="AC38" i="39"/>
  <c r="AC53" i="39" s="1"/>
  <c r="Y60" i="68"/>
  <c r="H60" i="51"/>
  <c r="X60" i="49"/>
  <c r="X60" i="50"/>
  <c r="R60" i="52"/>
  <c r="V60" i="48"/>
  <c r="AO60" i="58"/>
  <c r="AO60" i="68"/>
  <c r="AO60" i="69"/>
  <c r="AZ60" i="77"/>
  <c r="AP60" i="77"/>
  <c r="AZ60" i="76"/>
  <c r="AP60" i="75"/>
  <c r="AQ60" i="74"/>
  <c r="AP60" i="74"/>
  <c r="AQ60" i="72"/>
  <c r="AR60" i="71"/>
  <c r="AQ60" i="71"/>
  <c r="AR60" i="69"/>
  <c r="AY60" i="68"/>
  <c r="AS60" i="68"/>
  <c r="AR60" i="68"/>
  <c r="AY60" i="48"/>
  <c r="AQ60" i="48"/>
  <c r="AP60" i="47"/>
  <c r="T60" i="44"/>
  <c r="AI60" i="77"/>
  <c r="I60" i="76"/>
  <c r="Q60" i="74"/>
  <c r="AA60" i="73"/>
  <c r="AE60" i="71"/>
  <c r="I60" i="70"/>
  <c r="S60" i="68"/>
  <c r="W60" i="65"/>
  <c r="O60" i="64"/>
  <c r="S60" i="62"/>
  <c r="AA60" i="60"/>
  <c r="Q60" i="59"/>
  <c r="AI60" i="57"/>
  <c r="S60" i="56"/>
  <c r="AA60" i="55"/>
  <c r="AE60" i="53"/>
  <c r="E60" i="52"/>
  <c r="K60" i="50"/>
  <c r="Q60" i="48"/>
  <c r="W60" i="46"/>
  <c r="AC60" i="2"/>
  <c r="I60" i="44"/>
  <c r="G60" i="51"/>
  <c r="X60" i="53"/>
  <c r="T60" i="54"/>
  <c r="T60" i="50"/>
  <c r="R60" i="50"/>
  <c r="T60" i="48"/>
  <c r="AH60" i="2"/>
  <c r="D52" i="74"/>
  <c r="AO60" i="47"/>
  <c r="AO60" i="55"/>
  <c r="AO60" i="63"/>
  <c r="AO60" i="71"/>
  <c r="AZ60" i="79"/>
  <c r="BF46" i="38" s="1"/>
  <c r="AR60" i="79"/>
  <c r="AX46" i="38" s="1"/>
  <c r="AU60" i="77"/>
  <c r="AX60" i="76"/>
  <c r="AP60" i="76"/>
  <c r="AS60" i="75"/>
  <c r="AV60" i="74"/>
  <c r="AY60" i="73"/>
  <c r="AQ60" i="73"/>
  <c r="AT60" i="72"/>
  <c r="AW60" i="71"/>
  <c r="AZ60" i="70"/>
  <c r="AR60" i="70"/>
  <c r="AU60" i="69"/>
  <c r="AX60" i="68"/>
  <c r="AP60" i="68"/>
  <c r="AS60" i="67"/>
  <c r="AV60" i="66"/>
  <c r="AQ60" i="2"/>
  <c r="AS60" i="44"/>
  <c r="AN9" i="76"/>
  <c r="AM17" i="73"/>
  <c r="AM14" i="67"/>
  <c r="AN18" i="65"/>
  <c r="AN16" i="56"/>
  <c r="AN19" i="53"/>
  <c r="AM26" i="66"/>
  <c r="X60" i="46"/>
  <c r="X60" i="51"/>
  <c r="P60" i="54"/>
  <c r="R60" i="53"/>
  <c r="P60" i="52"/>
  <c r="R60" i="51"/>
  <c r="P60" i="50"/>
  <c r="R60" i="49"/>
  <c r="P60" i="48"/>
  <c r="T60" i="46"/>
  <c r="R60" i="46"/>
  <c r="P60" i="2"/>
  <c r="AL60" i="54"/>
  <c r="AJ60" i="54"/>
  <c r="AH60" i="54"/>
  <c r="AF60" i="54"/>
  <c r="AD60" i="54"/>
  <c r="AB60" i="54"/>
  <c r="AL60" i="53"/>
  <c r="AJ60" i="53"/>
  <c r="AH60" i="53"/>
  <c r="AF60" i="53"/>
  <c r="AD60" i="53"/>
  <c r="AB60" i="53"/>
  <c r="AL60" i="52"/>
  <c r="AJ60" i="52"/>
  <c r="AH60" i="52"/>
  <c r="AF60" i="52"/>
  <c r="AD60" i="52"/>
  <c r="AB60" i="52"/>
  <c r="AL60" i="51"/>
  <c r="AJ60" i="51"/>
  <c r="AH60" i="51"/>
  <c r="AF60" i="51"/>
  <c r="AD60" i="51"/>
  <c r="AB60" i="51"/>
  <c r="AL60" i="50"/>
  <c r="AJ60" i="50"/>
  <c r="AH60" i="50"/>
  <c r="AF60" i="50"/>
  <c r="AD60" i="50"/>
  <c r="AB60" i="50"/>
  <c r="AL60" i="49"/>
  <c r="AJ60" i="49"/>
  <c r="AH60" i="49"/>
  <c r="AF60" i="49"/>
  <c r="AD60" i="49"/>
  <c r="AB60" i="49"/>
  <c r="AL60" i="48"/>
  <c r="AH60" i="48"/>
  <c r="AF60" i="48"/>
  <c r="AD60" i="48"/>
  <c r="AB60" i="48"/>
  <c r="AL60" i="47"/>
  <c r="AH60" i="47"/>
  <c r="AF60" i="47"/>
  <c r="AD60" i="47"/>
  <c r="AB60" i="47"/>
  <c r="AL60" i="46"/>
  <c r="AJ60" i="46"/>
  <c r="AH60" i="46"/>
  <c r="AF60" i="46"/>
  <c r="AD60" i="46"/>
  <c r="AB60" i="46"/>
  <c r="AL60" i="2"/>
  <c r="AO60" i="44"/>
  <c r="AU47" i="38" s="1"/>
  <c r="AO60" i="2"/>
  <c r="AO60" i="49"/>
  <c r="AO60" i="57"/>
  <c r="AO60" i="65"/>
  <c r="AO60" i="73"/>
  <c r="AX60" i="79"/>
  <c r="BD46" i="38" s="1"/>
  <c r="AP60" i="79"/>
  <c r="AV46" i="38" s="1"/>
  <c r="AS60" i="77"/>
  <c r="AV60" i="76"/>
  <c r="AY60" i="75"/>
  <c r="AQ60" i="75"/>
  <c r="AT60" i="74"/>
  <c r="AW60" i="73"/>
  <c r="AZ60" i="72"/>
  <c r="AR60" i="72"/>
  <c r="AU60" i="71"/>
  <c r="AX60" i="70"/>
  <c r="AP60" i="70"/>
  <c r="AS60" i="69"/>
  <c r="AV60" i="68"/>
  <c r="AY60" i="67"/>
  <c r="AQ60" i="67"/>
  <c r="AR60" i="60"/>
  <c r="AY60" i="59"/>
  <c r="AU60" i="59"/>
  <c r="AQ60" i="59"/>
  <c r="AX60" i="58"/>
  <c r="AT60" i="58"/>
  <c r="AP60" i="58"/>
  <c r="AW60" i="57"/>
  <c r="AS60" i="57"/>
  <c r="AZ60" i="56"/>
  <c r="AV60" i="56"/>
  <c r="AR60" i="56"/>
  <c r="AY60" i="55"/>
  <c r="AU60" i="55"/>
  <c r="AQ60" i="55"/>
  <c r="AX60" i="54"/>
  <c r="AT60" i="54"/>
  <c r="AP60" i="54"/>
  <c r="AW60" i="53"/>
  <c r="AS60" i="53"/>
  <c r="AZ60" i="52"/>
  <c r="AV60" i="52"/>
  <c r="AR60" i="52"/>
  <c r="AY60" i="51"/>
  <c r="AU60" i="51"/>
  <c r="AQ60" i="51"/>
  <c r="AX60" i="50"/>
  <c r="AT60" i="50"/>
  <c r="AP60" i="50"/>
  <c r="AW60" i="49"/>
  <c r="AS60" i="49"/>
  <c r="AM13" i="77"/>
  <c r="AM16" i="76"/>
  <c r="AM18" i="71"/>
  <c r="AM14" i="71"/>
  <c r="AN15" i="70"/>
  <c r="AN11" i="70"/>
  <c r="AM9" i="66"/>
  <c r="AN13" i="64"/>
  <c r="AM12" i="59"/>
  <c r="AN16" i="58"/>
  <c r="AM24" i="67"/>
  <c r="AM37" i="75"/>
  <c r="AM45" i="75" s="1"/>
  <c r="AM40" i="68"/>
  <c r="AM53" i="54"/>
  <c r="AM54" i="54" s="1"/>
  <c r="X60" i="48"/>
  <c r="T60" i="53"/>
  <c r="P60" i="53"/>
  <c r="T60" i="51"/>
  <c r="P60" i="51"/>
  <c r="T60" i="49"/>
  <c r="P60" i="49"/>
  <c r="R60" i="47"/>
  <c r="P60" i="46"/>
  <c r="T60" i="2"/>
  <c r="AF60" i="2"/>
  <c r="AD60" i="2"/>
  <c r="C52" i="52"/>
  <c r="AO60" i="51"/>
  <c r="AO60" i="59"/>
  <c r="AO60" i="67"/>
  <c r="AO60" i="75"/>
  <c r="AV60" i="79"/>
  <c r="BB46" i="38" s="1"/>
  <c r="AY60" i="77"/>
  <c r="AQ60" i="77"/>
  <c r="AT60" i="76"/>
  <c r="AW60" i="75"/>
  <c r="AZ60" i="74"/>
  <c r="AR60" i="74"/>
  <c r="AU60" i="73"/>
  <c r="AX60" i="72"/>
  <c r="AP60" i="72"/>
  <c r="AS60" i="71"/>
  <c r="AV60" i="70"/>
  <c r="AY60" i="69"/>
  <c r="AQ60" i="69"/>
  <c r="AT60" i="68"/>
  <c r="AW60" i="67"/>
  <c r="AZ60" i="66"/>
  <c r="AS60" i="66"/>
  <c r="AQ60" i="66"/>
  <c r="AZ60" i="65"/>
  <c r="AX60" i="65"/>
  <c r="AV60" i="65"/>
  <c r="AT60" i="65"/>
  <c r="AR60" i="65"/>
  <c r="AP60" i="65"/>
  <c r="AZ60" i="64"/>
  <c r="AY60" i="64"/>
  <c r="AW60" i="64"/>
  <c r="AU60" i="64"/>
  <c r="AS60" i="64"/>
  <c r="AQ60" i="64"/>
  <c r="AZ60" i="63"/>
  <c r="AX60" i="63"/>
  <c r="AV60" i="63"/>
  <c r="AT60" i="63"/>
  <c r="AR60" i="63"/>
  <c r="AP60" i="63"/>
  <c r="AY60" i="62"/>
  <c r="AW60" i="62"/>
  <c r="AU60" i="62"/>
  <c r="AS60" i="62"/>
  <c r="AQ60" i="62"/>
  <c r="AZ60" i="61"/>
  <c r="AX60" i="61"/>
  <c r="AV60" i="61"/>
  <c r="AT60" i="61"/>
  <c r="AR60" i="61"/>
  <c r="AP60" i="61"/>
  <c r="AY60" i="60"/>
  <c r="AW60" i="60"/>
  <c r="AU60" i="60"/>
  <c r="AY60" i="2"/>
  <c r="AM11" i="73"/>
  <c r="AN11" i="71"/>
  <c r="AM13" i="70"/>
  <c r="AN17" i="68"/>
  <c r="AM15" i="64"/>
  <c r="AM18" i="58"/>
  <c r="AN18" i="2"/>
  <c r="AN32" i="63"/>
  <c r="AN26" i="47"/>
  <c r="AN39" i="44"/>
  <c r="AN17" i="53"/>
  <c r="AM34" i="44"/>
  <c r="AM35" i="44" s="1"/>
  <c r="AM31" i="63"/>
  <c r="AN34" i="63"/>
  <c r="AN22" i="47"/>
  <c r="AN46" i="67"/>
  <c r="AN47" i="67" s="1"/>
  <c r="AM50" i="75"/>
  <c r="AM32" i="68"/>
  <c r="AM35" i="68" s="1"/>
  <c r="AM22" i="67"/>
  <c r="AM26" i="67"/>
  <c r="AM30" i="67"/>
  <c r="AM28" i="66"/>
  <c r="AN29" i="63"/>
  <c r="AM29" i="56"/>
  <c r="AM32" i="50"/>
  <c r="AM35" i="50" s="1"/>
  <c r="AN32" i="48"/>
  <c r="AN35" i="48" s="1"/>
  <c r="AM44" i="77"/>
  <c r="AM39" i="67"/>
  <c r="AM45" i="67" s="1"/>
  <c r="AM41" i="65"/>
  <c r="AN14" i="53"/>
  <c r="AM13" i="53"/>
  <c r="AM16" i="52"/>
  <c r="AM21" i="75"/>
  <c r="AM27" i="74"/>
  <c r="AM33" i="67"/>
  <c r="AM27" i="64"/>
  <c r="AM35" i="64" s="1"/>
  <c r="AM28" i="57"/>
  <c r="AN27" i="56"/>
  <c r="AN31" i="53"/>
  <c r="AM33" i="53"/>
  <c r="AN34" i="51"/>
  <c r="BD34" i="51" s="1"/>
  <c r="AN24" i="50"/>
  <c r="AN35" i="50" s="1"/>
  <c r="AN29" i="49"/>
  <c r="AN34" i="2"/>
  <c r="AM42" i="66"/>
  <c r="AN42" i="2"/>
  <c r="AN28" i="47"/>
  <c r="AN43" i="44"/>
  <c r="AM44" i="69"/>
  <c r="AM45" i="69" s="1"/>
  <c r="AM43" i="68"/>
  <c r="AM37" i="66"/>
  <c r="AM36" i="65"/>
  <c r="AM45" i="65" s="1"/>
  <c r="AN43" i="54"/>
  <c r="AN43" i="46"/>
  <c r="AN44" i="2"/>
  <c r="AN46" i="76"/>
  <c r="AN47" i="76" s="1"/>
  <c r="AN50" i="67"/>
  <c r="AN52" i="67" s="1"/>
  <c r="AN50" i="65"/>
  <c r="AN52" i="65" s="1"/>
  <c r="AN50" i="2"/>
  <c r="AN52" i="2" s="1"/>
  <c r="AN51" i="74"/>
  <c r="AN52" i="74" s="1"/>
  <c r="AM53" i="59"/>
  <c r="AM54" i="59" s="1"/>
  <c r="AM53" i="55"/>
  <c r="AM54" i="55" s="1"/>
  <c r="AN53" i="46"/>
  <c r="AN54" i="46" s="1"/>
  <c r="AM57" i="70"/>
  <c r="AN56" i="65"/>
  <c r="AN59" i="65" s="1"/>
  <c r="AN42" i="52"/>
  <c r="AN24" i="47"/>
  <c r="AN30" i="2"/>
  <c r="AN35" i="2" s="1"/>
  <c r="AM40" i="77"/>
  <c r="AM42" i="77"/>
  <c r="AN36" i="76"/>
  <c r="AM44" i="76"/>
  <c r="AM41" i="67"/>
  <c r="AM40" i="66"/>
  <c r="AM44" i="56"/>
  <c r="AM45" i="56" s="1"/>
  <c r="AN36" i="2"/>
  <c r="AM50" i="64"/>
  <c r="AM52" i="64" s="1"/>
  <c r="AN50" i="46"/>
  <c r="AN52" i="46" s="1"/>
  <c r="AM53" i="64"/>
  <c r="AM54" i="64" s="1"/>
  <c r="AN55" i="70"/>
  <c r="AM55" i="65"/>
  <c r="AN38" i="71"/>
  <c r="AN45" i="71" s="1"/>
  <c r="AM44" i="67"/>
  <c r="AN41" i="57"/>
  <c r="AN43" i="57"/>
  <c r="AN36" i="56"/>
  <c r="AN45" i="56" s="1"/>
  <c r="AN38" i="56"/>
  <c r="AN41" i="54"/>
  <c r="AN38" i="2"/>
  <c r="AN46" i="79"/>
  <c r="AN47" i="79" s="1"/>
  <c r="AN50" i="68"/>
  <c r="AN52" i="68" s="1"/>
  <c r="AN50" i="66"/>
  <c r="AN52" i="66" s="1"/>
  <c r="AN50" i="47"/>
  <c r="AN52" i="47" s="1"/>
  <c r="AM53" i="61"/>
  <c r="AM54" i="61" s="1"/>
  <c r="AM53" i="57"/>
  <c r="AM54" i="57" s="1"/>
  <c r="AN53" i="48"/>
  <c r="AN54" i="48" s="1"/>
  <c r="AN55" i="66"/>
  <c r="AN59" i="66" s="1"/>
  <c r="AM41" i="57"/>
  <c r="AM45" i="57" s="1"/>
  <c r="S60" i="79"/>
  <c r="S60" i="76"/>
  <c r="U60" i="74"/>
  <c r="AE60" i="73"/>
  <c r="I60" i="72"/>
  <c r="S60" i="70"/>
  <c r="W60" i="68"/>
  <c r="AG60" i="67"/>
  <c r="AC60" i="67"/>
  <c r="AI60" i="65"/>
  <c r="W60" i="64"/>
  <c r="Q60" i="64"/>
  <c r="AG60" i="62"/>
  <c r="K60" i="61"/>
  <c r="AE60" i="59"/>
  <c r="S60" i="59"/>
  <c r="I60" i="58"/>
  <c r="W60" i="56"/>
  <c r="AC60" i="55"/>
  <c r="E60" i="54"/>
  <c r="I60" i="52"/>
  <c r="S60" i="50"/>
  <c r="U60" i="48"/>
  <c r="AE60" i="47"/>
  <c r="AK60" i="2"/>
  <c r="O60" i="44"/>
  <c r="K60" i="44"/>
  <c r="AM36" i="66"/>
  <c r="AM45" i="66" s="1"/>
  <c r="AM39" i="66"/>
  <c r="AM39" i="54"/>
  <c r="AM45" i="54" s="1"/>
  <c r="AM44" i="54"/>
  <c r="AM37" i="53"/>
  <c r="AM45" i="53" s="1"/>
  <c r="AM39" i="53"/>
  <c r="AM41" i="53"/>
  <c r="AM43" i="53"/>
  <c r="AN39" i="52"/>
  <c r="AN45" i="52" s="1"/>
  <c r="AN43" i="52"/>
  <c r="AE60" i="79"/>
  <c r="AK46" i="38" s="1"/>
  <c r="W60" i="76"/>
  <c r="AG60" i="75"/>
  <c r="AI60" i="73"/>
  <c r="O60" i="72"/>
  <c r="AE60" i="70"/>
  <c r="AA60" i="70"/>
  <c r="AE60" i="69"/>
  <c r="AK60" i="67"/>
  <c r="K60" i="66"/>
  <c r="AK60" i="64"/>
  <c r="I60" i="63"/>
  <c r="U60" i="61"/>
  <c r="K60" i="60"/>
  <c r="S60" i="58"/>
  <c r="AA60" i="57"/>
  <c r="AK60" i="55"/>
  <c r="O60" i="54"/>
  <c r="S60" i="52"/>
  <c r="U60" i="50"/>
  <c r="AC60" i="49"/>
  <c r="AI60" i="47"/>
  <c r="O60" i="46"/>
  <c r="W60" i="44"/>
  <c r="AM53" i="66"/>
  <c r="AM54" i="66" s="1"/>
  <c r="AL60" i="44"/>
  <c r="AI60" i="79"/>
  <c r="AO46" i="38" s="1"/>
  <c r="AA60" i="77"/>
  <c r="S60" i="77"/>
  <c r="Q60" i="77"/>
  <c r="I60" i="77"/>
  <c r="E60" i="77"/>
  <c r="AG60" i="76"/>
  <c r="AE60" i="76"/>
  <c r="AK60" i="75"/>
  <c r="K60" i="74"/>
  <c r="S60" i="72"/>
  <c r="Q60" i="71"/>
  <c r="AI60" i="69"/>
  <c r="O60" i="68"/>
  <c r="Q60" i="66"/>
  <c r="O60" i="65"/>
  <c r="AE60" i="63"/>
  <c r="AG60" i="61"/>
  <c r="U60" i="60"/>
  <c r="E60" i="59"/>
  <c r="AE60" i="57"/>
  <c r="O60" i="56"/>
  <c r="Q60" i="54"/>
  <c r="AC60" i="53"/>
  <c r="AG60" i="51"/>
  <c r="AK60" i="49"/>
  <c r="E60" i="48"/>
  <c r="S60" i="46"/>
  <c r="K60" i="2"/>
  <c r="AN56" i="62"/>
  <c r="AM56" i="61"/>
  <c r="AM58" i="61"/>
  <c r="BC58" i="61" s="1"/>
  <c r="AM56" i="60"/>
  <c r="AM59" i="60" s="1"/>
  <c r="AM58" i="60"/>
  <c r="AM56" i="59"/>
  <c r="AM59" i="59" s="1"/>
  <c r="AM58" i="59"/>
  <c r="AM56" i="57"/>
  <c r="AM59" i="57" s="1"/>
  <c r="AM58" i="57"/>
  <c r="X60" i="44"/>
  <c r="AA60" i="79"/>
  <c r="AG46" i="38" s="1"/>
  <c r="U60" i="71"/>
  <c r="U60" i="62"/>
  <c r="O60" i="60"/>
  <c r="AC60" i="44"/>
  <c r="AN43" i="51"/>
  <c r="AN39" i="50"/>
  <c r="AN41" i="50"/>
  <c r="AN36" i="48"/>
  <c r="AN38" i="48"/>
  <c r="AN48" i="46"/>
  <c r="AN49" i="46" s="1"/>
  <c r="AM51" i="76"/>
  <c r="AM52" i="76" s="1"/>
  <c r="AM51" i="75"/>
  <c r="AM50" i="54"/>
  <c r="AM52" i="54" s="1"/>
  <c r="AM50" i="50"/>
  <c r="AM52" i="50" s="1"/>
  <c r="AM51" i="49"/>
  <c r="AM52" i="49" s="1"/>
  <c r="AN53" i="47"/>
  <c r="AN54" i="47" s="1"/>
  <c r="AM57" i="69"/>
  <c r="AM59" i="69" s="1"/>
  <c r="AM55" i="68"/>
  <c r="AM57" i="68"/>
  <c r="AM55" i="67"/>
  <c r="P60" i="44"/>
  <c r="W60" i="73"/>
  <c r="U60" i="73"/>
  <c r="O60" i="73"/>
  <c r="K60" i="73"/>
  <c r="AK60" i="72"/>
  <c r="AI60" i="72"/>
  <c r="AC60" i="72"/>
  <c r="AA60" i="72"/>
  <c r="K60" i="71"/>
  <c r="U60" i="67"/>
  <c r="S60" i="67"/>
  <c r="K60" i="67"/>
  <c r="I60" i="67"/>
  <c r="AI60" i="66"/>
  <c r="AG60" i="66"/>
  <c r="AA60" i="66"/>
  <c r="AG60" i="58"/>
  <c r="O60" i="48"/>
  <c r="AC60" i="47"/>
  <c r="W60" i="47"/>
  <c r="AK60" i="46"/>
  <c r="AG60" i="2"/>
  <c r="AM58" i="70"/>
  <c r="AH60" i="44"/>
  <c r="AN47" i="38" s="1"/>
  <c r="U60" i="75"/>
  <c r="S60" i="75"/>
  <c r="K60" i="75"/>
  <c r="I60" i="75"/>
  <c r="AI60" i="74"/>
  <c r="AG60" i="74"/>
  <c r="AA60" i="74"/>
  <c r="AI60" i="70"/>
  <c r="S60" i="69"/>
  <c r="Q60" i="69"/>
  <c r="I60" i="69"/>
  <c r="E60" i="69"/>
  <c r="AG60" i="68"/>
  <c r="AE60" i="68"/>
  <c r="AI60" i="61"/>
  <c r="S60" i="57"/>
  <c r="Q60" i="57"/>
  <c r="K60" i="57"/>
  <c r="I60" i="57"/>
  <c r="E60" i="57"/>
  <c r="AI60" i="56"/>
  <c r="AG60" i="56"/>
  <c r="AE60" i="56"/>
  <c r="AA60" i="56"/>
  <c r="K60" i="49"/>
  <c r="E60" i="49"/>
  <c r="AA60" i="48"/>
  <c r="E60" i="46"/>
  <c r="AF47" i="38"/>
  <c r="AR47" i="38"/>
  <c r="U57" i="39"/>
  <c r="U58" i="39" s="1"/>
  <c r="M60" i="68"/>
  <c r="AS40" i="39"/>
  <c r="BI40" i="39" s="1"/>
  <c r="BB20" i="61"/>
  <c r="BB35" i="61"/>
  <c r="BB45" i="61"/>
  <c r="D60" i="44"/>
  <c r="L60" i="47"/>
  <c r="O47" i="38"/>
  <c r="BG63" i="39"/>
  <c r="M60" i="50"/>
  <c r="BC36" i="61"/>
  <c r="BC45" i="61" s="1"/>
  <c r="BC48" i="61"/>
  <c r="BC49" i="61" s="1"/>
  <c r="H60" i="44"/>
  <c r="Y60" i="48"/>
  <c r="BA60" i="71"/>
  <c r="AJ47" i="38"/>
  <c r="M60" i="66"/>
  <c r="AS41" i="39"/>
  <c r="BI41" i="39" s="1"/>
  <c r="AM53" i="39"/>
  <c r="AS33" i="39"/>
  <c r="C60" i="53"/>
  <c r="D60" i="68"/>
  <c r="BF64" i="39"/>
  <c r="V62" i="39"/>
  <c r="AO38" i="39"/>
  <c r="AO48" i="39"/>
  <c r="AV38" i="39"/>
  <c r="AQ60" i="60"/>
  <c r="AT60" i="59"/>
  <c r="AW60" i="58"/>
  <c r="AZ60" i="57"/>
  <c r="AR60" i="57"/>
  <c r="AU60" i="56"/>
  <c r="AX60" i="55"/>
  <c r="AP60" i="55"/>
  <c r="AS60" i="54"/>
  <c r="AV60" i="53"/>
  <c r="AY60" i="52"/>
  <c r="AQ60" i="52"/>
  <c r="AT60" i="51"/>
  <c r="AW60" i="50"/>
  <c r="AZ60" i="49"/>
  <c r="AR60" i="49"/>
  <c r="AW60" i="48"/>
  <c r="AZ60" i="47"/>
  <c r="AR60" i="47"/>
  <c r="AU60" i="46"/>
  <c r="BA53" i="39"/>
  <c r="AS30" i="39"/>
  <c r="BI30" i="39" s="1"/>
  <c r="C60" i="68"/>
  <c r="C60" i="69"/>
  <c r="C60" i="56"/>
  <c r="AR60" i="66"/>
  <c r="AY60" i="65"/>
  <c r="AU60" i="65"/>
  <c r="AQ60" i="65"/>
  <c r="AX60" i="64"/>
  <c r="AT60" i="64"/>
  <c r="AP60" i="64"/>
  <c r="AW60" i="63"/>
  <c r="AS60" i="63"/>
  <c r="AZ60" i="62"/>
  <c r="AR60" i="62"/>
  <c r="AY60" i="61"/>
  <c r="AU60" i="61"/>
  <c r="AQ60" i="61"/>
  <c r="AX60" i="60"/>
  <c r="AT60" i="60"/>
  <c r="AZ60" i="59"/>
  <c r="AW60" i="59"/>
  <c r="AR60" i="59"/>
  <c r="AZ60" i="58"/>
  <c r="AU60" i="58"/>
  <c r="AR60" i="58"/>
  <c r="AX60" i="57"/>
  <c r="AU60" i="57"/>
  <c r="AP60" i="57"/>
  <c r="AX60" i="56"/>
  <c r="AS60" i="56"/>
  <c r="AP60" i="56"/>
  <c r="AV60" i="55"/>
  <c r="AS60" i="55"/>
  <c r="AY60" i="54"/>
  <c r="AV60" i="54"/>
  <c r="AQ60" i="54"/>
  <c r="AY60" i="53"/>
  <c r="AT60" i="53"/>
  <c r="AQ60" i="53"/>
  <c r="AW60" i="52"/>
  <c r="AT60" i="52"/>
  <c r="AZ60" i="51"/>
  <c r="AW60" i="51"/>
  <c r="AR60" i="51"/>
  <c r="AZ60" i="50"/>
  <c r="AU60" i="50"/>
  <c r="AR60" i="50"/>
  <c r="AX60" i="49"/>
  <c r="AU60" i="49"/>
  <c r="AP60" i="49"/>
  <c r="AD23" i="39"/>
  <c r="U39" i="39"/>
  <c r="AS39" i="39" s="1"/>
  <c r="BI39" i="39" s="1"/>
  <c r="U49" i="39"/>
  <c r="U50" i="39" s="1"/>
  <c r="P38" i="39"/>
  <c r="M48" i="39"/>
  <c r="O48" i="39"/>
  <c r="O64" i="39" s="1"/>
  <c r="C60" i="48"/>
  <c r="AV60" i="62"/>
  <c r="AX60" i="59"/>
  <c r="AP60" i="59"/>
  <c r="AS60" i="58"/>
  <c r="AV60" i="57"/>
  <c r="AY60" i="56"/>
  <c r="AQ60" i="56"/>
  <c r="AT60" i="55"/>
  <c r="AW60" i="54"/>
  <c r="AZ60" i="53"/>
  <c r="AR60" i="53"/>
  <c r="AU60" i="52"/>
  <c r="AX60" i="51"/>
  <c r="AP60" i="51"/>
  <c r="AS60" i="50"/>
  <c r="AV60" i="49"/>
  <c r="AX60" i="48"/>
  <c r="AS60" i="48"/>
  <c r="AV60" i="47"/>
  <c r="AY60" i="46"/>
  <c r="AQ60" i="46"/>
  <c r="T64" i="39"/>
  <c r="AV56" i="39"/>
  <c r="AT60" i="66"/>
  <c r="AP60" i="66"/>
  <c r="AW60" i="65"/>
  <c r="AS60" i="65"/>
  <c r="AV60" i="64"/>
  <c r="AR60" i="64"/>
  <c r="AY60" i="63"/>
  <c r="AU60" i="63"/>
  <c r="AQ60" i="63"/>
  <c r="AX60" i="62"/>
  <c r="AT60" i="62"/>
  <c r="AP60" i="62"/>
  <c r="AW60" i="61"/>
  <c r="AS60" i="61"/>
  <c r="AZ60" i="60"/>
  <c r="AV60" i="60"/>
  <c r="AS60" i="60"/>
  <c r="AP60" i="60"/>
  <c r="AV60" i="59"/>
  <c r="AS60" i="59"/>
  <c r="AY60" i="58"/>
  <c r="AV60" i="58"/>
  <c r="AQ60" i="58"/>
  <c r="AY60" i="57"/>
  <c r="AT60" i="57"/>
  <c r="AQ60" i="57"/>
  <c r="AW60" i="56"/>
  <c r="AT60" i="56"/>
  <c r="AZ60" i="55"/>
  <c r="AW60" i="55"/>
  <c r="AR60" i="55"/>
  <c r="AZ60" i="54"/>
  <c r="AU60" i="54"/>
  <c r="AR60" i="54"/>
  <c r="AX60" i="53"/>
  <c r="AU60" i="53"/>
  <c r="AP60" i="53"/>
  <c r="AX60" i="52"/>
  <c r="AS60" i="52"/>
  <c r="AP60" i="52"/>
  <c r="AV60" i="51"/>
  <c r="AS60" i="51"/>
  <c r="AY60" i="50"/>
  <c r="AV60" i="50"/>
  <c r="AQ60" i="50"/>
  <c r="AY60" i="49"/>
  <c r="AT60" i="49"/>
  <c r="AQ60" i="49"/>
  <c r="AZ60" i="48"/>
  <c r="AT60" i="48"/>
  <c r="AP60" i="48"/>
  <c r="AW60" i="47"/>
  <c r="AS60" i="47"/>
  <c r="AZ60" i="46"/>
  <c r="AV60" i="46"/>
  <c r="AR60" i="46"/>
  <c r="AX60" i="2"/>
  <c r="AT60" i="2"/>
  <c r="AP60" i="2"/>
  <c r="AX60" i="44"/>
  <c r="AT60" i="44"/>
  <c r="AP60" i="44"/>
  <c r="BD10" i="51"/>
  <c r="BC22" i="51"/>
  <c r="BC35" i="51" s="1"/>
  <c r="BD18" i="51"/>
  <c r="BD16" i="51"/>
  <c r="BD13" i="51"/>
  <c r="BD11" i="51"/>
  <c r="AV60" i="48"/>
  <c r="AR60" i="48"/>
  <c r="AY60" i="47"/>
  <c r="AU60" i="47"/>
  <c r="AQ60" i="47"/>
  <c r="AX60" i="46"/>
  <c r="AT60" i="46"/>
  <c r="AP60" i="46"/>
  <c r="AW60" i="2"/>
  <c r="AS60" i="2"/>
  <c r="AZ60" i="44"/>
  <c r="AV60" i="44"/>
  <c r="AR60" i="44"/>
  <c r="BD19" i="51"/>
  <c r="BD17" i="51"/>
  <c r="BD15" i="51"/>
  <c r="BD12" i="51"/>
  <c r="AM52" i="2"/>
  <c r="W60" i="67"/>
  <c r="AM8" i="74"/>
  <c r="AM8" i="70"/>
  <c r="AM8" i="67"/>
  <c r="AM8" i="63"/>
  <c r="AM8" i="59"/>
  <c r="AM8" i="56"/>
  <c r="AM8" i="48"/>
  <c r="AN8" i="72"/>
  <c r="AN8" i="69"/>
  <c r="AN8" i="66"/>
  <c r="AN8" i="63"/>
  <c r="AN8" i="55"/>
  <c r="AN15" i="76"/>
  <c r="AN15" i="73"/>
  <c r="AM14" i="69"/>
  <c r="AM9" i="68"/>
  <c r="AM15" i="66"/>
  <c r="AM10" i="65"/>
  <c r="AN18" i="53"/>
  <c r="AN39" i="57"/>
  <c r="AN45" i="57" s="1"/>
  <c r="AN41" i="55"/>
  <c r="AN45" i="55" s="1"/>
  <c r="AN40" i="54"/>
  <c r="AN45" i="54" s="1"/>
  <c r="AN42" i="54"/>
  <c r="AN48" i="50"/>
  <c r="AN49" i="50" s="1"/>
  <c r="AN50" i="53"/>
  <c r="AN52" i="53" s="1"/>
  <c r="U60" i="72"/>
  <c r="BC58" i="51"/>
  <c r="AM8" i="77"/>
  <c r="AN11" i="77"/>
  <c r="AM10" i="77"/>
  <c r="AM11" i="74"/>
  <c r="AM17" i="72"/>
  <c r="AM16" i="71"/>
  <c r="AN16" i="69"/>
  <c r="AN11" i="68"/>
  <c r="AN17" i="66"/>
  <c r="AN18" i="63"/>
  <c r="AN13" i="63"/>
  <c r="AN9" i="63"/>
  <c r="AN19" i="62"/>
  <c r="AN14" i="59"/>
  <c r="AM14" i="57"/>
  <c r="AN32" i="79"/>
  <c r="AM24" i="57"/>
  <c r="AM35" i="57" s="1"/>
  <c r="AM55" i="70"/>
  <c r="AM59" i="70" s="1"/>
  <c r="AN56" i="70"/>
  <c r="AN59" i="70" s="1"/>
  <c r="Q60" i="76"/>
  <c r="AE60" i="75"/>
  <c r="AA60" i="68"/>
  <c r="E60" i="68"/>
  <c r="AN19" i="77"/>
  <c r="AN17" i="77"/>
  <c r="AN10" i="75"/>
  <c r="AN16" i="74"/>
  <c r="AM15" i="74"/>
  <c r="AN13" i="74"/>
  <c r="AM12" i="74"/>
  <c r="AN19" i="72"/>
  <c r="AM30" i="77"/>
  <c r="AM30" i="73"/>
  <c r="AN31" i="73"/>
  <c r="AN24" i="70"/>
  <c r="AN23" i="69"/>
  <c r="AM25" i="59"/>
  <c r="AM35" i="59" s="1"/>
  <c r="I60" i="74"/>
  <c r="S60" i="66"/>
  <c r="I60" i="65"/>
  <c r="AI60" i="64"/>
  <c r="AA60" i="63"/>
  <c r="BC57" i="51"/>
  <c r="AN8" i="50"/>
  <c r="AN20" i="50" s="1"/>
  <c r="AN16" i="79"/>
  <c r="AN14" i="79"/>
  <c r="AN17" i="75"/>
  <c r="AM16" i="75"/>
  <c r="AN10" i="72"/>
  <c r="AN12" i="70"/>
  <c r="AN18" i="68"/>
  <c r="AN13" i="67"/>
  <c r="AN19" i="65"/>
  <c r="AN14" i="64"/>
  <c r="AM14" i="53"/>
  <c r="AN12" i="53"/>
  <c r="AM29" i="77"/>
  <c r="AN32" i="74"/>
  <c r="AM24" i="73"/>
  <c r="AM27" i="73"/>
  <c r="AN42" i="76"/>
  <c r="AN44" i="76"/>
  <c r="AN39" i="75"/>
  <c r="AM44" i="70"/>
  <c r="AM45" i="70" s="1"/>
  <c r="AM55" i="62"/>
  <c r="AM58" i="62"/>
  <c r="AM58" i="58"/>
  <c r="AM59" i="58" s="1"/>
  <c r="K60" i="77"/>
  <c r="AK60" i="74"/>
  <c r="AM8" i="73"/>
  <c r="AM8" i="69"/>
  <c r="AM8" i="66"/>
  <c r="AM8" i="58"/>
  <c r="AM8" i="51"/>
  <c r="BC8" i="51" s="1"/>
  <c r="AN8" i="44"/>
  <c r="AN20" i="44" s="1"/>
  <c r="AN8" i="71"/>
  <c r="AN8" i="65"/>
  <c r="AN8" i="58"/>
  <c r="AN8" i="52"/>
  <c r="AN8" i="49"/>
  <c r="AM16" i="79"/>
  <c r="AN12" i="79"/>
  <c r="AM19" i="77"/>
  <c r="AN15" i="77"/>
  <c r="AN19" i="76"/>
  <c r="AN10" i="76"/>
  <c r="AN14" i="75"/>
  <c r="AN14" i="74"/>
  <c r="AN9" i="74"/>
  <c r="AM18" i="73"/>
  <c r="AN11" i="73"/>
  <c r="AN15" i="72"/>
  <c r="AM13" i="72"/>
  <c r="AN11" i="72"/>
  <c r="AN17" i="71"/>
  <c r="AN9" i="71"/>
  <c r="AN17" i="70"/>
  <c r="AM15" i="70"/>
  <c r="AN19" i="69"/>
  <c r="AM10" i="69"/>
  <c r="AN14" i="68"/>
  <c r="AN18" i="67"/>
  <c r="AM16" i="67"/>
  <c r="AN9" i="67"/>
  <c r="AN13" i="66"/>
  <c r="AM11" i="66"/>
  <c r="AN15" i="65"/>
  <c r="AN19" i="64"/>
  <c r="AM17" i="64"/>
  <c r="AN10" i="64"/>
  <c r="AN16" i="63"/>
  <c r="AN14" i="63"/>
  <c r="AM19" i="62"/>
  <c r="AN11" i="62"/>
  <c r="AN9" i="62"/>
  <c r="AN15" i="59"/>
  <c r="AM14" i="59"/>
  <c r="AN10" i="59"/>
  <c r="AM9" i="58"/>
  <c r="AM17" i="2"/>
  <c r="AM23" i="79"/>
  <c r="AM35" i="79" s="1"/>
  <c r="AN32" i="76"/>
  <c r="AM33" i="75"/>
  <c r="AM28" i="74"/>
  <c r="AN29" i="74"/>
  <c r="AN22" i="71"/>
  <c r="AM34" i="70"/>
  <c r="AN23" i="56"/>
  <c r="AN35" i="56" s="1"/>
  <c r="AM25" i="56"/>
  <c r="AM35" i="56" s="1"/>
  <c r="AN24" i="46"/>
  <c r="AN28" i="46"/>
  <c r="AN32" i="46"/>
  <c r="AN51" i="75"/>
  <c r="AN52" i="75" s="1"/>
  <c r="AM51" i="73"/>
  <c r="AM52" i="73" s="1"/>
  <c r="AN50" i="50"/>
  <c r="AN52" i="50" s="1"/>
  <c r="AM58" i="73"/>
  <c r="AM59" i="73" s="1"/>
  <c r="AM57" i="72"/>
  <c r="AM59" i="72" s="1"/>
  <c r="AN58" i="59"/>
  <c r="AN56" i="58"/>
  <c r="AN58" i="58"/>
  <c r="AN56" i="57"/>
  <c r="AN58" i="57"/>
  <c r="O60" i="79"/>
  <c r="AC60" i="77"/>
  <c r="AI60" i="76"/>
  <c r="AC60" i="74"/>
  <c r="Q60" i="73"/>
  <c r="AA60" i="71"/>
  <c r="W60" i="70"/>
  <c r="AK60" i="69"/>
  <c r="U60" i="69"/>
  <c r="O60" i="67"/>
  <c r="U60" i="65"/>
  <c r="W60" i="62"/>
  <c r="E60" i="61"/>
  <c r="AG60" i="60"/>
  <c r="AE60" i="54"/>
  <c r="AC60" i="54"/>
  <c r="U60" i="54"/>
  <c r="S60" i="54"/>
  <c r="AI60" i="53"/>
  <c r="AG60" i="53"/>
  <c r="W60" i="50"/>
  <c r="E60" i="50"/>
  <c r="AE60" i="49"/>
  <c r="AM8" i="72"/>
  <c r="AM8" i="65"/>
  <c r="AM8" i="54"/>
  <c r="AM8" i="47"/>
  <c r="AN8" i="64"/>
  <c r="AN8" i="54"/>
  <c r="AM19" i="79"/>
  <c r="AN17" i="79"/>
  <c r="AN13" i="79"/>
  <c r="AM11" i="79"/>
  <c r="AN9" i="79"/>
  <c r="AN18" i="77"/>
  <c r="AN16" i="77"/>
  <c r="AM14" i="77"/>
  <c r="AN12" i="77"/>
  <c r="AN10" i="77"/>
  <c r="AM19" i="76"/>
  <c r="AN14" i="76"/>
  <c r="AM13" i="76"/>
  <c r="AM10" i="76"/>
  <c r="AN19" i="75"/>
  <c r="AN18" i="75"/>
  <c r="AN16" i="75"/>
  <c r="AM14" i="75"/>
  <c r="AM19" i="74"/>
  <c r="AN12" i="74"/>
  <c r="AM9" i="74"/>
  <c r="AN17" i="73"/>
  <c r="AN16" i="73"/>
  <c r="AM15" i="73"/>
  <c r="AM14" i="73"/>
  <c r="AN18" i="72"/>
  <c r="AM15" i="72"/>
  <c r="AM11" i="72"/>
  <c r="AM10" i="72"/>
  <c r="AM9" i="72"/>
  <c r="AN18" i="71"/>
  <c r="AM17" i="71"/>
  <c r="AM15" i="71"/>
  <c r="AN13" i="71"/>
  <c r="AM19" i="70"/>
  <c r="AM17" i="70"/>
  <c r="AN14" i="70"/>
  <c r="AN13" i="70"/>
  <c r="AM12" i="70"/>
  <c r="AN15" i="69"/>
  <c r="AM12" i="69"/>
  <c r="AN9" i="69"/>
  <c r="AN19" i="68"/>
  <c r="AM18" i="68"/>
  <c r="AM17" i="68"/>
  <c r="AM16" i="68"/>
  <c r="AN10" i="68"/>
  <c r="AM18" i="67"/>
  <c r="AN15" i="67"/>
  <c r="AN14" i="67"/>
  <c r="AM13" i="67"/>
  <c r="AM12" i="67"/>
  <c r="AM11" i="67"/>
  <c r="AM13" i="66"/>
  <c r="AN10" i="66"/>
  <c r="AN9" i="66"/>
  <c r="AM19" i="65"/>
  <c r="AM18" i="65"/>
  <c r="AN11" i="65"/>
  <c r="AM19" i="64"/>
  <c r="AN16" i="64"/>
  <c r="AN15" i="64"/>
  <c r="AM14" i="64"/>
  <c r="AM13" i="64"/>
  <c r="AN17" i="63"/>
  <c r="AM16" i="63"/>
  <c r="AM12" i="63"/>
  <c r="AN14" i="62"/>
  <c r="AN12" i="62"/>
  <c r="AN11" i="59"/>
  <c r="AM19" i="58"/>
  <c r="AN17" i="58"/>
  <c r="AM16" i="58"/>
  <c r="AM15" i="58"/>
  <c r="AN10" i="56"/>
  <c r="AN19" i="55"/>
  <c r="AM17" i="55"/>
  <c r="AM19" i="54"/>
  <c r="AN17" i="54"/>
  <c r="AM18" i="52"/>
  <c r="AM9" i="52"/>
  <c r="AM20" i="52" s="1"/>
  <c r="AM18" i="51"/>
  <c r="BC18" i="51" s="1"/>
  <c r="AM16" i="51"/>
  <c r="BC16" i="51" s="1"/>
  <c r="AM14" i="51"/>
  <c r="BC14" i="51" s="1"/>
  <c r="AM12" i="51"/>
  <c r="BC12" i="51" s="1"/>
  <c r="AM10" i="51"/>
  <c r="BC10" i="51" s="1"/>
  <c r="AM19" i="50"/>
  <c r="AM17" i="50"/>
  <c r="AM15" i="50"/>
  <c r="AM13" i="50"/>
  <c r="AM11" i="50"/>
  <c r="AM9" i="50"/>
  <c r="AM18" i="49"/>
  <c r="AM16" i="49"/>
  <c r="AM14" i="49"/>
  <c r="AM12" i="49"/>
  <c r="AM10" i="49"/>
  <c r="AM19" i="48"/>
  <c r="AM17" i="48"/>
  <c r="AM15" i="48"/>
  <c r="AM13" i="48"/>
  <c r="AM11" i="48"/>
  <c r="AM9" i="48"/>
  <c r="AM18" i="47"/>
  <c r="AM16" i="47"/>
  <c r="AM14" i="47"/>
  <c r="AM12" i="47"/>
  <c r="AM10" i="47"/>
  <c r="AM19" i="46"/>
  <c r="AM17" i="46"/>
  <c r="AM15" i="46"/>
  <c r="AM13" i="46"/>
  <c r="AM11" i="46"/>
  <c r="AM9" i="46"/>
  <c r="AN34" i="44"/>
  <c r="AN22" i="77"/>
  <c r="AN23" i="75"/>
  <c r="AM26" i="72"/>
  <c r="AM29" i="72"/>
  <c r="AM32" i="72"/>
  <c r="AN33" i="72"/>
  <c r="AN27" i="70"/>
  <c r="AM31" i="70"/>
  <c r="AN32" i="70"/>
  <c r="AN33" i="63"/>
  <c r="AM21" i="46"/>
  <c r="AM27" i="2"/>
  <c r="AM44" i="47"/>
  <c r="AM37" i="46"/>
  <c r="AM45" i="46" s="1"/>
  <c r="AM39" i="46"/>
  <c r="AM41" i="46"/>
  <c r="AM43" i="46"/>
  <c r="AN39" i="2"/>
  <c r="AN41" i="2"/>
  <c r="AN43" i="2"/>
  <c r="AM51" i="65"/>
  <c r="AM52" i="65" s="1"/>
  <c r="AN55" i="75"/>
  <c r="J60" i="44"/>
  <c r="R47" i="38" s="1"/>
  <c r="AA60" i="76"/>
  <c r="E60" i="76"/>
  <c r="W60" i="75"/>
  <c r="S60" i="74"/>
  <c r="AG60" i="73"/>
  <c r="E60" i="73"/>
  <c r="K60" i="72"/>
  <c r="K60" i="69"/>
  <c r="Q60" i="68"/>
  <c r="AE60" i="67"/>
  <c r="AK60" i="66"/>
  <c r="E60" i="66"/>
  <c r="S60" i="64"/>
  <c r="AC60" i="62"/>
  <c r="S60" i="61"/>
  <c r="U60" i="59"/>
  <c r="AM8" i="79"/>
  <c r="AM8" i="75"/>
  <c r="AM8" i="71"/>
  <c r="AM8" i="64"/>
  <c r="AM8" i="46"/>
  <c r="AN8" i="70"/>
  <c r="AN8" i="67"/>
  <c r="AN8" i="47"/>
  <c r="AM19" i="44"/>
  <c r="AM17" i="44"/>
  <c r="AM15" i="44"/>
  <c r="AM13" i="44"/>
  <c r="AM11" i="44"/>
  <c r="AM9" i="44"/>
  <c r="AN18" i="79"/>
  <c r="AM15" i="79"/>
  <c r="AM12" i="79"/>
  <c r="AN10" i="79"/>
  <c r="AM18" i="77"/>
  <c r="AM15" i="77"/>
  <c r="AN13" i="77"/>
  <c r="AN18" i="76"/>
  <c r="AM17" i="76"/>
  <c r="AN11" i="76"/>
  <c r="AN13" i="75"/>
  <c r="AM12" i="75"/>
  <c r="AN19" i="73"/>
  <c r="AN12" i="73"/>
  <c r="AM10" i="73"/>
  <c r="AN14" i="72"/>
  <c r="AN19" i="71"/>
  <c r="AN14" i="71"/>
  <c r="AM12" i="71"/>
  <c r="AN18" i="70"/>
  <c r="AN16" i="70"/>
  <c r="AN9" i="70"/>
  <c r="AM18" i="69"/>
  <c r="AN15" i="68"/>
  <c r="AM13" i="68"/>
  <c r="AN17" i="67"/>
  <c r="AM19" i="66"/>
  <c r="AN12" i="66"/>
  <c r="AN16" i="65"/>
  <c r="AM14" i="65"/>
  <c r="AN18" i="64"/>
  <c r="AM9" i="64"/>
  <c r="AN15" i="63"/>
  <c r="AN11" i="63"/>
  <c r="AN19" i="59"/>
  <c r="AN16" i="59"/>
  <c r="AN14" i="57"/>
  <c r="AN12" i="57"/>
  <c r="AN10" i="57"/>
  <c r="AN17" i="56"/>
  <c r="AM13" i="56"/>
  <c r="AN11" i="56"/>
  <c r="AN26" i="44"/>
  <c r="AN29" i="44"/>
  <c r="AM21" i="77"/>
  <c r="AM35" i="77" s="1"/>
  <c r="AN34" i="73"/>
  <c r="AM32" i="63"/>
  <c r="AM35" i="63" s="1"/>
  <c r="AM41" i="47"/>
  <c r="AM48" i="65"/>
  <c r="AM49" i="65" s="1"/>
  <c r="AN51" i="71"/>
  <c r="AN52" i="71" s="1"/>
  <c r="AN51" i="70"/>
  <c r="AN52" i="70" s="1"/>
  <c r="AN51" i="52"/>
  <c r="AN52" i="52" s="1"/>
  <c r="AN58" i="79"/>
  <c r="AN58" i="77"/>
  <c r="AM58" i="65"/>
  <c r="AM59" i="65" s="1"/>
  <c r="AM57" i="63"/>
  <c r="AM59" i="63" s="1"/>
  <c r="W60" i="79"/>
  <c r="AK60" i="77"/>
  <c r="U60" i="77"/>
  <c r="O60" i="75"/>
  <c r="AE60" i="72"/>
  <c r="AI60" i="71"/>
  <c r="O60" i="70"/>
  <c r="AC60" i="69"/>
  <c r="AI60" i="68"/>
  <c r="AC60" i="66"/>
  <c r="O60" i="63"/>
  <c r="E60" i="63"/>
  <c r="AK60" i="61"/>
  <c r="Q60" i="60"/>
  <c r="AC60" i="57"/>
  <c r="L60" i="44"/>
  <c r="T47" i="38" s="1"/>
  <c r="V60" i="44"/>
  <c r="AB60" i="44"/>
  <c r="AH47" i="38" s="1"/>
  <c r="AJ60" i="44"/>
  <c r="AP47" i="38" s="1"/>
  <c r="AG60" i="79"/>
  <c r="AM46" i="38" s="1"/>
  <c r="Q60" i="79"/>
  <c r="E60" i="79"/>
  <c r="M46" i="38" s="1"/>
  <c r="AK60" i="71"/>
  <c r="AC60" i="71"/>
  <c r="S60" i="71"/>
  <c r="I60" i="71"/>
  <c r="AG60" i="70"/>
  <c r="Q60" i="70"/>
  <c r="E60" i="70"/>
  <c r="AC60" i="65"/>
  <c r="AA60" i="59"/>
  <c r="AG60" i="55"/>
  <c r="U60" i="51"/>
  <c r="S60" i="51"/>
  <c r="AE60" i="44"/>
  <c r="AN16" i="62"/>
  <c r="AN15" i="62"/>
  <c r="AN13" i="62"/>
  <c r="AM11" i="62"/>
  <c r="AM18" i="59"/>
  <c r="AN13" i="57"/>
  <c r="AM13" i="2"/>
  <c r="AN33" i="76"/>
  <c r="AN25" i="46"/>
  <c r="AN27" i="46"/>
  <c r="AN29" i="46"/>
  <c r="AN31" i="46"/>
  <c r="AN33" i="46"/>
  <c r="AM31" i="2"/>
  <c r="AG60" i="77"/>
  <c r="W60" i="77"/>
  <c r="O60" i="77"/>
  <c r="AK60" i="76"/>
  <c r="AC60" i="76"/>
  <c r="U60" i="76"/>
  <c r="K60" i="76"/>
  <c r="AI60" i="75"/>
  <c r="AA60" i="75"/>
  <c r="Q60" i="75"/>
  <c r="E60" i="75"/>
  <c r="AE60" i="74"/>
  <c r="W60" i="74"/>
  <c r="O60" i="74"/>
  <c r="AK60" i="73"/>
  <c r="AC60" i="73"/>
  <c r="S60" i="73"/>
  <c r="I60" i="73"/>
  <c r="AG60" i="72"/>
  <c r="Q60" i="72"/>
  <c r="E60" i="72"/>
  <c r="AG60" i="69"/>
  <c r="W60" i="69"/>
  <c r="O60" i="69"/>
  <c r="AK60" i="68"/>
  <c r="AC60" i="68"/>
  <c r="U60" i="68"/>
  <c r="K60" i="68"/>
  <c r="AI60" i="67"/>
  <c r="AA60" i="67"/>
  <c r="Q60" i="67"/>
  <c r="E60" i="67"/>
  <c r="AE60" i="66"/>
  <c r="W60" i="66"/>
  <c r="O60" i="66"/>
  <c r="AE60" i="65"/>
  <c r="S60" i="65"/>
  <c r="K60" i="65"/>
  <c r="AG60" i="64"/>
  <c r="AA60" i="64"/>
  <c r="AI60" i="63"/>
  <c r="AG60" i="63"/>
  <c r="W60" i="63"/>
  <c r="Q60" i="63"/>
  <c r="AK60" i="62"/>
  <c r="AE60" i="62"/>
  <c r="O60" i="62"/>
  <c r="K60" i="62"/>
  <c r="AC60" i="61"/>
  <c r="AA60" i="61"/>
  <c r="Q60" i="61"/>
  <c r="I60" i="61"/>
  <c r="AE60" i="60"/>
  <c r="W60" i="60"/>
  <c r="AK60" i="59"/>
  <c r="E60" i="56"/>
  <c r="O60" i="52"/>
  <c r="K60" i="52"/>
  <c r="AC60" i="51"/>
  <c r="AA60" i="51"/>
  <c r="AN17" i="62"/>
  <c r="AM15" i="62"/>
  <c r="AN10" i="62"/>
  <c r="AN17" i="59"/>
  <c r="AM17" i="58"/>
  <c r="AN11" i="58"/>
  <c r="M20" i="2"/>
  <c r="AN28" i="76"/>
  <c r="AN31" i="76"/>
  <c r="N30" i="52"/>
  <c r="AM22" i="46"/>
  <c r="AM24" i="46"/>
  <c r="AM26" i="46"/>
  <c r="AM28" i="46"/>
  <c r="AM30" i="46"/>
  <c r="AM32" i="46"/>
  <c r="AM34" i="46"/>
  <c r="F60" i="44"/>
  <c r="N47" i="38" s="1"/>
  <c r="R60" i="44"/>
  <c r="AF60" i="44"/>
  <c r="AL47" i="38" s="1"/>
  <c r="AK60" i="79"/>
  <c r="AQ46" i="38" s="1"/>
  <c r="AC60" i="79"/>
  <c r="AI46" i="38" s="1"/>
  <c r="U60" i="79"/>
  <c r="K60" i="79"/>
  <c r="S46" i="38" s="1"/>
  <c r="AG60" i="71"/>
  <c r="W60" i="71"/>
  <c r="O60" i="71"/>
  <c r="AK60" i="70"/>
  <c r="AC60" i="70"/>
  <c r="U60" i="70"/>
  <c r="K60" i="70"/>
  <c r="AK60" i="65"/>
  <c r="AI60" i="58"/>
  <c r="W60" i="58"/>
  <c r="Q60" i="58"/>
  <c r="Q60" i="56"/>
  <c r="S60" i="49"/>
  <c r="O60" i="49"/>
  <c r="I60" i="66"/>
  <c r="AG60" i="65"/>
  <c r="AK60" i="57"/>
  <c r="I60" i="53"/>
  <c r="E60" i="53"/>
  <c r="AI60" i="50"/>
  <c r="AG60" i="50"/>
  <c r="K60" i="47"/>
  <c r="AA60" i="46"/>
  <c r="AM58" i="56"/>
  <c r="AM59" i="56" s="1"/>
  <c r="AM56" i="51"/>
  <c r="BC56" i="51" s="1"/>
  <c r="AN55" i="50"/>
  <c r="AN57" i="50"/>
  <c r="AN56" i="48"/>
  <c r="AM55" i="47"/>
  <c r="AM58" i="47"/>
  <c r="AN55" i="2"/>
  <c r="AM57" i="2"/>
  <c r="Q60" i="65"/>
  <c r="E60" i="65"/>
  <c r="AE60" i="64"/>
  <c r="U60" i="64"/>
  <c r="AK60" i="63"/>
  <c r="AC60" i="63"/>
  <c r="U60" i="63"/>
  <c r="K60" i="63"/>
  <c r="AI60" i="62"/>
  <c r="AA60" i="62"/>
  <c r="Q60" i="62"/>
  <c r="E60" i="62"/>
  <c r="AE60" i="61"/>
  <c r="W60" i="61"/>
  <c r="O60" i="61"/>
  <c r="AK60" i="60"/>
  <c r="AC60" i="60"/>
  <c r="S60" i="60"/>
  <c r="I60" i="60"/>
  <c r="AI60" i="59"/>
  <c r="AC60" i="59"/>
  <c r="K60" i="59"/>
  <c r="I60" i="59"/>
  <c r="AA60" i="58"/>
  <c r="O60" i="58"/>
  <c r="E60" i="58"/>
  <c r="AE60" i="55"/>
  <c r="Q60" i="55"/>
  <c r="O60" i="55"/>
  <c r="S60" i="47"/>
  <c r="AG60" i="57"/>
  <c r="W60" i="57"/>
  <c r="O60" i="57"/>
  <c r="AK60" i="56"/>
  <c r="AC60" i="56"/>
  <c r="U60" i="56"/>
  <c r="K60" i="56"/>
  <c r="AI60" i="55"/>
  <c r="W60" i="55"/>
  <c r="E60" i="55"/>
  <c r="AK60" i="54"/>
  <c r="S60" i="53"/>
  <c r="Q60" i="53"/>
  <c r="AG60" i="52"/>
  <c r="AE60" i="52"/>
  <c r="K60" i="51"/>
  <c r="I60" i="51"/>
  <c r="AA60" i="50"/>
  <c r="AA60" i="49"/>
  <c r="I60" i="48"/>
  <c r="I60" i="2"/>
  <c r="AG60" i="59"/>
  <c r="W60" i="59"/>
  <c r="O60" i="59"/>
  <c r="AK60" i="58"/>
  <c r="AC60" i="58"/>
  <c r="U60" i="58"/>
  <c r="K60" i="58"/>
  <c r="K60" i="54"/>
  <c r="I60" i="54"/>
  <c r="AA60" i="53"/>
  <c r="W60" i="52"/>
  <c r="U60" i="52"/>
  <c r="AK60" i="51"/>
  <c r="AI60" i="51"/>
  <c r="Q60" i="50"/>
  <c r="O60" i="50"/>
  <c r="AG60" i="48"/>
  <c r="AC60" i="48"/>
  <c r="E60" i="47"/>
  <c r="AG60" i="46"/>
  <c r="U60" i="46"/>
  <c r="AI60" i="2"/>
  <c r="W60" i="2"/>
  <c r="Q60" i="2"/>
  <c r="AA60" i="44"/>
  <c r="E60" i="44"/>
  <c r="U60" i="55"/>
  <c r="K60" i="55"/>
  <c r="AI60" i="54"/>
  <c r="AA60" i="54"/>
  <c r="W60" i="53"/>
  <c r="O60" i="53"/>
  <c r="AK60" i="52"/>
  <c r="AC60" i="52"/>
  <c r="Q60" i="51"/>
  <c r="E60" i="51"/>
  <c r="AE60" i="50"/>
  <c r="U60" i="49"/>
  <c r="I60" i="49"/>
  <c r="AI60" i="48"/>
  <c r="W60" i="48"/>
  <c r="AK60" i="47"/>
  <c r="U60" i="47"/>
  <c r="O60" i="47"/>
  <c r="AI60" i="46"/>
  <c r="AC60" i="46"/>
  <c r="Q60" i="46"/>
  <c r="AE60" i="2"/>
  <c r="S60" i="2"/>
  <c r="AK60" i="44"/>
  <c r="U60" i="44"/>
  <c r="S60" i="55"/>
  <c r="I60" i="55"/>
  <c r="AG60" i="54"/>
  <c r="U60" i="53"/>
  <c r="K60" i="53"/>
  <c r="AI60" i="52"/>
  <c r="AA60" i="52"/>
  <c r="W60" i="51"/>
  <c r="O60" i="51"/>
  <c r="AK60" i="50"/>
  <c r="AC60" i="50"/>
  <c r="AI60" i="49"/>
  <c r="W60" i="49"/>
  <c r="Q60" i="49"/>
  <c r="AK60" i="48"/>
  <c r="AE60" i="48"/>
  <c r="S60" i="48"/>
  <c r="AG60" i="47"/>
  <c r="Q60" i="47"/>
  <c r="I60" i="47"/>
  <c r="AE60" i="46"/>
  <c r="K60" i="46"/>
  <c r="AA60" i="2"/>
  <c r="O60" i="2"/>
  <c r="E60" i="2"/>
  <c r="AI60" i="44"/>
  <c r="AG60" i="44"/>
  <c r="Q60" i="44"/>
  <c r="D57" i="39"/>
  <c r="D58" i="39" s="1"/>
  <c r="F58" i="39"/>
  <c r="AM60" i="66"/>
  <c r="BC60" i="66" s="1"/>
  <c r="E54" i="39"/>
  <c r="K56" i="39"/>
  <c r="J63" i="39"/>
  <c r="L59" i="39"/>
  <c r="F59" i="39" s="1"/>
  <c r="G58" i="39"/>
  <c r="K46" i="39"/>
  <c r="E46" i="39" s="1"/>
  <c r="C46" i="39" s="1"/>
  <c r="AS46" i="39" s="1"/>
  <c r="BI46" i="39" s="1"/>
  <c r="G48" i="39"/>
  <c r="HD53" i="42"/>
  <c r="HD64" i="42" s="1"/>
  <c r="FZ53" i="42"/>
  <c r="FZ64" i="42" s="1"/>
  <c r="AN8" i="53"/>
  <c r="N10" i="58"/>
  <c r="D20" i="58"/>
  <c r="M12" i="57"/>
  <c r="C20" i="57"/>
  <c r="C60" i="57" s="1"/>
  <c r="D12" i="55"/>
  <c r="BV23" i="42"/>
  <c r="D16" i="54"/>
  <c r="N16" i="54" s="1"/>
  <c r="AN16" i="54" s="1"/>
  <c r="BP23" i="42"/>
  <c r="N14" i="54"/>
  <c r="M20" i="54"/>
  <c r="AM12" i="54"/>
  <c r="D11" i="53"/>
  <c r="N11" i="53" s="1"/>
  <c r="AN11" i="53" s="1"/>
  <c r="BJ23" i="42"/>
  <c r="N9" i="53"/>
  <c r="AN9" i="53" s="1"/>
  <c r="N13" i="52"/>
  <c r="D20" i="52"/>
  <c r="N11" i="2"/>
  <c r="D20" i="2"/>
  <c r="AN21" i="44"/>
  <c r="AN35" i="44" s="1"/>
  <c r="N35" i="44"/>
  <c r="N60" i="44" s="1"/>
  <c r="AN60" i="44" s="1"/>
  <c r="BD60" i="44" s="1"/>
  <c r="N27" i="79"/>
  <c r="D35" i="79"/>
  <c r="AM29" i="75"/>
  <c r="AM22" i="74"/>
  <c r="AN23" i="74"/>
  <c r="AN35" i="74" s="1"/>
  <c r="N35" i="74"/>
  <c r="M25" i="74"/>
  <c r="AM25" i="74" s="1"/>
  <c r="C35" i="74"/>
  <c r="AM21" i="73"/>
  <c r="AM35" i="73" s="1"/>
  <c r="M35" i="73"/>
  <c r="AN25" i="73"/>
  <c r="AN35" i="73" s="1"/>
  <c r="N35" i="73"/>
  <c r="M23" i="72"/>
  <c r="C35" i="72"/>
  <c r="AN27" i="72"/>
  <c r="AN35" i="72" s="1"/>
  <c r="N35" i="72"/>
  <c r="AM25" i="71"/>
  <c r="M29" i="71"/>
  <c r="AM29" i="71" s="1"/>
  <c r="C35" i="71"/>
  <c r="C60" i="71" s="1"/>
  <c r="N30" i="71"/>
  <c r="AN30" i="71" s="1"/>
  <c r="AN35" i="71" s="1"/>
  <c r="D35" i="71"/>
  <c r="M26" i="70"/>
  <c r="C35" i="70"/>
  <c r="D21" i="69"/>
  <c r="EV38" i="42"/>
  <c r="EV53" i="42" s="1"/>
  <c r="EV64" i="42" s="1"/>
  <c r="N27" i="63"/>
  <c r="D35" i="63"/>
  <c r="M35" i="58"/>
  <c r="AM23" i="58"/>
  <c r="AM35" i="58" s="1"/>
  <c r="D30" i="58"/>
  <c r="CN38" i="42"/>
  <c r="D32" i="55"/>
  <c r="HP35" i="42"/>
  <c r="D24" i="53"/>
  <c r="HP27" i="42"/>
  <c r="BJ38" i="42"/>
  <c r="M35" i="53"/>
  <c r="AM32" i="53"/>
  <c r="AM35" i="53" s="1"/>
  <c r="N23" i="51"/>
  <c r="D35" i="51"/>
  <c r="N27" i="49"/>
  <c r="D35" i="49"/>
  <c r="D60" i="49" s="1"/>
  <c r="N27" i="47"/>
  <c r="D35" i="47"/>
  <c r="M39" i="76"/>
  <c r="C45" i="76"/>
  <c r="N40" i="76"/>
  <c r="D45" i="76"/>
  <c r="N37" i="75"/>
  <c r="D45" i="75"/>
  <c r="N42" i="70"/>
  <c r="D45" i="70"/>
  <c r="N41" i="59"/>
  <c r="D45" i="59"/>
  <c r="M36" i="52"/>
  <c r="C45" i="52"/>
  <c r="C60" i="52" s="1"/>
  <c r="M39" i="47"/>
  <c r="C45" i="47"/>
  <c r="N44" i="46"/>
  <c r="D45" i="46"/>
  <c r="N37" i="2"/>
  <c r="D45" i="2"/>
  <c r="D60" i="2" s="1"/>
  <c r="N48" i="69"/>
  <c r="D49" i="69"/>
  <c r="M48" i="62"/>
  <c r="C49" i="62"/>
  <c r="M48" i="59"/>
  <c r="C49" i="59"/>
  <c r="M49" i="58"/>
  <c r="AM48" i="58"/>
  <c r="AM49" i="58" s="1"/>
  <c r="N48" i="57"/>
  <c r="D49" i="57"/>
  <c r="M48" i="51"/>
  <c r="C49" i="51"/>
  <c r="M48" i="46"/>
  <c r="C49" i="46"/>
  <c r="AN48" i="2"/>
  <c r="AN49" i="2" s="1"/>
  <c r="N49" i="2"/>
  <c r="M51" i="44"/>
  <c r="C52" i="44"/>
  <c r="M52" i="79"/>
  <c r="AM51" i="79"/>
  <c r="AM52" i="79" s="1"/>
  <c r="AN50" i="77"/>
  <c r="AN52" i="77" s="1"/>
  <c r="N52" i="77"/>
  <c r="M51" i="74"/>
  <c r="C52" i="74"/>
  <c r="N50" i="72"/>
  <c r="D52" i="72"/>
  <c r="M52" i="69"/>
  <c r="AM51" i="69"/>
  <c r="AM52" i="69" s="1"/>
  <c r="N51" i="62"/>
  <c r="D52" i="62"/>
  <c r="N51" i="58"/>
  <c r="D52" i="58"/>
  <c r="M52" i="57"/>
  <c r="AM51" i="57"/>
  <c r="AM52" i="57" s="1"/>
  <c r="M51" i="51"/>
  <c r="C52" i="51"/>
  <c r="M53" i="44"/>
  <c r="C54" i="44"/>
  <c r="N53" i="79"/>
  <c r="D54" i="79"/>
  <c r="M53" i="74"/>
  <c r="C54" i="74"/>
  <c r="N53" i="73"/>
  <c r="D54" i="73"/>
  <c r="M53" i="51"/>
  <c r="C54" i="51"/>
  <c r="C60" i="51" s="1"/>
  <c r="N53" i="50"/>
  <c r="D54" i="50"/>
  <c r="M59" i="79"/>
  <c r="AM55" i="79"/>
  <c r="AM59" i="79" s="1"/>
  <c r="N56" i="79"/>
  <c r="D59" i="79"/>
  <c r="N56" i="77"/>
  <c r="D59" i="77"/>
  <c r="M56" i="76"/>
  <c r="C59" i="76"/>
  <c r="N57" i="76"/>
  <c r="D59" i="76"/>
  <c r="M57" i="75"/>
  <c r="C59" i="75"/>
  <c r="N58" i="75"/>
  <c r="AN58" i="75" s="1"/>
  <c r="AN59" i="75" s="1"/>
  <c r="D59" i="75"/>
  <c r="M58" i="74"/>
  <c r="C59" i="74"/>
  <c r="N58" i="72"/>
  <c r="D59" i="72"/>
  <c r="AM57" i="67"/>
  <c r="AM59" i="67" s="1"/>
  <c r="M59" i="67"/>
  <c r="M60" i="67" s="1"/>
  <c r="AN58" i="62"/>
  <c r="AN59" i="62" s="1"/>
  <c r="N59" i="62"/>
  <c r="N56" i="59"/>
  <c r="D59" i="59"/>
  <c r="H26" i="39"/>
  <c r="HL38" i="42"/>
  <c r="HP16" i="42"/>
  <c r="HM23" i="42"/>
  <c r="HK23" i="42"/>
  <c r="HP13" i="42"/>
  <c r="HP24" i="42"/>
  <c r="C35" i="63"/>
  <c r="G63" i="39"/>
  <c r="N52" i="75"/>
  <c r="M20" i="47"/>
  <c r="M59" i="72"/>
  <c r="M45" i="46"/>
  <c r="M35" i="77"/>
  <c r="M60" i="77" s="1"/>
  <c r="AM60" i="77" s="1"/>
  <c r="BC60" i="77" s="1"/>
  <c r="HM48" i="42"/>
  <c r="N52" i="71"/>
  <c r="M59" i="56"/>
  <c r="M60" i="56" s="1"/>
  <c r="AM60" i="56" s="1"/>
  <c r="BC60" i="56" s="1"/>
  <c r="HN56" i="42"/>
  <c r="CT48" i="42"/>
  <c r="GL48" i="42"/>
  <c r="HK48" i="42"/>
  <c r="HK63" i="42"/>
  <c r="L60" i="39"/>
  <c r="HJ58" i="42"/>
  <c r="HP57" i="42"/>
  <c r="HP58" i="42" s="1"/>
  <c r="HP55" i="42"/>
  <c r="EV52" i="42"/>
  <c r="HP43" i="42"/>
  <c r="HP40" i="42"/>
  <c r="FH38" i="42"/>
  <c r="HP36" i="42"/>
  <c r="HJ38" i="42"/>
  <c r="DF38" i="42"/>
  <c r="M20" i="48"/>
  <c r="M60" i="48" s="1"/>
  <c r="D35" i="74"/>
  <c r="D35" i="72"/>
  <c r="D59" i="62"/>
  <c r="AM20" i="66"/>
  <c r="AM8" i="62"/>
  <c r="M8" i="55"/>
  <c r="C20" i="55"/>
  <c r="C60" i="55" s="1"/>
  <c r="AN8" i="75"/>
  <c r="D8" i="59"/>
  <c r="N8" i="59" s="1"/>
  <c r="AN8" i="59" s="1"/>
  <c r="CT23" i="42"/>
  <c r="D8" i="76"/>
  <c r="GR23" i="42"/>
  <c r="N8" i="56"/>
  <c r="D20" i="56"/>
  <c r="D60" i="56" s="1"/>
  <c r="G23" i="39"/>
  <c r="L17" i="39"/>
  <c r="F17" i="39" s="1"/>
  <c r="D17" i="39" s="1"/>
  <c r="AT17" i="39" s="1"/>
  <c r="BJ17" i="39" s="1"/>
  <c r="HP14" i="42"/>
  <c r="HN23" i="42"/>
  <c r="HN38" i="42"/>
  <c r="M35" i="63"/>
  <c r="M20" i="58"/>
  <c r="I57" i="39"/>
  <c r="I58" i="39" s="1"/>
  <c r="M59" i="63"/>
  <c r="M60" i="69"/>
  <c r="AM60" i="69" s="1"/>
  <c r="BC60" i="69" s="1"/>
  <c r="N35" i="70"/>
  <c r="M20" i="74"/>
  <c r="AM20" i="51"/>
  <c r="M20" i="51"/>
  <c r="AM59" i="51"/>
  <c r="M52" i="65"/>
  <c r="M59" i="70"/>
  <c r="N20" i="50"/>
  <c r="GR63" i="42"/>
  <c r="FT56" i="42"/>
  <c r="BD56" i="42"/>
  <c r="HP54" i="42"/>
  <c r="DX64" i="42"/>
  <c r="L31" i="39"/>
  <c r="F31" i="39" s="1"/>
  <c r="D31" i="39" s="1"/>
  <c r="L27" i="39"/>
  <c r="F27" i="39" s="1"/>
  <c r="D27" i="39" s="1"/>
  <c r="AT27" i="39" s="1"/>
  <c r="BJ27" i="39" s="1"/>
  <c r="CB23" i="42"/>
  <c r="CB53" i="42" s="1"/>
  <c r="CB64" i="42" s="1"/>
  <c r="C45" i="46"/>
  <c r="M59" i="73"/>
  <c r="M35" i="79"/>
  <c r="C35" i="77"/>
  <c r="C60" i="77" s="1"/>
  <c r="D52" i="70"/>
  <c r="D52" i="52"/>
  <c r="N59" i="57"/>
  <c r="AM20" i="68"/>
  <c r="AN20" i="48"/>
  <c r="AM59" i="50"/>
  <c r="M8" i="44"/>
  <c r="C20" i="44"/>
  <c r="D8" i="79"/>
  <c r="HJ23" i="42"/>
  <c r="HJ53" i="42" s="1"/>
  <c r="HJ64" i="42" s="1"/>
  <c r="N20" i="68"/>
  <c r="N60" i="68" s="1"/>
  <c r="AN8" i="68"/>
  <c r="AN20" i="68" s="1"/>
  <c r="D8" i="62"/>
  <c r="DL23" i="42"/>
  <c r="M30" i="76"/>
  <c r="AM30" i="76" s="1"/>
  <c r="C35" i="76"/>
  <c r="AN22" i="75"/>
  <c r="AN35" i="75" s="1"/>
  <c r="N35" i="75"/>
  <c r="J56" i="39"/>
  <c r="M9" i="79"/>
  <c r="C20" i="79"/>
  <c r="C60" i="79" s="1"/>
  <c r="M30" i="75"/>
  <c r="AM30" i="75" s="1"/>
  <c r="C35" i="75"/>
  <c r="HP20" i="42"/>
  <c r="K24" i="39"/>
  <c r="E24" i="39" s="1"/>
  <c r="C24" i="39" s="1"/>
  <c r="HK58" i="42"/>
  <c r="HK56" i="42"/>
  <c r="E61" i="39"/>
  <c r="C61" i="39" s="1"/>
  <c r="AS61" i="39" s="1"/>
  <c r="BI61" i="39" s="1"/>
  <c r="C20" i="63"/>
  <c r="M35" i="56"/>
  <c r="M35" i="57"/>
  <c r="C35" i="59"/>
  <c r="C60" i="72"/>
  <c r="D52" i="75"/>
  <c r="C60" i="2"/>
  <c r="N52" i="50"/>
  <c r="BC59" i="51"/>
  <c r="N52" i="70"/>
  <c r="M52" i="73"/>
  <c r="M59" i="51"/>
  <c r="HP61" i="42"/>
  <c r="HJ63" i="42"/>
  <c r="HO55" i="42"/>
  <c r="HO56" i="42" s="1"/>
  <c r="HO51" i="42"/>
  <c r="HO52" i="42" s="1"/>
  <c r="HP34" i="42"/>
  <c r="K29" i="39"/>
  <c r="E29" i="39" s="1"/>
  <c r="C29" i="39" s="1"/>
  <c r="AS29" i="39" s="1"/>
  <c r="BI29" i="39" s="1"/>
  <c r="L35" i="39"/>
  <c r="F35" i="39" s="1"/>
  <c r="D35" i="39" s="1"/>
  <c r="AT35" i="39" s="1"/>
  <c r="BJ35" i="39" s="1"/>
  <c r="BD23" i="42"/>
  <c r="BD53" i="42" s="1"/>
  <c r="BD64" i="42" s="1"/>
  <c r="HP19" i="42"/>
  <c r="M49" i="65"/>
  <c r="C35" i="73"/>
  <c r="D35" i="73"/>
  <c r="D52" i="77"/>
  <c r="D52" i="71"/>
  <c r="D22" i="78"/>
  <c r="N22" i="78" s="1"/>
  <c r="HD38" i="42"/>
  <c r="AM20" i="50"/>
  <c r="AN20" i="49"/>
  <c r="AM20" i="71"/>
  <c r="M20" i="53"/>
  <c r="AM8" i="53"/>
  <c r="AM20" i="53" s="1"/>
  <c r="N8" i="73"/>
  <c r="D20" i="73"/>
  <c r="D8" i="57"/>
  <c r="HP11" i="42"/>
  <c r="CH23" i="42"/>
  <c r="CH53" i="42" s="1"/>
  <c r="CH64" i="42" s="1"/>
  <c r="D9" i="75"/>
  <c r="GL23" i="42"/>
  <c r="D17" i="74"/>
  <c r="N17" i="74" s="1"/>
  <c r="AN17" i="74" s="1"/>
  <c r="GF23" i="42"/>
  <c r="M13" i="73"/>
  <c r="C20" i="73"/>
  <c r="D12" i="72"/>
  <c r="N12" i="72" s="1"/>
  <c r="AN12" i="72" s="1"/>
  <c r="AN20" i="72" s="1"/>
  <c r="FT23" i="42"/>
  <c r="FT53" i="42" s="1"/>
  <c r="FT64" i="42" s="1"/>
  <c r="D12" i="71"/>
  <c r="N12" i="71" s="1"/>
  <c r="AN12" i="71" s="1"/>
  <c r="FN23" i="42"/>
  <c r="M10" i="70"/>
  <c r="AM10" i="70" s="1"/>
  <c r="C20" i="70"/>
  <c r="N16" i="66"/>
  <c r="D20" i="66"/>
  <c r="D60" i="66" s="1"/>
  <c r="M17" i="65"/>
  <c r="C20" i="65"/>
  <c r="C60" i="65" s="1"/>
  <c r="M12" i="64"/>
  <c r="C20" i="64"/>
  <c r="C60" i="64" s="1"/>
  <c r="M10" i="62"/>
  <c r="AM10" i="62" s="1"/>
  <c r="C20" i="62"/>
  <c r="D31" i="77"/>
  <c r="GX38" i="42"/>
  <c r="GX53" i="42" s="1"/>
  <c r="GX64" i="42" s="1"/>
  <c r="AM22" i="76"/>
  <c r="D24" i="76"/>
  <c r="GR38" i="42"/>
  <c r="HP44" i="42"/>
  <c r="HP41" i="42"/>
  <c r="HA53" i="42"/>
  <c r="HA64" i="42" s="1"/>
  <c r="HP32" i="42"/>
  <c r="HP28" i="42"/>
  <c r="L30" i="39"/>
  <c r="CZ23" i="42"/>
  <c r="L32" i="39"/>
  <c r="K60" i="39"/>
  <c r="K63" i="39" s="1"/>
  <c r="AM20" i="54"/>
  <c r="HP45" i="42"/>
  <c r="HP33" i="42"/>
  <c r="HP26" i="42"/>
  <c r="AM20" i="75"/>
  <c r="AM20" i="67"/>
  <c r="AM20" i="56"/>
  <c r="AM20" i="47"/>
  <c r="AN20" i="70"/>
  <c r="HP42" i="42"/>
  <c r="K34" i="39"/>
  <c r="HP30" i="42"/>
  <c r="AM20" i="77"/>
  <c r="AM20" i="69"/>
  <c r="AM20" i="58"/>
  <c r="AN20" i="47"/>
  <c r="AE38" i="42"/>
  <c r="AL48" i="42"/>
  <c r="BU23" i="42"/>
  <c r="BU53" i="42" s="1"/>
  <c r="BU64" i="42" s="1"/>
  <c r="CS38" i="42"/>
  <c r="DK48" i="42"/>
  <c r="EI48" i="42"/>
  <c r="EI38" i="42"/>
  <c r="FA48" i="42"/>
  <c r="FM23" i="42"/>
  <c r="HI38" i="42"/>
  <c r="K64" i="42"/>
  <c r="Z23" i="42"/>
  <c r="AE48" i="42"/>
  <c r="AF63" i="42"/>
  <c r="AR38" i="42"/>
  <c r="AR23" i="42"/>
  <c r="AR53" i="42" s="1"/>
  <c r="BO48" i="42"/>
  <c r="BO38" i="42"/>
  <c r="CG23" i="42"/>
  <c r="DQ23" i="42"/>
  <c r="DQ53" i="42" s="1"/>
  <c r="DQ64" i="42" s="1"/>
  <c r="EO38" i="42"/>
  <c r="EU23" i="42"/>
  <c r="FM38" i="42"/>
  <c r="FS48" i="42"/>
  <c r="GT53" i="42"/>
  <c r="GT64" i="42" s="1"/>
  <c r="FD64" i="42"/>
  <c r="ET64" i="42"/>
  <c r="BR64" i="42"/>
  <c r="BN53" i="42"/>
  <c r="BN64" i="42" s="1"/>
  <c r="AT53" i="42"/>
  <c r="AT64" i="42" s="1"/>
  <c r="GC53" i="42"/>
  <c r="GC64" i="42" s="1"/>
  <c r="EG53" i="42"/>
  <c r="EG64" i="42" s="1"/>
  <c r="Z38" i="42"/>
  <c r="AK23" i="42"/>
  <c r="BC23" i="42"/>
  <c r="BI23" i="42"/>
  <c r="FG23" i="42"/>
  <c r="GW48" i="42"/>
  <c r="DM53" i="42"/>
  <c r="DM64" i="42" s="1"/>
  <c r="AF38" i="42"/>
  <c r="AQ38" i="42"/>
  <c r="BC48" i="42"/>
  <c r="CA48" i="42"/>
  <c r="CA38" i="42"/>
  <c r="CM23" i="42"/>
  <c r="DW38" i="42"/>
  <c r="EC38" i="42"/>
  <c r="FA23" i="42"/>
  <c r="FA53" i="42" s="1"/>
  <c r="FA64" i="42" s="1"/>
  <c r="GD53" i="42"/>
  <c r="GD64" i="42" s="1"/>
  <c r="FX53" i="42"/>
  <c r="FX64" i="42" s="1"/>
  <c r="ER53" i="42"/>
  <c r="ER64" i="42" s="1"/>
  <c r="EZ53" i="42"/>
  <c r="EZ64" i="42" s="1"/>
  <c r="DZ53" i="42"/>
  <c r="DZ64" i="42" s="1"/>
  <c r="V53" i="42"/>
  <c r="V64" i="42" s="1"/>
  <c r="AF23" i="42"/>
  <c r="AK38" i="42"/>
  <c r="AL63" i="42"/>
  <c r="AL23" i="42"/>
  <c r="AQ48" i="42"/>
  <c r="AR63" i="42"/>
  <c r="AR48" i="42"/>
  <c r="AW23" i="42"/>
  <c r="BI63" i="42"/>
  <c r="BI48" i="42"/>
  <c r="BO63" i="42"/>
  <c r="CA63" i="42"/>
  <c r="CG38" i="42"/>
  <c r="CM38" i="42"/>
  <c r="CS56" i="42"/>
  <c r="DK23" i="42"/>
  <c r="EC48" i="42"/>
  <c r="EO48" i="42"/>
  <c r="FA38" i="42"/>
  <c r="FM63" i="42"/>
  <c r="FS63" i="42"/>
  <c r="GK63" i="42"/>
  <c r="GQ63" i="42"/>
  <c r="GW23" i="42"/>
  <c r="GN53" i="42"/>
  <c r="GN64" i="42" s="1"/>
  <c r="GH53" i="42"/>
  <c r="GH64" i="42" s="1"/>
  <c r="CV53" i="42"/>
  <c r="CR53" i="42"/>
  <c r="CR64" i="42" s="1"/>
  <c r="CD53" i="42"/>
  <c r="HE53" i="42"/>
  <c r="HE64" i="42" s="1"/>
  <c r="G46" i="38" s="1"/>
  <c r="K46" i="38" s="1"/>
  <c r="GO53" i="42"/>
  <c r="GO64" i="42" s="1"/>
  <c r="FE53" i="42"/>
  <c r="FE64" i="42" s="1"/>
  <c r="EY53" i="42"/>
  <c r="EY64" i="42" s="1"/>
  <c r="DS53" i="42"/>
  <c r="CU53" i="42"/>
  <c r="CU64" i="42" s="1"/>
  <c r="AY53" i="42"/>
  <c r="AY64" i="42" s="1"/>
  <c r="AF48" i="42"/>
  <c r="AK63" i="42"/>
  <c r="AK48" i="42"/>
  <c r="AL38" i="42"/>
  <c r="AQ56" i="42"/>
  <c r="AW38" i="42"/>
  <c r="AW53" i="42" s="1"/>
  <c r="AX63" i="42"/>
  <c r="AX23" i="42"/>
  <c r="CM56" i="42"/>
  <c r="CM48" i="42"/>
  <c r="CS23" i="42"/>
  <c r="CY23" i="42"/>
  <c r="DK63" i="42"/>
  <c r="DK38" i="42"/>
  <c r="DQ38" i="42"/>
  <c r="DW56" i="42"/>
  <c r="DW23" i="42"/>
  <c r="EO23" i="42"/>
  <c r="FG63" i="42"/>
  <c r="FG38" i="42"/>
  <c r="HI23" i="42"/>
  <c r="FF53" i="42"/>
  <c r="FF64" i="42" s="1"/>
  <c r="EL53" i="42"/>
  <c r="EF53" i="42"/>
  <c r="EF64" i="42" s="1"/>
  <c r="BX53" i="42"/>
  <c r="BX64" i="42" s="1"/>
  <c r="BT53" i="42"/>
  <c r="BB53" i="42"/>
  <c r="AZ53" i="42"/>
  <c r="AZ64" i="42" s="1"/>
  <c r="GU53" i="42"/>
  <c r="GU64" i="42" s="1"/>
  <c r="FU53" i="42"/>
  <c r="DY53" i="42"/>
  <c r="DO53" i="42"/>
  <c r="DO64" i="42" s="1"/>
  <c r="CC53" i="42"/>
  <c r="AG53" i="42"/>
  <c r="AG64" i="42" s="1"/>
  <c r="AW48" i="42"/>
  <c r="AX38" i="42"/>
  <c r="BC38" i="42"/>
  <c r="BO23" i="42"/>
  <c r="BO53" i="42" s="1"/>
  <c r="BO64" i="42" s="1"/>
  <c r="BU63" i="42"/>
  <c r="CA23" i="42"/>
  <c r="CS63" i="42"/>
  <c r="CS48" i="42"/>
  <c r="CY48" i="42"/>
  <c r="CY38" i="42"/>
  <c r="DQ48" i="42"/>
  <c r="DW48" i="42"/>
  <c r="EC63" i="42"/>
  <c r="EC56" i="42"/>
  <c r="EC23" i="42"/>
  <c r="EI23" i="42"/>
  <c r="EI53" i="42" s="1"/>
  <c r="EI64" i="42" s="1"/>
  <c r="EU48" i="42"/>
  <c r="GW56" i="42"/>
  <c r="HI63" i="42"/>
  <c r="GV53" i="42"/>
  <c r="EB53" i="42"/>
  <c r="EB64" i="42" s="1"/>
  <c r="AV53" i="42"/>
  <c r="AV64" i="42" s="1"/>
  <c r="AH53" i="42"/>
  <c r="AB53" i="42"/>
  <c r="AB64" i="42" s="1"/>
  <c r="X53" i="42"/>
  <c r="L53" i="42"/>
  <c r="GM53" i="42"/>
  <c r="GM64" i="42" s="1"/>
  <c r="GA53" i="42"/>
  <c r="GA64" i="42" s="1"/>
  <c r="EW53" i="42"/>
  <c r="EW64" i="42" s="1"/>
  <c r="EE53" i="42"/>
  <c r="EE64" i="42" s="1"/>
  <c r="CW53" i="42"/>
  <c r="CW64" i="42" s="1"/>
  <c r="BY53" i="42"/>
  <c r="BY64" i="42" s="1"/>
  <c r="BM53" i="42"/>
  <c r="BM64" i="42" s="1"/>
  <c r="BA53" i="42"/>
  <c r="BA64" i="42" s="1"/>
  <c r="AC53" i="42"/>
  <c r="AC64" i="42" s="1"/>
  <c r="Q53" i="42"/>
  <c r="Q64" i="42" s="1"/>
  <c r="C11" i="39"/>
  <c r="AM60" i="68"/>
  <c r="BC60" i="68" s="1"/>
  <c r="L54" i="39"/>
  <c r="L56" i="39" s="1"/>
  <c r="F60" i="39"/>
  <c r="D60" i="39" s="1"/>
  <c r="I48" i="39"/>
  <c r="HP59" i="42"/>
  <c r="HP63" i="42" s="1"/>
  <c r="FB63" i="42"/>
  <c r="K45" i="39"/>
  <c r="L42" i="39"/>
  <c r="F42" i="39" s="1"/>
  <c r="D42" i="39" s="1"/>
  <c r="AT42" i="39" s="1"/>
  <c r="BJ42" i="39" s="1"/>
  <c r="GF53" i="42"/>
  <c r="GF64" i="42" s="1"/>
  <c r="EJ53" i="42"/>
  <c r="EJ64" i="42" s="1"/>
  <c r="BV53" i="42"/>
  <c r="BV64" i="42" s="1"/>
  <c r="L34" i="39"/>
  <c r="F34" i="39" s="1"/>
  <c r="D34" i="39" s="1"/>
  <c r="L28" i="39"/>
  <c r="HO29" i="42"/>
  <c r="L25" i="39"/>
  <c r="F25" i="39" s="1"/>
  <c r="D25" i="39" s="1"/>
  <c r="DE38" i="42"/>
  <c r="HO25" i="42"/>
  <c r="CN53" i="42"/>
  <c r="CN64" i="42" s="1"/>
  <c r="BP53" i="42"/>
  <c r="BP64" i="42" s="1"/>
  <c r="HP21" i="42"/>
  <c r="HO18" i="42"/>
  <c r="N20" i="73"/>
  <c r="AN8" i="73"/>
  <c r="AN20" i="73" s="1"/>
  <c r="AM9" i="76"/>
  <c r="AM20" i="76" s="1"/>
  <c r="M20" i="76"/>
  <c r="HN63" i="42"/>
  <c r="HM56" i="42"/>
  <c r="C53" i="78"/>
  <c r="HC58" i="42"/>
  <c r="HO57" i="42"/>
  <c r="HO58" i="42" s="1"/>
  <c r="DF56" i="42"/>
  <c r="HK52" i="42"/>
  <c r="H51" i="39"/>
  <c r="HL52" i="42"/>
  <c r="L43" i="39"/>
  <c r="F43" i="39" s="1"/>
  <c r="D43" i="39" s="1"/>
  <c r="H39" i="39"/>
  <c r="HL48" i="42"/>
  <c r="DE48" i="42"/>
  <c r="L33" i="39"/>
  <c r="F33" i="39" s="1"/>
  <c r="D33" i="39" s="1"/>
  <c r="HB53" i="42"/>
  <c r="HB64" i="42" s="1"/>
  <c r="FB53" i="42"/>
  <c r="FB64" i="42" s="1"/>
  <c r="ED53" i="42"/>
  <c r="ED64" i="42" s="1"/>
  <c r="K19" i="39"/>
  <c r="E19" i="39" s="1"/>
  <c r="C19" i="39" s="1"/>
  <c r="AS19" i="39" s="1"/>
  <c r="BI19" i="39" s="1"/>
  <c r="HP15" i="42"/>
  <c r="C8" i="78"/>
  <c r="HC23" i="42"/>
  <c r="HC53" i="42" s="1"/>
  <c r="D20" i="77"/>
  <c r="N8" i="77"/>
  <c r="N20" i="51"/>
  <c r="AN8" i="51"/>
  <c r="AM20" i="74"/>
  <c r="N10" i="71"/>
  <c r="D20" i="71"/>
  <c r="D60" i="71" s="1"/>
  <c r="AM11" i="70"/>
  <c r="M20" i="70"/>
  <c r="AM10" i="59"/>
  <c r="AM20" i="59" s="1"/>
  <c r="M20" i="59"/>
  <c r="AS27" i="39"/>
  <c r="BI27" i="39" s="1"/>
  <c r="I63" i="39"/>
  <c r="CZ56" i="42"/>
  <c r="I56" i="39"/>
  <c r="K51" i="39"/>
  <c r="G52" i="39"/>
  <c r="HO40" i="42"/>
  <c r="HO48" i="42" s="1"/>
  <c r="HP39" i="42"/>
  <c r="DF48" i="42"/>
  <c r="DF53" i="42" s="1"/>
  <c r="DF64" i="42" s="1"/>
  <c r="FH53" i="42"/>
  <c r="FH64" i="42" s="1"/>
  <c r="DL53" i="42"/>
  <c r="DL64" i="42" s="1"/>
  <c r="G28" i="39"/>
  <c r="HK38" i="42"/>
  <c r="HK53" i="42" s="1"/>
  <c r="CT53" i="42"/>
  <c r="CT64" i="42" s="1"/>
  <c r="HL23" i="42"/>
  <c r="H11" i="39"/>
  <c r="L36" i="39"/>
  <c r="F36" i="39" s="1"/>
  <c r="D36" i="39" s="1"/>
  <c r="AM20" i="72"/>
  <c r="AN11" i="69"/>
  <c r="H62" i="39"/>
  <c r="L62" i="39" s="1"/>
  <c r="F62" i="39" s="1"/>
  <c r="D62" i="39" s="1"/>
  <c r="AT62" i="39" s="1"/>
  <c r="BJ62" i="39" s="1"/>
  <c r="HL63" i="42"/>
  <c r="M51" i="78"/>
  <c r="C52" i="78"/>
  <c r="J51" i="39"/>
  <c r="J52" i="39" s="1"/>
  <c r="HN52" i="42"/>
  <c r="J39" i="39"/>
  <c r="J48" i="39" s="1"/>
  <c r="J64" i="39" s="1"/>
  <c r="HN48" i="42"/>
  <c r="L24" i="39"/>
  <c r="N21" i="78"/>
  <c r="AN21" i="78" s="1"/>
  <c r="CZ38" i="42"/>
  <c r="CZ53" i="42" s="1"/>
  <c r="CZ64" i="42" s="1"/>
  <c r="GZ53" i="42"/>
  <c r="GZ64" i="42" s="1"/>
  <c r="GL53" i="42"/>
  <c r="GL64" i="42" s="1"/>
  <c r="FN53" i="42"/>
  <c r="FN64" i="42" s="1"/>
  <c r="DE23" i="42"/>
  <c r="M60" i="54"/>
  <c r="AM60" i="54" s="1"/>
  <c r="BC60" i="54" s="1"/>
  <c r="E49" i="39"/>
  <c r="K50" i="39"/>
  <c r="AM8" i="49"/>
  <c r="AM20" i="49" s="1"/>
  <c r="M20" i="49"/>
  <c r="M60" i="49" s="1"/>
  <c r="AM60" i="49" s="1"/>
  <c r="BC60" i="49" s="1"/>
  <c r="N8" i="74"/>
  <c r="N12" i="69"/>
  <c r="AN12" i="69" s="1"/>
  <c r="D20" i="69"/>
  <c r="N10" i="67"/>
  <c r="D20" i="67"/>
  <c r="D60" i="67" s="1"/>
  <c r="N12" i="65"/>
  <c r="D20" i="65"/>
  <c r="D60" i="65" s="1"/>
  <c r="N11" i="64"/>
  <c r="D20" i="64"/>
  <c r="D60" i="64" s="1"/>
  <c r="N10" i="63"/>
  <c r="D20" i="63"/>
  <c r="D60" i="63" s="1"/>
  <c r="N12" i="59"/>
  <c r="AN12" i="59" s="1"/>
  <c r="N51" i="78"/>
  <c r="D52" i="78"/>
  <c r="D20" i="78"/>
  <c r="N8" i="78"/>
  <c r="C47" i="78"/>
  <c r="M46" i="78"/>
  <c r="AM20" i="46"/>
  <c r="F49" i="39"/>
  <c r="E62" i="39"/>
  <c r="C62" i="39" s="1"/>
  <c r="AS62" i="39" s="1"/>
  <c r="BI62" i="39" s="1"/>
  <c r="D47" i="78"/>
  <c r="N46" i="78"/>
  <c r="D54" i="78"/>
  <c r="N53" i="78"/>
  <c r="M21" i="78"/>
  <c r="AM21" i="78" s="1"/>
  <c r="C35" i="78"/>
  <c r="AM22" i="78"/>
  <c r="BC22" i="78" s="1"/>
  <c r="C45" i="78"/>
  <c r="M36" i="78"/>
  <c r="M48" i="78"/>
  <c r="C49" i="78"/>
  <c r="C59" i="78"/>
  <c r="M55" i="78"/>
  <c r="E37" i="39"/>
  <c r="C37" i="39" s="1"/>
  <c r="E36" i="39"/>
  <c r="C36" i="39" s="1"/>
  <c r="AS36" i="39" s="1"/>
  <c r="BI36" i="39" s="1"/>
  <c r="E34" i="39"/>
  <c r="C34" i="39" s="1"/>
  <c r="AS34" i="39" s="1"/>
  <c r="BI34" i="39" s="1"/>
  <c r="F32" i="39"/>
  <c r="D32" i="39" s="1"/>
  <c r="F30" i="39"/>
  <c r="D30" i="39" s="1"/>
  <c r="E26" i="39"/>
  <c r="C26" i="39" s="1"/>
  <c r="AS26" i="39" s="1"/>
  <c r="BI26" i="39" s="1"/>
  <c r="E44" i="39"/>
  <c r="C44" i="39" s="1"/>
  <c r="E42" i="39"/>
  <c r="C42" i="39" s="1"/>
  <c r="AS42" i="39" s="1"/>
  <c r="BI42" i="39" s="1"/>
  <c r="AN22" i="78"/>
  <c r="BD22" i="78" s="1"/>
  <c r="D45" i="78"/>
  <c r="N36" i="78"/>
  <c r="D49" i="78"/>
  <c r="N48" i="78"/>
  <c r="D59" i="78"/>
  <c r="N55" i="78"/>
  <c r="M20" i="46"/>
  <c r="N63" i="42"/>
  <c r="D56" i="2"/>
  <c r="N38" i="42"/>
  <c r="T63" i="42"/>
  <c r="D57" i="46"/>
  <c r="Y23" i="42"/>
  <c r="AE53" i="42"/>
  <c r="AE64" i="42" s="1"/>
  <c r="AQ53" i="42"/>
  <c r="AQ64" i="42" s="1"/>
  <c r="AR64" i="42"/>
  <c r="BI53" i="42"/>
  <c r="BI64" i="42" s="1"/>
  <c r="CG53" i="42"/>
  <c r="CG64" i="42" s="1"/>
  <c r="EU53" i="42"/>
  <c r="EU64" i="42" s="1"/>
  <c r="G23" i="42"/>
  <c r="C56" i="2"/>
  <c r="M63" i="42"/>
  <c r="Y38" i="42"/>
  <c r="Z53" i="42"/>
  <c r="Z64" i="42" s="1"/>
  <c r="AF53" i="42"/>
  <c r="AF64" i="42" s="1"/>
  <c r="AL53" i="42"/>
  <c r="AL64" i="42" s="1"/>
  <c r="CM53" i="42"/>
  <c r="CM64" i="42" s="1"/>
  <c r="DK53" i="42"/>
  <c r="DK64" i="42" s="1"/>
  <c r="G38" i="42"/>
  <c r="H38" i="42"/>
  <c r="H53" i="42" s="1"/>
  <c r="H64" i="42" s="1"/>
  <c r="M48" i="42"/>
  <c r="C57" i="46"/>
  <c r="S63" i="42"/>
  <c r="Y48" i="42"/>
  <c r="Z63" i="42"/>
  <c r="D56" i="47"/>
  <c r="AX53" i="42"/>
  <c r="AX64" i="42" s="1"/>
  <c r="CS53" i="42"/>
  <c r="CS64" i="42" s="1"/>
  <c r="CY53" i="42"/>
  <c r="CY64" i="42" s="1"/>
  <c r="DW53" i="42"/>
  <c r="DW64" i="42" s="1"/>
  <c r="EO53" i="42"/>
  <c r="EO64" i="42" s="1"/>
  <c r="H48" i="42"/>
  <c r="N23" i="42"/>
  <c r="N53" i="42" s="1"/>
  <c r="C57" i="47"/>
  <c r="Y63" i="42"/>
  <c r="BC53" i="42"/>
  <c r="BC64" i="42" s="1"/>
  <c r="CA53" i="42"/>
  <c r="CA64" i="42" s="1"/>
  <c r="EC53" i="42"/>
  <c r="EC64" i="42" s="1"/>
  <c r="FY23" i="42"/>
  <c r="GQ23" i="42"/>
  <c r="HI48" i="42"/>
  <c r="HI53" i="42" s="1"/>
  <c r="HI64" i="42" s="1"/>
  <c r="HF53" i="42"/>
  <c r="HF64" i="42" s="1"/>
  <c r="H46" i="38" s="1"/>
  <c r="EX53" i="42"/>
  <c r="EX64" i="42" s="1"/>
  <c r="EL64" i="42"/>
  <c r="DT53" i="42"/>
  <c r="DT64" i="42" s="1"/>
  <c r="DP53" i="42"/>
  <c r="DP64" i="42" s="1"/>
  <c r="DH53" i="42"/>
  <c r="DH64" i="42" s="1"/>
  <c r="DD53" i="42"/>
  <c r="DD64" i="42" s="1"/>
  <c r="CV64" i="42"/>
  <c r="BT64" i="42"/>
  <c r="BF53" i="42"/>
  <c r="BF64" i="42" s="1"/>
  <c r="AD53" i="42"/>
  <c r="AD64" i="42" s="1"/>
  <c r="P53" i="42"/>
  <c r="P64" i="42" s="1"/>
  <c r="D56" i="51"/>
  <c r="D58" i="50"/>
  <c r="D58" i="48"/>
  <c r="FM48" i="42"/>
  <c r="FM53" i="42" s="1"/>
  <c r="FM64" i="42" s="1"/>
  <c r="FS23" i="42"/>
  <c r="FS53" i="42" s="1"/>
  <c r="FS64" i="42" s="1"/>
  <c r="FY38" i="42"/>
  <c r="GK23" i="42"/>
  <c r="GQ38" i="42"/>
  <c r="HH53" i="42"/>
  <c r="HH64" i="42" s="1"/>
  <c r="J46" i="38" s="1"/>
  <c r="EN53" i="42"/>
  <c r="EN64" i="42" s="1"/>
  <c r="CD64" i="42"/>
  <c r="BB64" i="42"/>
  <c r="AN53" i="42"/>
  <c r="AN64" i="42" s="1"/>
  <c r="AJ53" i="42"/>
  <c r="AJ64" i="42" s="1"/>
  <c r="D53" i="42"/>
  <c r="D64" i="42" s="1"/>
  <c r="M58" i="42"/>
  <c r="N58" i="42"/>
  <c r="S53" i="42"/>
  <c r="AW63" i="42"/>
  <c r="FG53" i="42"/>
  <c r="FG64" i="42" s="1"/>
  <c r="GE38" i="42"/>
  <c r="GK48" i="42"/>
  <c r="GW38" i="42"/>
  <c r="GW53" i="42" s="1"/>
  <c r="GW64" i="42" s="1"/>
  <c r="GV64" i="42"/>
  <c r="FV53" i="42"/>
  <c r="FV64" i="42" s="1"/>
  <c r="FP53" i="42"/>
  <c r="FP64" i="42" s="1"/>
  <c r="FJ53" i="42"/>
  <c r="FJ64" i="42" s="1"/>
  <c r="EH53" i="42"/>
  <c r="EH64" i="42" s="1"/>
  <c r="DN53" i="42"/>
  <c r="DN64" i="42" s="1"/>
  <c r="DB53" i="42"/>
  <c r="DB64" i="42" s="1"/>
  <c r="BZ53" i="42"/>
  <c r="BZ64" i="42" s="1"/>
  <c r="BL53" i="42"/>
  <c r="BL64" i="42" s="1"/>
  <c r="BH53" i="42"/>
  <c r="BH64" i="42" s="1"/>
  <c r="X64" i="42"/>
  <c r="L64" i="42"/>
  <c r="J53" i="42"/>
  <c r="J64" i="42" s="1"/>
  <c r="GE53" i="42"/>
  <c r="GE64" i="42" s="1"/>
  <c r="GP53" i="42"/>
  <c r="GP64" i="42" s="1"/>
  <c r="GB53" i="42"/>
  <c r="GB64" i="42" s="1"/>
  <c r="FR53" i="42"/>
  <c r="FR64" i="42" s="1"/>
  <c r="FL53" i="42"/>
  <c r="FL64" i="42" s="1"/>
  <c r="DJ53" i="42"/>
  <c r="DJ64" i="42" s="1"/>
  <c r="CX53" i="42"/>
  <c r="CX64" i="42" s="1"/>
  <c r="CJ53" i="42"/>
  <c r="CJ64" i="42" s="1"/>
  <c r="CF53" i="42"/>
  <c r="CF64" i="42" s="1"/>
  <c r="AH64" i="42"/>
  <c r="F53" i="42"/>
  <c r="F64" i="42" s="1"/>
  <c r="FU64" i="42"/>
  <c r="FK53" i="42"/>
  <c r="FK64" i="42" s="1"/>
  <c r="DY64" i="42"/>
  <c r="DU53" i="42"/>
  <c r="DU64" i="42" s="1"/>
  <c r="CC64" i="42"/>
  <c r="BS53" i="42"/>
  <c r="BS64" i="42" s="1"/>
  <c r="W53" i="42"/>
  <c r="W64" i="42" s="1"/>
  <c r="S64" i="42"/>
  <c r="GG53" i="42"/>
  <c r="GG64" i="42" s="1"/>
  <c r="FW53" i="42"/>
  <c r="FW64" i="42" s="1"/>
  <c r="EK53" i="42"/>
  <c r="EK64" i="42" s="1"/>
  <c r="EA53" i="42"/>
  <c r="EA64" i="42" s="1"/>
  <c r="DG53" i="42"/>
  <c r="DG64" i="42" s="1"/>
  <c r="CO53" i="42"/>
  <c r="CO64" i="42" s="1"/>
  <c r="CE53" i="42"/>
  <c r="CE64" i="42" s="1"/>
  <c r="AS53" i="42"/>
  <c r="AS64" i="42" s="1"/>
  <c r="AI53" i="42"/>
  <c r="AI64" i="42" s="1"/>
  <c r="C53" i="42"/>
  <c r="C64" i="42" s="1"/>
  <c r="GS53" i="42"/>
  <c r="GS64" i="42" s="1"/>
  <c r="GI53" i="42"/>
  <c r="GI64" i="42" s="1"/>
  <c r="EQ53" i="42"/>
  <c r="EQ64" i="42" s="1"/>
  <c r="EM53" i="42"/>
  <c r="EM64" i="42" s="1"/>
  <c r="DA53" i="42"/>
  <c r="DA64" i="42" s="1"/>
  <c r="CQ53" i="42"/>
  <c r="CQ64" i="42" s="1"/>
  <c r="BE53" i="42"/>
  <c r="BE64" i="42" s="1"/>
  <c r="AU53" i="42"/>
  <c r="AU64" i="42" s="1"/>
  <c r="I53" i="42"/>
  <c r="I64" i="42" s="1"/>
  <c r="E53" i="42"/>
  <c r="E64" i="42" s="1"/>
  <c r="FI64" i="42"/>
  <c r="ES53" i="42"/>
  <c r="ES64" i="42" s="1"/>
  <c r="DS64" i="42"/>
  <c r="DI53" i="42"/>
  <c r="DI64" i="42" s="1"/>
  <c r="DC53" i="42"/>
  <c r="DC64" i="42" s="1"/>
  <c r="BQ53" i="42"/>
  <c r="BQ64" i="42" s="1"/>
  <c r="BG53" i="42"/>
  <c r="BG64" i="42" s="1"/>
  <c r="U53" i="42"/>
  <c r="U64" i="42" s="1"/>
  <c r="AR64" i="39"/>
  <c r="BH23" i="39"/>
  <c r="BG23" i="39"/>
  <c r="BF53" i="39"/>
  <c r="AI63" i="39"/>
  <c r="U24" i="39"/>
  <c r="U38" i="39" s="1"/>
  <c r="Z50" i="39"/>
  <c r="V49" i="39"/>
  <c r="U51" i="39"/>
  <c r="U52" i="39" s="1"/>
  <c r="W52" i="39"/>
  <c r="BC53" i="39"/>
  <c r="BC64" i="39"/>
  <c r="AB58" i="39"/>
  <c r="V57" i="39"/>
  <c r="AV53" i="39"/>
  <c r="AV64" i="39"/>
  <c r="V36" i="39"/>
  <c r="V34" i="39"/>
  <c r="AT34" i="39" s="1"/>
  <c r="BJ34" i="39" s="1"/>
  <c r="V33" i="39"/>
  <c r="V32" i="39"/>
  <c r="AT32" i="39" s="1"/>
  <c r="BJ32" i="39" s="1"/>
  <c r="V31" i="39"/>
  <c r="V30" i="39"/>
  <c r="AT30" i="39" s="1"/>
  <c r="BJ30" i="39" s="1"/>
  <c r="V28" i="39"/>
  <c r="AD38" i="39"/>
  <c r="V26" i="39"/>
  <c r="AF38" i="39"/>
  <c r="AB38" i="39"/>
  <c r="V25" i="39"/>
  <c r="X38" i="39"/>
  <c r="U48" i="39"/>
  <c r="V47" i="39"/>
  <c r="V46" i="39"/>
  <c r="AT46" i="39" s="1"/>
  <c r="BJ46" i="39" s="1"/>
  <c r="V45" i="39"/>
  <c r="AT45" i="39" s="1"/>
  <c r="BJ45" i="39" s="1"/>
  <c r="V44" i="39"/>
  <c r="AT44" i="39" s="1"/>
  <c r="BJ44" i="39" s="1"/>
  <c r="V43" i="39"/>
  <c r="AF48" i="39"/>
  <c r="AB48" i="39"/>
  <c r="X48" i="39"/>
  <c r="V41" i="39"/>
  <c r="V40" i="39"/>
  <c r="AT40" i="39" s="1"/>
  <c r="BJ40" i="39" s="1"/>
  <c r="M23" i="39"/>
  <c r="AS37" i="39"/>
  <c r="BI37" i="39" s="1"/>
  <c r="F28" i="39"/>
  <c r="N38" i="39"/>
  <c r="AS44" i="39"/>
  <c r="BI44" i="39" s="1"/>
  <c r="N56" i="39"/>
  <c r="BH57" i="39"/>
  <c r="BB53" i="39"/>
  <c r="AP64" i="39"/>
  <c r="S64" i="39"/>
  <c r="AT47" i="39"/>
  <c r="BJ47" i="39" s="1"/>
  <c r="AY58" i="39"/>
  <c r="AY64" i="39" s="1"/>
  <c r="BG57" i="39"/>
  <c r="AX63" i="39"/>
  <c r="AX53" i="39" s="1"/>
  <c r="BH59" i="39"/>
  <c r="BH63" i="39" s="1"/>
  <c r="P23" i="39"/>
  <c r="U22" i="39"/>
  <c r="AS22" i="39" s="1"/>
  <c r="BI22" i="39" s="1"/>
  <c r="U21" i="39"/>
  <c r="AS21" i="39" s="1"/>
  <c r="BI21" i="39" s="1"/>
  <c r="U18" i="39"/>
  <c r="AS18" i="39" s="1"/>
  <c r="BI18" i="39" s="1"/>
  <c r="U17" i="39"/>
  <c r="AS17" i="39" s="1"/>
  <c r="BI17" i="39" s="1"/>
  <c r="U16" i="39"/>
  <c r="AS16" i="39" s="1"/>
  <c r="BI16" i="39" s="1"/>
  <c r="U15" i="39"/>
  <c r="AS15" i="39" s="1"/>
  <c r="BI15" i="39" s="1"/>
  <c r="U14" i="39"/>
  <c r="AS14" i="39" s="1"/>
  <c r="BI14" i="39" s="1"/>
  <c r="U13" i="39"/>
  <c r="AS13" i="39" s="1"/>
  <c r="BI13" i="39" s="1"/>
  <c r="AA23" i="39"/>
  <c r="AA53" i="39" s="1"/>
  <c r="U12" i="39"/>
  <c r="AS12" i="39" s="1"/>
  <c r="BI12" i="39" s="1"/>
  <c r="W23" i="39"/>
  <c r="W64" i="39" s="1"/>
  <c r="AS20" i="39"/>
  <c r="BI20" i="39" s="1"/>
  <c r="AT31" i="39"/>
  <c r="BJ31" i="39" s="1"/>
  <c r="U11" i="39"/>
  <c r="Y23" i="39"/>
  <c r="M63" i="39"/>
  <c r="E60" i="39"/>
  <c r="P63" i="39"/>
  <c r="V61" i="39"/>
  <c r="AB63" i="39"/>
  <c r="V60" i="39"/>
  <c r="AD63" i="39"/>
  <c r="Z63" i="39"/>
  <c r="Z53" i="39" s="1"/>
  <c r="V59" i="39"/>
  <c r="AH23" i="39"/>
  <c r="AH38" i="39"/>
  <c r="AH48" i="39"/>
  <c r="D59" i="39"/>
  <c r="AT25" i="39"/>
  <c r="BJ25" i="39" s="1"/>
  <c r="V11" i="39"/>
  <c r="V23" i="39" s="1"/>
  <c r="U60" i="39"/>
  <c r="U63" i="39" s="1"/>
  <c r="BI33" i="39"/>
  <c r="AE64" i="39"/>
  <c r="AS35" i="39"/>
  <c r="BI35" i="39" s="1"/>
  <c r="BG56" i="39"/>
  <c r="V37" i="39"/>
  <c r="AL53" i="39"/>
  <c r="S53" i="39"/>
  <c r="AT41" i="39"/>
  <c r="BJ41" i="39" s="1"/>
  <c r="AT37" i="39"/>
  <c r="BJ37" i="39" s="1"/>
  <c r="AU63" i="39"/>
  <c r="AU64" i="39" s="1"/>
  <c r="T53" i="42"/>
  <c r="N35" i="46"/>
  <c r="HP23" i="42"/>
  <c r="AN8" i="46"/>
  <c r="AN20" i="46" s="1"/>
  <c r="N20" i="46"/>
  <c r="AN23" i="46"/>
  <c r="AN35" i="46" s="1"/>
  <c r="AM35" i="46"/>
  <c r="M35" i="46"/>
  <c r="M35" i="2"/>
  <c r="HO38" i="42"/>
  <c r="M53" i="42"/>
  <c r="HO23" i="42"/>
  <c r="AM23" i="2"/>
  <c r="AM35" i="2" s="1"/>
  <c r="M60" i="2"/>
  <c r="AM60" i="2" s="1"/>
  <c r="AM9" i="2"/>
  <c r="AM20" i="2" s="1"/>
  <c r="AS55" i="39"/>
  <c r="AT55" i="39"/>
  <c r="AT14" i="39"/>
  <c r="BJ14" i="39" s="1"/>
  <c r="R64" i="39"/>
  <c r="BG48" i="39" l="1"/>
  <c r="AS47" i="39"/>
  <c r="BI47" i="39" s="1"/>
  <c r="BJ16" i="39"/>
  <c r="R53" i="39"/>
  <c r="AG53" i="39"/>
  <c r="BE64" i="39"/>
  <c r="AE53" i="39"/>
  <c r="AS43" i="39"/>
  <c r="BI43" i="39" s="1"/>
  <c r="AK53" i="39"/>
  <c r="AS25" i="39"/>
  <c r="BI25" i="39" s="1"/>
  <c r="BA64" i="39"/>
  <c r="V56" i="39"/>
  <c r="BJ12" i="39"/>
  <c r="AL64" i="39"/>
  <c r="AJ64" i="39"/>
  <c r="E46" i="38"/>
  <c r="C46" i="38" s="1"/>
  <c r="BC47" i="38"/>
  <c r="P47" i="38"/>
  <c r="BG46" i="38"/>
  <c r="BG38" i="39"/>
  <c r="BG53" i="39" s="1"/>
  <c r="BB64" i="39"/>
  <c r="AP53" i="39"/>
  <c r="AT60" i="39"/>
  <c r="BJ60" i="39" s="1"/>
  <c r="AW64" i="39"/>
  <c r="AN64" i="39"/>
  <c r="AJ53" i="39"/>
  <c r="AR53" i="39"/>
  <c r="BE53" i="39"/>
  <c r="AK64" i="39"/>
  <c r="D20" i="59"/>
  <c r="D60" i="59" s="1"/>
  <c r="AM20" i="70"/>
  <c r="C60" i="59"/>
  <c r="AM60" i="48"/>
  <c r="BC60" i="48" s="1"/>
  <c r="AM35" i="71"/>
  <c r="AM47" i="38"/>
  <c r="M47" i="38"/>
  <c r="AM59" i="68"/>
  <c r="AN45" i="50"/>
  <c r="AA46" i="38"/>
  <c r="AM35" i="67"/>
  <c r="BC53" i="61"/>
  <c r="BC54" i="61" s="1"/>
  <c r="Z46" i="38"/>
  <c r="AD46" i="38"/>
  <c r="AD47" i="38" s="1"/>
  <c r="BE47" i="38"/>
  <c r="BA47" i="38"/>
  <c r="BD43" i="51"/>
  <c r="BD45" i="51" s="1"/>
  <c r="AN45" i="51"/>
  <c r="AN45" i="44"/>
  <c r="AM45" i="68"/>
  <c r="AM35" i="66"/>
  <c r="AN38" i="66"/>
  <c r="AN45" i="66" s="1"/>
  <c r="N45" i="66"/>
  <c r="W53" i="39"/>
  <c r="AB53" i="39"/>
  <c r="X53" i="39"/>
  <c r="Q47" i="38"/>
  <c r="AN59" i="58"/>
  <c r="AV47" i="38"/>
  <c r="AN45" i="48"/>
  <c r="AM45" i="77"/>
  <c r="AM52" i="75"/>
  <c r="BH46" i="38"/>
  <c r="AB47" i="38"/>
  <c r="AM59" i="61"/>
  <c r="BC56" i="61"/>
  <c r="BC59" i="61" s="1"/>
  <c r="AC64" i="39"/>
  <c r="V38" i="39"/>
  <c r="AD64" i="39"/>
  <c r="N35" i="78"/>
  <c r="D35" i="78"/>
  <c r="AM35" i="76"/>
  <c r="D60" i="52"/>
  <c r="M60" i="63"/>
  <c r="N35" i="71"/>
  <c r="AO47" i="38"/>
  <c r="S47" i="38"/>
  <c r="Y46" i="38"/>
  <c r="AN59" i="57"/>
  <c r="AM59" i="62"/>
  <c r="BB47" i="38"/>
  <c r="AZ47" i="38"/>
  <c r="AO53" i="39"/>
  <c r="AO64" i="39"/>
  <c r="AM60" i="50"/>
  <c r="BC60" i="50" s="1"/>
  <c r="AM60" i="61"/>
  <c r="BC60" i="61" s="1"/>
  <c r="Z64" i="39"/>
  <c r="M35" i="76"/>
  <c r="D60" i="70"/>
  <c r="M60" i="58"/>
  <c r="M35" i="71"/>
  <c r="M60" i="71" s="1"/>
  <c r="AM60" i="71" s="1"/>
  <c r="BC60" i="71" s="1"/>
  <c r="AG47" i="38"/>
  <c r="AM20" i="63"/>
  <c r="BF47" i="38"/>
  <c r="BD47" i="38"/>
  <c r="AW47" i="38"/>
  <c r="BB60" i="61"/>
  <c r="BD60" i="61" s="1"/>
  <c r="X47" i="38"/>
  <c r="D60" i="78"/>
  <c r="AI47" i="38"/>
  <c r="AM60" i="60"/>
  <c r="BC60" i="60" s="1"/>
  <c r="AC46" i="38"/>
  <c r="AK47" i="38"/>
  <c r="AE46" i="38"/>
  <c r="W46" i="38"/>
  <c r="AN35" i="70"/>
  <c r="AM20" i="48"/>
  <c r="AY47" i="38"/>
  <c r="C60" i="73"/>
  <c r="AQ47" i="38"/>
  <c r="AN30" i="52"/>
  <c r="AN35" i="52" s="1"/>
  <c r="N35" i="52"/>
  <c r="BC20" i="51"/>
  <c r="AX47" i="38"/>
  <c r="O53" i="39"/>
  <c r="AM60" i="63"/>
  <c r="BC60" i="63" s="1"/>
  <c r="AM60" i="58"/>
  <c r="BC60" i="58" s="1"/>
  <c r="AM17" i="65"/>
  <c r="AM20" i="65" s="1"/>
  <c r="M20" i="65"/>
  <c r="M60" i="65" s="1"/>
  <c r="AN60" i="68"/>
  <c r="BD60" i="68" s="1"/>
  <c r="AM8" i="44"/>
  <c r="AM20" i="44" s="1"/>
  <c r="M20" i="44"/>
  <c r="AM56" i="76"/>
  <c r="AM59" i="76" s="1"/>
  <c r="M59" i="76"/>
  <c r="AN56" i="79"/>
  <c r="AN59" i="79" s="1"/>
  <c r="N59" i="79"/>
  <c r="AN53" i="50"/>
  <c r="AN54" i="50" s="1"/>
  <c r="N54" i="50"/>
  <c r="AN53" i="73"/>
  <c r="AN54" i="73" s="1"/>
  <c r="N54" i="73"/>
  <c r="N60" i="73" s="1"/>
  <c r="AN53" i="79"/>
  <c r="AN54" i="79" s="1"/>
  <c r="N54" i="79"/>
  <c r="AM51" i="51"/>
  <c r="M52" i="51"/>
  <c r="AN51" i="58"/>
  <c r="AN52" i="58" s="1"/>
  <c r="N52" i="58"/>
  <c r="AM51" i="74"/>
  <c r="AM52" i="74" s="1"/>
  <c r="M52" i="74"/>
  <c r="AM48" i="51"/>
  <c r="M49" i="51"/>
  <c r="M49" i="62"/>
  <c r="AM48" i="62"/>
  <c r="AM49" i="62" s="1"/>
  <c r="AN37" i="2"/>
  <c r="AN45" i="2" s="1"/>
  <c r="N45" i="2"/>
  <c r="AM39" i="47"/>
  <c r="AM45" i="47" s="1"/>
  <c r="M45" i="47"/>
  <c r="AN41" i="59"/>
  <c r="AN45" i="59" s="1"/>
  <c r="N45" i="59"/>
  <c r="AN37" i="75"/>
  <c r="AN45" i="75" s="1"/>
  <c r="N45" i="75"/>
  <c r="AM39" i="76"/>
  <c r="AM45" i="76" s="1"/>
  <c r="M45" i="76"/>
  <c r="AN27" i="49"/>
  <c r="AN35" i="49" s="1"/>
  <c r="N35" i="49"/>
  <c r="N60" i="49" s="1"/>
  <c r="AN60" i="49" s="1"/>
  <c r="BD60" i="49" s="1"/>
  <c r="M60" i="53"/>
  <c r="AM60" i="53" s="1"/>
  <c r="BC60" i="53" s="1"/>
  <c r="M35" i="74"/>
  <c r="AN27" i="79"/>
  <c r="AN35" i="79" s="1"/>
  <c r="N35" i="79"/>
  <c r="AN11" i="2"/>
  <c r="AN20" i="2" s="1"/>
  <c r="N20" i="2"/>
  <c r="AM12" i="57"/>
  <c r="AM20" i="57" s="1"/>
  <c r="M20" i="57"/>
  <c r="AN20" i="53"/>
  <c r="Y53" i="42"/>
  <c r="Y64" i="42" s="1"/>
  <c r="G53" i="42"/>
  <c r="G64" i="42" s="1"/>
  <c r="HP48" i="42"/>
  <c r="N8" i="57"/>
  <c r="D20" i="57"/>
  <c r="D20" i="72"/>
  <c r="D60" i="72" s="1"/>
  <c r="AM9" i="79"/>
  <c r="AM20" i="79" s="1"/>
  <c r="M20" i="79"/>
  <c r="M60" i="79" s="1"/>
  <c r="HP56" i="42"/>
  <c r="N20" i="72"/>
  <c r="AN8" i="56"/>
  <c r="AN20" i="56" s="1"/>
  <c r="N20" i="56"/>
  <c r="N60" i="56" s="1"/>
  <c r="AN60" i="56" s="1"/>
  <c r="BD60" i="56" s="1"/>
  <c r="AM8" i="55"/>
  <c r="AM20" i="55" s="1"/>
  <c r="M20" i="55"/>
  <c r="M60" i="55" s="1"/>
  <c r="AM60" i="55" s="1"/>
  <c r="BC60" i="55" s="1"/>
  <c r="AN58" i="72"/>
  <c r="AN59" i="72" s="1"/>
  <c r="N59" i="72"/>
  <c r="C60" i="44"/>
  <c r="D60" i="57"/>
  <c r="N32" i="55"/>
  <c r="D35" i="55"/>
  <c r="N21" i="69"/>
  <c r="D35" i="69"/>
  <c r="D60" i="69" s="1"/>
  <c r="AM35" i="75"/>
  <c r="BJ53" i="42"/>
  <c r="BJ64" i="42" s="1"/>
  <c r="D20" i="54"/>
  <c r="D60" i="54" s="1"/>
  <c r="AT36" i="39"/>
  <c r="BJ36" i="39" s="1"/>
  <c r="C23" i="39"/>
  <c r="FY53" i="42"/>
  <c r="FY64" i="42" s="1"/>
  <c r="M35" i="78"/>
  <c r="DE53" i="42"/>
  <c r="DE64" i="42" s="1"/>
  <c r="HN53" i="42"/>
  <c r="AN20" i="69"/>
  <c r="HL53" i="42"/>
  <c r="AK53" i="42"/>
  <c r="AK64" i="42" s="1"/>
  <c r="HP38" i="42"/>
  <c r="N24" i="76"/>
  <c r="D35" i="76"/>
  <c r="N31" i="77"/>
  <c r="D35" i="77"/>
  <c r="D60" i="77" s="1"/>
  <c r="AM12" i="64"/>
  <c r="AM20" i="64" s="1"/>
  <c r="M20" i="64"/>
  <c r="M60" i="64" s="1"/>
  <c r="AN16" i="66"/>
  <c r="AN20" i="66" s="1"/>
  <c r="N20" i="66"/>
  <c r="N60" i="66" s="1"/>
  <c r="AM13" i="73"/>
  <c r="AM20" i="73" s="1"/>
  <c r="M20" i="73"/>
  <c r="N9" i="75"/>
  <c r="D20" i="75"/>
  <c r="D60" i="75" s="1"/>
  <c r="N8" i="62"/>
  <c r="D20" i="62"/>
  <c r="D60" i="62" s="1"/>
  <c r="N8" i="79"/>
  <c r="D20" i="79"/>
  <c r="GR53" i="42"/>
  <c r="GR64" i="42" s="1"/>
  <c r="M20" i="62"/>
  <c r="L26" i="39"/>
  <c r="F26" i="39" s="1"/>
  <c r="D26" i="39" s="1"/>
  <c r="AT26" i="39" s="1"/>
  <c r="BJ26" i="39" s="1"/>
  <c r="H38" i="39"/>
  <c r="AM60" i="67"/>
  <c r="BC60" i="67" s="1"/>
  <c r="C60" i="74"/>
  <c r="C60" i="75"/>
  <c r="AN57" i="76"/>
  <c r="AN59" i="76" s="1"/>
  <c r="N59" i="76"/>
  <c r="AN56" i="77"/>
  <c r="AN59" i="77" s="1"/>
  <c r="N59" i="77"/>
  <c r="AM53" i="51"/>
  <c r="M54" i="51"/>
  <c r="M54" i="74"/>
  <c r="AM53" i="74"/>
  <c r="AM54" i="74" s="1"/>
  <c r="AM53" i="44"/>
  <c r="AM54" i="44" s="1"/>
  <c r="M54" i="44"/>
  <c r="M60" i="57"/>
  <c r="AM60" i="57" s="1"/>
  <c r="BC60" i="57" s="1"/>
  <c r="AN51" i="62"/>
  <c r="AN52" i="62" s="1"/>
  <c r="N52" i="62"/>
  <c r="AN50" i="72"/>
  <c r="AN52" i="72" s="1"/>
  <c r="N52" i="72"/>
  <c r="AM51" i="44"/>
  <c r="AM52" i="44" s="1"/>
  <c r="M52" i="44"/>
  <c r="M49" i="46"/>
  <c r="AM48" i="46"/>
  <c r="AM49" i="46" s="1"/>
  <c r="AN48" i="57"/>
  <c r="AN49" i="57" s="1"/>
  <c r="N49" i="57"/>
  <c r="AM48" i="59"/>
  <c r="AM49" i="59" s="1"/>
  <c r="M49" i="59"/>
  <c r="M60" i="59" s="1"/>
  <c r="AN48" i="69"/>
  <c r="AN49" i="69" s="1"/>
  <c r="N49" i="69"/>
  <c r="AN44" i="46"/>
  <c r="AN45" i="46" s="1"/>
  <c r="N45" i="46"/>
  <c r="M45" i="52"/>
  <c r="M60" i="52" s="1"/>
  <c r="AM60" i="52" s="1"/>
  <c r="BC60" i="52" s="1"/>
  <c r="AM36" i="52"/>
  <c r="AM45" i="52" s="1"/>
  <c r="AN42" i="70"/>
  <c r="AN45" i="70" s="1"/>
  <c r="N45" i="70"/>
  <c r="N60" i="70" s="1"/>
  <c r="AN60" i="70" s="1"/>
  <c r="BD60" i="70" s="1"/>
  <c r="AN40" i="76"/>
  <c r="AN45" i="76" s="1"/>
  <c r="N45" i="76"/>
  <c r="AN27" i="47"/>
  <c r="AN35" i="47" s="1"/>
  <c r="N35" i="47"/>
  <c r="AN23" i="51"/>
  <c r="N35" i="51"/>
  <c r="C60" i="70"/>
  <c r="AM23" i="72"/>
  <c r="AM35" i="72" s="1"/>
  <c r="M35" i="72"/>
  <c r="M35" i="75"/>
  <c r="AN13" i="52"/>
  <c r="AN20" i="52" s="1"/>
  <c r="N20" i="52"/>
  <c r="N60" i="52" s="1"/>
  <c r="AN60" i="52" s="1"/>
  <c r="BD60" i="52" s="1"/>
  <c r="N20" i="54"/>
  <c r="N60" i="54" s="1"/>
  <c r="AN60" i="54" s="1"/>
  <c r="BD60" i="54" s="1"/>
  <c r="AN14" i="54"/>
  <c r="AN20" i="54" s="1"/>
  <c r="N12" i="55"/>
  <c r="D20" i="55"/>
  <c r="AN10" i="58"/>
  <c r="AN20" i="58" s="1"/>
  <c r="N20" i="58"/>
  <c r="K57" i="39"/>
  <c r="C54" i="39"/>
  <c r="E56" i="39"/>
  <c r="M64" i="42"/>
  <c r="F54" i="39"/>
  <c r="AT33" i="39"/>
  <c r="BJ33" i="39" s="1"/>
  <c r="D20" i="74"/>
  <c r="D60" i="74" s="1"/>
  <c r="M60" i="76"/>
  <c r="AM60" i="76" s="1"/>
  <c r="BC60" i="76" s="1"/>
  <c r="M60" i="73"/>
  <c r="N59" i="75"/>
  <c r="N8" i="76"/>
  <c r="D20" i="76"/>
  <c r="AM20" i="62"/>
  <c r="M60" i="72"/>
  <c r="C60" i="63"/>
  <c r="HM53" i="42"/>
  <c r="AN56" i="59"/>
  <c r="AN59" i="59" s="1"/>
  <c r="N59" i="59"/>
  <c r="M59" i="74"/>
  <c r="M60" i="74" s="1"/>
  <c r="AM60" i="74" s="1"/>
  <c r="BC60" i="74" s="1"/>
  <c r="AM58" i="74"/>
  <c r="AM59" i="74" s="1"/>
  <c r="AM57" i="75"/>
  <c r="AM59" i="75" s="1"/>
  <c r="M59" i="75"/>
  <c r="M60" i="75" s="1"/>
  <c r="C60" i="76"/>
  <c r="D60" i="79"/>
  <c r="D60" i="73"/>
  <c r="C60" i="62"/>
  <c r="N24" i="53"/>
  <c r="D35" i="53"/>
  <c r="N30" i="58"/>
  <c r="D35" i="58"/>
  <c r="D60" i="58" s="1"/>
  <c r="AN27" i="63"/>
  <c r="AN35" i="63" s="1"/>
  <c r="N35" i="63"/>
  <c r="AM26" i="70"/>
  <c r="AM35" i="70" s="1"/>
  <c r="M35" i="70"/>
  <c r="M60" i="70" s="1"/>
  <c r="AM60" i="70" s="1"/>
  <c r="BC60" i="70" s="1"/>
  <c r="AM35" i="74"/>
  <c r="D20" i="53"/>
  <c r="N20" i="53"/>
  <c r="T64" i="42"/>
  <c r="M57" i="47"/>
  <c r="C59" i="47"/>
  <c r="C60" i="47" s="1"/>
  <c r="N56" i="2"/>
  <c r="D59" i="2"/>
  <c r="N47" i="78"/>
  <c r="AN46" i="78"/>
  <c r="AN11" i="64"/>
  <c r="AN20" i="64" s="1"/>
  <c r="N20" i="64"/>
  <c r="N60" i="64" s="1"/>
  <c r="AN10" i="67"/>
  <c r="AN20" i="67" s="1"/>
  <c r="N20" i="67"/>
  <c r="N60" i="67" s="1"/>
  <c r="AN20" i="59"/>
  <c r="F24" i="39"/>
  <c r="D24" i="39" s="1"/>
  <c r="AT24" i="39" s="1"/>
  <c r="BJ24" i="39" s="1"/>
  <c r="L38" i="39"/>
  <c r="M8" i="78"/>
  <c r="C20" i="78"/>
  <c r="L51" i="39"/>
  <c r="H52" i="39"/>
  <c r="L63" i="39"/>
  <c r="I47" i="38"/>
  <c r="HM64" i="42"/>
  <c r="HK64" i="42"/>
  <c r="J47" i="38"/>
  <c r="HN64" i="42"/>
  <c r="GK53" i="42"/>
  <c r="GK64" i="42" s="1"/>
  <c r="N58" i="48"/>
  <c r="D59" i="48"/>
  <c r="D60" i="48" s="1"/>
  <c r="L46" i="38"/>
  <c r="F46" i="38" s="1"/>
  <c r="D46" i="38" s="1"/>
  <c r="N64" i="42"/>
  <c r="N56" i="47"/>
  <c r="D59" i="47"/>
  <c r="D60" i="47" s="1"/>
  <c r="M57" i="46"/>
  <c r="C59" i="46"/>
  <c r="C60" i="46" s="1"/>
  <c r="AW64" i="42"/>
  <c r="N57" i="46"/>
  <c r="D59" i="46"/>
  <c r="D60" i="46" s="1"/>
  <c r="N49" i="78"/>
  <c r="AN48" i="78"/>
  <c r="BC21" i="78"/>
  <c r="BC35" i="78" s="1"/>
  <c r="AM35" i="78"/>
  <c r="M47" i="78"/>
  <c r="AM46" i="78"/>
  <c r="F63" i="39"/>
  <c r="AN10" i="71"/>
  <c r="AN20" i="71" s="1"/>
  <c r="N20" i="71"/>
  <c r="N60" i="71" s="1"/>
  <c r="AN60" i="71" s="1"/>
  <c r="BD60" i="71" s="1"/>
  <c r="AN8" i="77"/>
  <c r="AN20" i="77" s="1"/>
  <c r="N20" i="77"/>
  <c r="H48" i="39"/>
  <c r="L39" i="39"/>
  <c r="C54" i="78"/>
  <c r="M53" i="78"/>
  <c r="K23" i="39"/>
  <c r="H63" i="39"/>
  <c r="N58" i="50"/>
  <c r="D59" i="50"/>
  <c r="D60" i="50" s="1"/>
  <c r="M49" i="78"/>
  <c r="AM48" i="78"/>
  <c r="N54" i="78"/>
  <c r="AN53" i="78"/>
  <c r="N52" i="78"/>
  <c r="AN51" i="78"/>
  <c r="AN10" i="63"/>
  <c r="AN20" i="63" s="1"/>
  <c r="N20" i="63"/>
  <c r="N60" i="63" s="1"/>
  <c r="AN12" i="65"/>
  <c r="AN20" i="65" s="1"/>
  <c r="N20" i="65"/>
  <c r="N60" i="65" s="1"/>
  <c r="AN8" i="74"/>
  <c r="AN20" i="74" s="1"/>
  <c r="N20" i="74"/>
  <c r="N60" i="74" s="1"/>
  <c r="AN60" i="74" s="1"/>
  <c r="BD60" i="74" s="1"/>
  <c r="BD21" i="78"/>
  <c r="BD35" i="78" s="1"/>
  <c r="AN35" i="78"/>
  <c r="AM51" i="78"/>
  <c r="M52" i="78"/>
  <c r="K52" i="39"/>
  <c r="E51" i="39"/>
  <c r="E45" i="39"/>
  <c r="K48" i="39"/>
  <c r="I64" i="39"/>
  <c r="I53" i="39"/>
  <c r="J53" i="39"/>
  <c r="HL64" i="42"/>
  <c r="N56" i="51"/>
  <c r="D59" i="51"/>
  <c r="D60" i="51" s="1"/>
  <c r="GQ53" i="42"/>
  <c r="GQ64" i="42" s="1"/>
  <c r="M56" i="2"/>
  <c r="C59" i="2"/>
  <c r="N59" i="78"/>
  <c r="AN55" i="78"/>
  <c r="N45" i="78"/>
  <c r="AN36" i="78"/>
  <c r="M59" i="78"/>
  <c r="AM55" i="78"/>
  <c r="M45" i="78"/>
  <c r="AM36" i="78"/>
  <c r="F50" i="39"/>
  <c r="D49" i="39"/>
  <c r="D50" i="39" s="1"/>
  <c r="AN8" i="78"/>
  <c r="N20" i="78"/>
  <c r="N20" i="59"/>
  <c r="N60" i="59" s="1"/>
  <c r="C49" i="39"/>
  <c r="E50" i="39"/>
  <c r="N20" i="69"/>
  <c r="H23" i="39"/>
  <c r="L11" i="39"/>
  <c r="K28" i="39"/>
  <c r="G38" i="39"/>
  <c r="BD8" i="51"/>
  <c r="BD20" i="51" s="1"/>
  <c r="AN20" i="51"/>
  <c r="HC64" i="42"/>
  <c r="E23" i="39"/>
  <c r="AT59" i="39"/>
  <c r="D63" i="39"/>
  <c r="AH64" i="39"/>
  <c r="AH53" i="39"/>
  <c r="C60" i="39"/>
  <c r="E63" i="39"/>
  <c r="U23" i="39"/>
  <c r="U64" i="39" s="1"/>
  <c r="BH58" i="39"/>
  <c r="AF64" i="39"/>
  <c r="AF53" i="39"/>
  <c r="BI59" i="39"/>
  <c r="V48" i="39"/>
  <c r="AA64" i="39"/>
  <c r="AS11" i="39"/>
  <c r="AX64" i="39"/>
  <c r="N53" i="39"/>
  <c r="N64" i="39"/>
  <c r="M64" i="39"/>
  <c r="M53" i="39"/>
  <c r="X64" i="39"/>
  <c r="V58" i="39"/>
  <c r="AT57" i="39"/>
  <c r="AT58" i="39" s="1"/>
  <c r="V50" i="39"/>
  <c r="AI53" i="39"/>
  <c r="AI64" i="39"/>
  <c r="V63" i="39"/>
  <c r="AT61" i="39"/>
  <c r="BJ61" i="39" s="1"/>
  <c r="BG58" i="39"/>
  <c r="BG64" i="39" s="1"/>
  <c r="D28" i="39"/>
  <c r="AD53" i="39"/>
  <c r="AU53" i="39"/>
  <c r="Y53" i="39"/>
  <c r="Y64" i="39"/>
  <c r="P64" i="39"/>
  <c r="P53" i="39"/>
  <c r="AB64" i="39"/>
  <c r="BH64" i="39"/>
  <c r="BH53" i="39"/>
  <c r="AT43" i="39"/>
  <c r="BJ43" i="39" s="1"/>
  <c r="AS24" i="39"/>
  <c r="HP53" i="42"/>
  <c r="HO53" i="42"/>
  <c r="BC60" i="2"/>
  <c r="BI55" i="39"/>
  <c r="BJ55" i="39"/>
  <c r="F38" i="39" l="1"/>
  <c r="AT49" i="39"/>
  <c r="V46" i="38"/>
  <c r="AT46" i="38"/>
  <c r="Z47" i="38"/>
  <c r="V47" i="38"/>
  <c r="W47" i="38"/>
  <c r="V64" i="39"/>
  <c r="C60" i="78"/>
  <c r="AE47" i="38"/>
  <c r="U46" i="38"/>
  <c r="BH47" i="38"/>
  <c r="AC47" i="38"/>
  <c r="Y47" i="38"/>
  <c r="AA47" i="38"/>
  <c r="D60" i="76"/>
  <c r="BG47" i="38"/>
  <c r="AN60" i="73"/>
  <c r="BD60" i="73" s="1"/>
  <c r="AM60" i="65"/>
  <c r="BC60" i="65" s="1"/>
  <c r="AM60" i="59"/>
  <c r="BC60" i="59" s="1"/>
  <c r="AM54" i="51"/>
  <c r="BC53" i="51"/>
  <c r="BC54" i="51" s="1"/>
  <c r="AN8" i="79"/>
  <c r="AN20" i="79" s="1"/>
  <c r="N20" i="79"/>
  <c r="N60" i="79" s="1"/>
  <c r="AN9" i="75"/>
  <c r="AN20" i="75" s="1"/>
  <c r="N20" i="75"/>
  <c r="AN31" i="77"/>
  <c r="AN35" i="77" s="1"/>
  <c r="N35" i="77"/>
  <c r="AN21" i="69"/>
  <c r="AN35" i="69" s="1"/>
  <c r="N35" i="69"/>
  <c r="AN30" i="58"/>
  <c r="AN35" i="58" s="1"/>
  <c r="N35" i="58"/>
  <c r="AM60" i="75"/>
  <c r="BC60" i="75" s="1"/>
  <c r="AM60" i="72"/>
  <c r="BC60" i="72" s="1"/>
  <c r="AN8" i="76"/>
  <c r="AN20" i="76" s="1"/>
  <c r="N20" i="76"/>
  <c r="BD23" i="51"/>
  <c r="BD35" i="51" s="1"/>
  <c r="AN35" i="51"/>
  <c r="AM60" i="79"/>
  <c r="BC60" i="79" s="1"/>
  <c r="AM60" i="64"/>
  <c r="BC60" i="64" s="1"/>
  <c r="D60" i="55"/>
  <c r="M60" i="62"/>
  <c r="AM60" i="62" s="1"/>
  <c r="BC60" i="62" s="1"/>
  <c r="AM52" i="51"/>
  <c r="BC51" i="51"/>
  <c r="BC52" i="51" s="1"/>
  <c r="N60" i="77"/>
  <c r="AN60" i="77" s="1"/>
  <c r="BD60" i="77" s="1"/>
  <c r="HO64" i="42"/>
  <c r="D60" i="53"/>
  <c r="N60" i="75"/>
  <c r="D54" i="39"/>
  <c r="F56" i="39"/>
  <c r="AS54" i="39"/>
  <c r="C56" i="39"/>
  <c r="AN8" i="62"/>
  <c r="AN20" i="62" s="1"/>
  <c r="N20" i="62"/>
  <c r="N60" i="62" s="1"/>
  <c r="AN60" i="62" s="1"/>
  <c r="BD60" i="62" s="1"/>
  <c r="AN24" i="76"/>
  <c r="AN35" i="76" s="1"/>
  <c r="N35" i="76"/>
  <c r="N60" i="76" s="1"/>
  <c r="AN60" i="76" s="1"/>
  <c r="BD60" i="76" s="1"/>
  <c r="AN32" i="55"/>
  <c r="AN35" i="55" s="1"/>
  <c r="N35" i="55"/>
  <c r="N60" i="72"/>
  <c r="N60" i="2"/>
  <c r="M60" i="51"/>
  <c r="AM60" i="51" s="1"/>
  <c r="BC60" i="51" s="1"/>
  <c r="N60" i="58"/>
  <c r="N60" i="69"/>
  <c r="AN24" i="53"/>
  <c r="AN35" i="53" s="1"/>
  <c r="N35" i="53"/>
  <c r="N60" i="53" s="1"/>
  <c r="AN60" i="53" s="1"/>
  <c r="BD60" i="53" s="1"/>
  <c r="AM60" i="73"/>
  <c r="BC60" i="73" s="1"/>
  <c r="E57" i="39"/>
  <c r="K58" i="39"/>
  <c r="AN12" i="55"/>
  <c r="AN20" i="55" s="1"/>
  <c r="N20" i="55"/>
  <c r="M60" i="44"/>
  <c r="AM60" i="44" s="1"/>
  <c r="BC60" i="44" s="1"/>
  <c r="AN60" i="66"/>
  <c r="BD60" i="66" s="1"/>
  <c r="AN8" i="57"/>
  <c r="AN20" i="57" s="1"/>
  <c r="N20" i="57"/>
  <c r="N60" i="57" s="1"/>
  <c r="AN60" i="57" s="1"/>
  <c r="BD60" i="57" s="1"/>
  <c r="BC48" i="51"/>
  <c r="BC49" i="51" s="1"/>
  <c r="AM49" i="51"/>
  <c r="E28" i="39"/>
  <c r="K38" i="39"/>
  <c r="H53" i="39"/>
  <c r="H64" i="39"/>
  <c r="AN60" i="59"/>
  <c r="BD60" i="59" s="1"/>
  <c r="N60" i="78"/>
  <c r="H47" i="38"/>
  <c r="C45" i="39"/>
  <c r="E48" i="39"/>
  <c r="AN60" i="63"/>
  <c r="BD60" i="63" s="1"/>
  <c r="AN54" i="78"/>
  <c r="BD53" i="78"/>
  <c r="BD54" i="78" s="1"/>
  <c r="L48" i="39"/>
  <c r="F39" i="39"/>
  <c r="G64" i="39"/>
  <c r="G53" i="39"/>
  <c r="AN60" i="69"/>
  <c r="BD60" i="69" s="1"/>
  <c r="AM45" i="78"/>
  <c r="BC36" i="78"/>
  <c r="BC45" i="78" s="1"/>
  <c r="AN45" i="78"/>
  <c r="BD36" i="78"/>
  <c r="BD45" i="78" s="1"/>
  <c r="BC51" i="78"/>
  <c r="BC52" i="78" s="1"/>
  <c r="AM52" i="78"/>
  <c r="K53" i="39"/>
  <c r="K64" i="39"/>
  <c r="AM57" i="46"/>
  <c r="AM59" i="46" s="1"/>
  <c r="M59" i="46"/>
  <c r="M60" i="46" s="1"/>
  <c r="AM60" i="46" s="1"/>
  <c r="BC60" i="46" s="1"/>
  <c r="BJ46" i="38"/>
  <c r="F51" i="39"/>
  <c r="L52" i="39"/>
  <c r="AN60" i="64"/>
  <c r="BD60" i="64" s="1"/>
  <c r="AM57" i="47"/>
  <c r="AM59" i="47" s="1"/>
  <c r="M59" i="47"/>
  <c r="M60" i="47" s="1"/>
  <c r="AM60" i="47" s="1"/>
  <c r="BC60" i="47" s="1"/>
  <c r="BD8" i="78"/>
  <c r="BD20" i="78" s="1"/>
  <c r="AN20" i="78"/>
  <c r="AM56" i="2"/>
  <c r="AM59" i="2" s="1"/>
  <c r="M59" i="2"/>
  <c r="AN56" i="51"/>
  <c r="N59" i="51"/>
  <c r="N60" i="51" s="1"/>
  <c r="E52" i="39"/>
  <c r="C51" i="39"/>
  <c r="AN60" i="65"/>
  <c r="BD60" i="65" s="1"/>
  <c r="BD51" i="78"/>
  <c r="BD52" i="78" s="1"/>
  <c r="AN52" i="78"/>
  <c r="AM49" i="78"/>
  <c r="BC48" i="78"/>
  <c r="BC49" i="78" s="1"/>
  <c r="M54" i="78"/>
  <c r="AM53" i="78"/>
  <c r="AN57" i="46"/>
  <c r="AN59" i="46" s="1"/>
  <c r="N59" i="46"/>
  <c r="N60" i="46" s="1"/>
  <c r="AN60" i="46" s="1"/>
  <c r="BD60" i="46" s="1"/>
  <c r="N59" i="48"/>
  <c r="N60" i="48" s="1"/>
  <c r="AN60" i="48" s="1"/>
  <c r="BD60" i="48" s="1"/>
  <c r="AN58" i="48"/>
  <c r="AN59" i="48" s="1"/>
  <c r="HP64" i="42"/>
  <c r="L23" i="39"/>
  <c r="F11" i="39"/>
  <c r="AS49" i="39"/>
  <c r="C50" i="39"/>
  <c r="AM59" i="78"/>
  <c r="BC55" i="78"/>
  <c r="BC59" i="78" s="1"/>
  <c r="BD55" i="78"/>
  <c r="BD59" i="78" s="1"/>
  <c r="AN59" i="78"/>
  <c r="AN58" i="50"/>
  <c r="AN59" i="50" s="1"/>
  <c r="N59" i="50"/>
  <c r="N60" i="50" s="1"/>
  <c r="AN60" i="50" s="1"/>
  <c r="BD60" i="50" s="1"/>
  <c r="BC46" i="78"/>
  <c r="BC47" i="78" s="1"/>
  <c r="AM47" i="78"/>
  <c r="AN49" i="78"/>
  <c r="BD48" i="78"/>
  <c r="BD49" i="78" s="1"/>
  <c r="AN56" i="47"/>
  <c r="AN59" i="47" s="1"/>
  <c r="N59" i="47"/>
  <c r="N60" i="47" s="1"/>
  <c r="AN60" i="47" s="1"/>
  <c r="BD60" i="47" s="1"/>
  <c r="G47" i="38"/>
  <c r="M20" i="78"/>
  <c r="AM8" i="78"/>
  <c r="AN60" i="67"/>
  <c r="BD60" i="67" s="1"/>
  <c r="AN47" i="78"/>
  <c r="BD46" i="78"/>
  <c r="BD47" i="78" s="1"/>
  <c r="AN56" i="2"/>
  <c r="AN59" i="2" s="1"/>
  <c r="N59" i="2"/>
  <c r="BJ57" i="39"/>
  <c r="BJ58" i="39" s="1"/>
  <c r="AS60" i="39"/>
  <c r="C63" i="39"/>
  <c r="BJ59" i="39"/>
  <c r="BJ63" i="39" s="1"/>
  <c r="AT63" i="39"/>
  <c r="BJ49" i="39"/>
  <c r="BJ50" i="39" s="1"/>
  <c r="AT50" i="39"/>
  <c r="BI11" i="39"/>
  <c r="BI23" i="39" s="1"/>
  <c r="AS23" i="39"/>
  <c r="U53" i="39"/>
  <c r="BI24" i="39"/>
  <c r="V53" i="39"/>
  <c r="AT28" i="39"/>
  <c r="D38" i="39"/>
  <c r="AS46" i="38" l="1"/>
  <c r="BI46" i="38" s="1"/>
  <c r="U47" i="38"/>
  <c r="AN60" i="72"/>
  <c r="BD60" i="72" s="1"/>
  <c r="BI54" i="39"/>
  <c r="BI56" i="39" s="1"/>
  <c r="AS56" i="39"/>
  <c r="M60" i="78"/>
  <c r="AN60" i="58"/>
  <c r="BD60" i="58" s="1"/>
  <c r="N60" i="55"/>
  <c r="AN60" i="55" s="1"/>
  <c r="BD60" i="55" s="1"/>
  <c r="AT54" i="39"/>
  <c r="D56" i="39"/>
  <c r="AN60" i="79"/>
  <c r="BD60" i="79" s="1"/>
  <c r="C57" i="39"/>
  <c r="E58" i="39"/>
  <c r="AN60" i="2"/>
  <c r="BD60" i="2" s="1"/>
  <c r="AN60" i="75"/>
  <c r="BD60" i="75" s="1"/>
  <c r="BC8" i="78"/>
  <c r="BC20" i="78" s="1"/>
  <c r="AM20" i="78"/>
  <c r="F23" i="39"/>
  <c r="D11" i="39"/>
  <c r="L47" i="38"/>
  <c r="L64" i="39"/>
  <c r="L53" i="39"/>
  <c r="AN60" i="51"/>
  <c r="BD60" i="51" s="1"/>
  <c r="F52" i="39"/>
  <c r="D51" i="39"/>
  <c r="D39" i="39"/>
  <c r="F48" i="39"/>
  <c r="AN60" i="78"/>
  <c r="BD56" i="51"/>
  <c r="BD59" i="51" s="1"/>
  <c r="AN59" i="51"/>
  <c r="AS45" i="39"/>
  <c r="C48" i="39"/>
  <c r="C28" i="39"/>
  <c r="E38" i="39"/>
  <c r="K47" i="38"/>
  <c r="BD60" i="78"/>
  <c r="AS50" i="39"/>
  <c r="BI49" i="39"/>
  <c r="BI50" i="39" s="1"/>
  <c r="AM54" i="78"/>
  <c r="AM60" i="78" s="1"/>
  <c r="BC53" i="78"/>
  <c r="BC54" i="78" s="1"/>
  <c r="BC60" i="78" s="1"/>
  <c r="C52" i="39"/>
  <c r="AS51" i="39"/>
  <c r="BJ28" i="39"/>
  <c r="BJ38" i="39" s="1"/>
  <c r="AT38" i="39"/>
  <c r="BI60" i="39"/>
  <c r="BI63" i="39" s="1"/>
  <c r="AS63" i="39"/>
  <c r="C58" i="39" l="1"/>
  <c r="AS57" i="39"/>
  <c r="BJ54" i="39"/>
  <c r="BJ56" i="39" s="1"/>
  <c r="AT56" i="39"/>
  <c r="E53" i="39"/>
  <c r="E64" i="39"/>
  <c r="AT39" i="39"/>
  <c r="D48" i="39"/>
  <c r="F64" i="39"/>
  <c r="F53" i="39"/>
  <c r="AS28" i="39"/>
  <c r="C38" i="39"/>
  <c r="D52" i="39"/>
  <c r="AT51" i="39"/>
  <c r="F47" i="38"/>
  <c r="D47" i="38" s="1"/>
  <c r="AS52" i="39"/>
  <c r="BI51" i="39"/>
  <c r="BI52" i="39" s="1"/>
  <c r="E47" i="38"/>
  <c r="C47" i="38" s="1"/>
  <c r="BI45" i="39"/>
  <c r="BI48" i="39" s="1"/>
  <c r="AS48" i="39"/>
  <c r="D23" i="39"/>
  <c r="AT11" i="39"/>
  <c r="AS58" i="39" l="1"/>
  <c r="BI57" i="39"/>
  <c r="BI58" i="39" s="1"/>
  <c r="BI28" i="39"/>
  <c r="BI38" i="39" s="1"/>
  <c r="AS38" i="39"/>
  <c r="BJ39" i="39"/>
  <c r="BJ48" i="39" s="1"/>
  <c r="AT48" i="39"/>
  <c r="AT52" i="39"/>
  <c r="BJ51" i="39"/>
  <c r="BJ52" i="39" s="1"/>
  <c r="AT23" i="39"/>
  <c r="BJ11" i="39"/>
  <c r="BJ23" i="39" s="1"/>
  <c r="D53" i="39"/>
  <c r="D64" i="39"/>
  <c r="C53" i="39"/>
  <c r="C64" i="39"/>
  <c r="AS53" i="39" l="1"/>
  <c r="AS64" i="39"/>
  <c r="BI53" i="39"/>
  <c r="BI64" i="39"/>
  <c r="BJ64" i="39"/>
  <c r="BJ53" i="39"/>
  <c r="BI47" i="38"/>
  <c r="AS47" i="38"/>
  <c r="AT53" i="39"/>
  <c r="AT64" i="39"/>
  <c r="AT47" i="38"/>
  <c r="BJ47" i="38" l="1"/>
</calcChain>
</file>

<file path=xl/sharedStrings.xml><?xml version="1.0" encoding="utf-8"?>
<sst xmlns="http://schemas.openxmlformats.org/spreadsheetml/2006/main" count="5877" uniqueCount="310">
  <si>
    <t>MAHARASHTRA</t>
  </si>
  <si>
    <t>NAME OF DISTRICT : AHMEDNAGAR</t>
  </si>
  <si>
    <t>Priority Sector</t>
  </si>
  <si>
    <t>Non Priority Sector</t>
  </si>
  <si>
    <t>Grand Total  ( Priority Sector + Non Priority Sector)</t>
  </si>
  <si>
    <t>Sr. No.</t>
  </si>
  <si>
    <t>Name of Bank</t>
  </si>
  <si>
    <t>Farm Credit</t>
  </si>
  <si>
    <t>Out of Farm Credit, total allied activities</t>
  </si>
  <si>
    <t>Agri. Infrastructure</t>
  </si>
  <si>
    <t>Ancillary Activities</t>
  </si>
  <si>
    <t>Total Agriculture (PS)</t>
  </si>
  <si>
    <t>Micro Enterprises</t>
  </si>
  <si>
    <t>Small Enterprises</t>
  </si>
  <si>
    <t>Medium Enterprises</t>
  </si>
  <si>
    <t>Khadi and Village Industries</t>
  </si>
  <si>
    <t>Others under MSMEs</t>
  </si>
  <si>
    <t>Total MSMEs (PS)</t>
  </si>
  <si>
    <t>Export Credit</t>
  </si>
  <si>
    <t>Education (PS)</t>
  </si>
  <si>
    <t>Housing (PS)</t>
  </si>
  <si>
    <t>Social Infrastructure</t>
  </si>
  <si>
    <t>Renewable Energy</t>
  </si>
  <si>
    <t>Other Priority</t>
  </si>
  <si>
    <t>Total Priority Sector</t>
  </si>
  <si>
    <t>Loans to weaker sections under Priority Sector</t>
  </si>
  <si>
    <t>Agriculture (NPS)</t>
  </si>
  <si>
    <t>Education (NPS)</t>
  </si>
  <si>
    <t>Housing (NPS)</t>
  </si>
  <si>
    <t>Personal Loans under NPS</t>
  </si>
  <si>
    <t>Others NPS</t>
  </si>
  <si>
    <t>Total Non Priority Sector</t>
  </si>
  <si>
    <t>Crop Loan</t>
  </si>
  <si>
    <t>Term Loan</t>
  </si>
  <si>
    <t>A/c</t>
  </si>
  <si>
    <t>Amt</t>
  </si>
  <si>
    <t>BANK OF BARODA</t>
  </si>
  <si>
    <t>BANK OF INDIA</t>
  </si>
  <si>
    <t>BANK OF MAHRASHTRA</t>
  </si>
  <si>
    <t>CANARA BANK</t>
  </si>
  <si>
    <t>CENTRAL BANK OF INDIA</t>
  </si>
  <si>
    <t>INDIAN BANK</t>
  </si>
  <si>
    <t>INDIAN OVERSEAS BANK</t>
  </si>
  <si>
    <t>PUNJAB AND SIND BANK</t>
  </si>
  <si>
    <t>PUNJAB NATIONAL BANK</t>
  </si>
  <si>
    <t>STATE BANK OF INDIA</t>
  </si>
  <si>
    <t>UCO BANK</t>
  </si>
  <si>
    <t>UNION BANK OF INDIA</t>
  </si>
  <si>
    <t>Sub Total of Public Sector Banks</t>
  </si>
  <si>
    <t>AXIS BANK</t>
  </si>
  <si>
    <t>BANDHAN BANK</t>
  </si>
  <si>
    <t>CSB BANK LIMITED</t>
  </si>
  <si>
    <t>DCB BANK</t>
  </si>
  <si>
    <t>FEDERAL BANK</t>
  </si>
  <si>
    <t>HDFC BANK</t>
  </si>
  <si>
    <t>ICICI BANK</t>
  </si>
  <si>
    <t>IDBI BANK</t>
  </si>
  <si>
    <t>IDFC FIRST BANK</t>
  </si>
  <si>
    <t>INDUSIND BANK</t>
  </si>
  <si>
    <t>KARNATAKA BANK</t>
  </si>
  <si>
    <t>KOTAK MAHINDRA BANK</t>
  </si>
  <si>
    <t>RBL BANK</t>
  </si>
  <si>
    <t>YES BANK</t>
  </si>
  <si>
    <t>Sub Total of Private Bank</t>
  </si>
  <si>
    <t>AU SMALL FINANCE BANK LTD.</t>
  </si>
  <si>
    <t>CAPITAL SMALL FINANCE BANK</t>
  </si>
  <si>
    <t>EQUITAS SMALL FINANCE BANK</t>
  </si>
  <si>
    <t>ESAF BANK</t>
  </si>
  <si>
    <t>FINCARE SMALL FINANCE BANK LIMITED</t>
  </si>
  <si>
    <t>JANA SMALL FINANCE BANK LTD.</t>
  </si>
  <si>
    <t>SURYODAY SMALL FINANCE BANK</t>
  </si>
  <si>
    <t>UJJIVAN SMALL FINANCE BANK</t>
  </si>
  <si>
    <t>UTKARSH SMALLl FINANCE BANK</t>
  </si>
  <si>
    <t>Sub Total of Small Finance Bank</t>
  </si>
  <si>
    <t>DBS BANK</t>
  </si>
  <si>
    <t>Sub Total of Wholly Owned Subsidiaries of Foreign Bank</t>
  </si>
  <si>
    <t>INDIA POST PAYMENTS BANK</t>
  </si>
  <si>
    <t>Sub Total of Payment Bank</t>
  </si>
  <si>
    <t>MAHARASHTRA GRAMIN BANK</t>
  </si>
  <si>
    <t>VIDHARBHA KONKAN GRAMIN BANK</t>
  </si>
  <si>
    <t>Sub Total of RRBs</t>
  </si>
  <si>
    <t>M.S. COOP/DCC BANK</t>
  </si>
  <si>
    <t>Sub Total of Cooperative Bank</t>
  </si>
  <si>
    <t>CITY UNION BANK</t>
  </si>
  <si>
    <t>J &amp; K BANK</t>
  </si>
  <si>
    <t>KARUR VYASYA BANK</t>
  </si>
  <si>
    <t>SOUTH INDIAN BANK</t>
  </si>
  <si>
    <t>Sub Total of Others</t>
  </si>
  <si>
    <t>GRAND TOTAL</t>
  </si>
  <si>
    <t>NAME OF DISTRICT : AKOLA</t>
  </si>
  <si>
    <t>NAME OF DISTRICT : AMRAVATI</t>
  </si>
  <si>
    <t>NAME OF DISTRICT : AURANGABAD</t>
  </si>
  <si>
    <t>NAME OF DISTRICT : BEED</t>
  </si>
  <si>
    <t>NAME OF DISTRICT : BHANDARA</t>
  </si>
  <si>
    <t>NAME OF DISTRICT : CHANDRAPUR</t>
  </si>
  <si>
    <t>NAME OF DISTRICT : BULDHANA</t>
  </si>
  <si>
    <t>NAME OF DISTRICT : DHULE</t>
  </si>
  <si>
    <t>NAME OF DISTRICT : GADCHIROLI</t>
  </si>
  <si>
    <t>NAME OF DISTRICT : GONDIA</t>
  </si>
  <si>
    <t>NAME OF DISTRICT : HINGOLI</t>
  </si>
  <si>
    <t>NAME OF DISTRICT : JALGAON</t>
  </si>
  <si>
    <t>NAME OF DISTRICT : JALNA</t>
  </si>
  <si>
    <t>NAME OF DISTRICT : KOLHAPUR</t>
  </si>
  <si>
    <t>NAME OF DISTRICT : LATUR</t>
  </si>
  <si>
    <t>NAME OF DISTRICT : MUMBAI</t>
  </si>
  <si>
    <t>NAME OF DISTRICT : MUMBAI SUBURBAN</t>
  </si>
  <si>
    <t>NAME OF DISTRICT : NAGPUR</t>
  </si>
  <si>
    <t>NAME OF DISTRICT : NANDED</t>
  </si>
  <si>
    <t>NAME OF DISTRICT : NANDURBAR</t>
  </si>
  <si>
    <t>NAME OF DISTRICT : NASHIK</t>
  </si>
  <si>
    <t>NAME OF DISTRICT : OSMANABAD</t>
  </si>
  <si>
    <t>NAME OF DISTRICT : PALGHAR</t>
  </si>
  <si>
    <t>NAME OF DISTRICT : PARBHANI</t>
  </si>
  <si>
    <t>NAME OF DISTRICT : PUNE</t>
  </si>
  <si>
    <t>NAME OF DISTRICT : RAIGAD</t>
  </si>
  <si>
    <t>NAME OF DISTRICT : RATNAGIRI</t>
  </si>
  <si>
    <t>NAME OF DISTRICT : SANGLI</t>
  </si>
  <si>
    <t>NAME OF DISTRICT : SATARA</t>
  </si>
  <si>
    <t>NAME OF DISTRICT : SINDHUDURG</t>
  </si>
  <si>
    <t>NAME OF DISTRICT : SOLAPUR</t>
  </si>
  <si>
    <t>NAME OF DISTRICT : THANE</t>
  </si>
  <si>
    <t>NAME OF DISTRICT : WARDHA</t>
  </si>
  <si>
    <t>NAME OF DISTRICT : WASHIM</t>
  </si>
  <si>
    <t>NAME OF DISTRICT : YAVATMAL</t>
  </si>
  <si>
    <t>AKOLA</t>
  </si>
  <si>
    <t>AMRAVATI</t>
  </si>
  <si>
    <t>GONDIA</t>
  </si>
  <si>
    <t>JALGAON</t>
  </si>
  <si>
    <t>JALNA</t>
  </si>
  <si>
    <t>NANDURBAR</t>
  </si>
  <si>
    <t>OSMANABAD</t>
  </si>
  <si>
    <t>SOLAPUR</t>
  </si>
  <si>
    <t>WARDHA</t>
  </si>
  <si>
    <t>YAVATMAL</t>
  </si>
  <si>
    <t>AHMEDNAGAR</t>
  </si>
  <si>
    <t>GADCHIROLI</t>
  </si>
  <si>
    <t>LATUR</t>
  </si>
  <si>
    <t>NAGPUR</t>
  </si>
  <si>
    <t>WASHIM</t>
  </si>
  <si>
    <t>AURANGABAD</t>
  </si>
  <si>
    <t>BEED</t>
  </si>
  <si>
    <t>BHANDARA</t>
  </si>
  <si>
    <t>HINGOLI</t>
  </si>
  <si>
    <t>KOLHAPUR</t>
  </si>
  <si>
    <t>NANDED</t>
  </si>
  <si>
    <t>PUNE</t>
  </si>
  <si>
    <t>SINDHUDURG</t>
  </si>
  <si>
    <t>THANE</t>
  </si>
  <si>
    <t>BULDHANA</t>
  </si>
  <si>
    <t>CHANDRAPUR</t>
  </si>
  <si>
    <t>DHULE</t>
  </si>
  <si>
    <t>PARBHANI</t>
  </si>
  <si>
    <t>RAIGAD</t>
  </si>
  <si>
    <t>RATNAGIRI</t>
  </si>
  <si>
    <t>SANGLI</t>
  </si>
  <si>
    <t>SATARA</t>
  </si>
  <si>
    <t>PALGHAR</t>
  </si>
  <si>
    <t>Maharashtra State</t>
  </si>
  <si>
    <t>PRIORITY</t>
  </si>
  <si>
    <t>Bank</t>
  </si>
  <si>
    <r>
      <t xml:space="preserve">Agriculture
</t>
    </r>
    <r>
      <rPr>
        <b/>
        <sz val="8"/>
        <rFont val="Arial"/>
        <family val="2"/>
      </rPr>
      <t>3 = 5+17+19
4 = 6+18+20</t>
    </r>
  </si>
  <si>
    <t>Of Farm Credit, Total Allied Activities</t>
  </si>
  <si>
    <t>Agriculture Infrastructure</t>
  </si>
  <si>
    <r>
      <t xml:space="preserve">MSME
</t>
    </r>
    <r>
      <rPr>
        <b/>
        <sz val="8"/>
        <rFont val="Arial"/>
        <family val="2"/>
      </rPr>
      <t>21 = 23+25+27+29+31
22 = 24+26+28+30+32</t>
    </r>
  </si>
  <si>
    <r>
      <t xml:space="preserve">Micro Enterprises
</t>
    </r>
    <r>
      <rPr>
        <b/>
        <sz val="8"/>
        <rFont val="Arial"/>
        <family val="2"/>
      </rPr>
      <t>(Manu + Service)</t>
    </r>
  </si>
  <si>
    <r>
      <t xml:space="preserve">Small Enterprises
</t>
    </r>
    <r>
      <rPr>
        <b/>
        <sz val="8"/>
        <rFont val="Arial"/>
        <family val="2"/>
      </rPr>
      <t>(Manu + Service)</t>
    </r>
  </si>
  <si>
    <r>
      <t xml:space="preserve">Medium Enterprises
</t>
    </r>
    <r>
      <rPr>
        <b/>
        <sz val="8"/>
        <rFont val="Arial"/>
        <family val="2"/>
      </rPr>
      <t>(Manu + Service)</t>
    </r>
  </si>
  <si>
    <t>Khadi &amp; Village Industries</t>
  </si>
  <si>
    <t>Education</t>
  </si>
  <si>
    <t>Housing</t>
  </si>
  <si>
    <t>Others</t>
  </si>
  <si>
    <r>
      <t xml:space="preserve">Total Priority
</t>
    </r>
    <r>
      <rPr>
        <b/>
        <sz val="8"/>
        <rFont val="Arial"/>
        <family val="2"/>
      </rPr>
      <t>45 = 3+21+33+35+37+39+41+43
46 = 4+22+34+36+38+40+42+44</t>
    </r>
  </si>
  <si>
    <r>
      <t xml:space="preserve">Total Farm Credit
</t>
    </r>
    <r>
      <rPr>
        <b/>
        <sz val="8"/>
        <rFont val="Arial"/>
        <family val="2"/>
      </rPr>
      <t>5 = 11+13
6 = 12+14</t>
    </r>
  </si>
  <si>
    <t>Kharif</t>
  </si>
  <si>
    <t>Rabi</t>
  </si>
  <si>
    <t>Total (Kharif+Rabi)</t>
  </si>
  <si>
    <t>No. of Acc</t>
  </si>
  <si>
    <t>TOTAL</t>
  </si>
  <si>
    <t>No. and Amt. Actual ( No Decimal)</t>
  </si>
  <si>
    <t>NON PRIORITY</t>
  </si>
  <si>
    <t>Loans to Weaker Sections Under Priority Sector</t>
  </si>
  <si>
    <t>Agriculture</t>
  </si>
  <si>
    <t>Personal Loans Under Non Priority</t>
  </si>
  <si>
    <r>
      <t xml:space="preserve">Total Non Priority
</t>
    </r>
    <r>
      <rPr>
        <b/>
        <sz val="8"/>
        <rFont val="Arial"/>
        <family val="2"/>
      </rPr>
      <t>59 = 49+51+53+55+57
60 = 50+52+54+56+58</t>
    </r>
  </si>
  <si>
    <r>
      <t xml:space="preserve">Total Plan
</t>
    </r>
    <r>
      <rPr>
        <b/>
        <sz val="8"/>
        <rFont val="Arial"/>
        <family val="2"/>
      </rPr>
      <t>61 = 45+59
62 = 46+60</t>
    </r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</si>
  <si>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</si>
  <si>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</si>
  <si>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</si>
  <si>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</si>
  <si>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</si>
  <si>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</si>
  <si>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</si>
  <si>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Punjab &amp; Sind Bank</t>
  </si>
  <si>
    <t>State Bank of India</t>
  </si>
  <si>
    <t>UCO Bank</t>
  </si>
  <si>
    <t>Union Bank of India</t>
  </si>
  <si>
    <t>Sub Total PSBs</t>
  </si>
  <si>
    <t>Axis Bank</t>
  </si>
  <si>
    <t>Bandhan Bank Ltd.</t>
  </si>
  <si>
    <t>CSB Bank</t>
  </si>
  <si>
    <t>Development Credit Bank</t>
  </si>
  <si>
    <t>Federal Bank</t>
  </si>
  <si>
    <t>HDFC Bank</t>
  </si>
  <si>
    <t>ICICI Bank</t>
  </si>
  <si>
    <t>IDBI Bank</t>
  </si>
  <si>
    <t>IDFC First</t>
  </si>
  <si>
    <t>IndusInd Bank Ltd.</t>
  </si>
  <si>
    <t>Karnataka Bank Ltd.</t>
  </si>
  <si>
    <t>Kotak Mahindra Bank</t>
  </si>
  <si>
    <t>Ratnakar Bank</t>
  </si>
  <si>
    <t>Yes Bank Ltd.</t>
  </si>
  <si>
    <t>Sub Total Pvt Sec Banks</t>
  </si>
  <si>
    <t>AU</t>
  </si>
  <si>
    <t>Capital</t>
  </si>
  <si>
    <t>Equitas</t>
  </si>
  <si>
    <t>ESAF</t>
  </si>
  <si>
    <t>Fincare</t>
  </si>
  <si>
    <t>Jana</t>
  </si>
  <si>
    <t>Suryoday</t>
  </si>
  <si>
    <t>Ujjivan</t>
  </si>
  <si>
    <t>Utkarsh</t>
  </si>
  <si>
    <t>Sub Total Small Finance Banks</t>
  </si>
  <si>
    <t>DBS Bank</t>
  </si>
  <si>
    <t>Sub Total WOS of Foreign Banks</t>
  </si>
  <si>
    <t>India Post Payments Bank</t>
  </si>
  <si>
    <t>Sub Total Payments Banks</t>
  </si>
  <si>
    <t>A</t>
  </si>
  <si>
    <t>Total Commercial Banks</t>
  </si>
  <si>
    <t>Maharashtra  Gramin Bank</t>
  </si>
  <si>
    <t>Vidarbha Konkan Gramin Bank</t>
  </si>
  <si>
    <t>B</t>
  </si>
  <si>
    <t>Sub Total Gramin Banks</t>
  </si>
  <si>
    <t>M.S.Coop. / DCC Banks</t>
  </si>
  <si>
    <t>C</t>
  </si>
  <si>
    <t>Sub Total Co.Op Banks</t>
  </si>
  <si>
    <t>D</t>
  </si>
  <si>
    <t>Sub Total Other Banks</t>
  </si>
  <si>
    <t>Grand Total (A + B + C+ D)</t>
  </si>
  <si>
    <t>Total</t>
  </si>
  <si>
    <t>Punjab National Bank 
(+ OBC, United)</t>
  </si>
  <si>
    <t>State Bank of India
(+ Associate)</t>
  </si>
  <si>
    <t>Union Bank of India
(+ Andhra, Corporation)</t>
  </si>
  <si>
    <t>Bandhan Bank</t>
  </si>
  <si>
    <t>DCB Bank</t>
  </si>
  <si>
    <t>IDFC First Bank</t>
  </si>
  <si>
    <t>IndusInd Bank</t>
  </si>
  <si>
    <t>RBL Bank</t>
  </si>
  <si>
    <t>Yes Bank Limited</t>
  </si>
  <si>
    <t>City Union Bank</t>
  </si>
  <si>
    <t>Karur Vyasya Bank</t>
  </si>
  <si>
    <t>South Indian Bank</t>
  </si>
  <si>
    <r>
      <t xml:space="preserve">Agriculture
</t>
    </r>
    <r>
      <rPr>
        <b/>
        <sz val="8"/>
        <color indexed="8"/>
        <rFont val="Arial"/>
        <family val="2"/>
      </rPr>
      <t>3 = 5+17+19
4 = 6+18+20</t>
    </r>
  </si>
  <si>
    <r>
      <t xml:space="preserve">MSME
</t>
    </r>
    <r>
      <rPr>
        <b/>
        <sz val="8"/>
        <color indexed="8"/>
        <rFont val="Arial"/>
        <family val="2"/>
      </rPr>
      <t>21 = 23+25+27+29+31
22 = 24+26+28+30+32</t>
    </r>
  </si>
  <si>
    <r>
      <t xml:space="preserve">Micro Enterprises
</t>
    </r>
    <r>
      <rPr>
        <b/>
        <sz val="8"/>
        <color indexed="8"/>
        <rFont val="Arial"/>
        <family val="2"/>
      </rPr>
      <t>(Manu + Service)</t>
    </r>
  </si>
  <si>
    <r>
      <t xml:space="preserve">Small Enterprises
</t>
    </r>
    <r>
      <rPr>
        <b/>
        <sz val="8"/>
        <color indexed="8"/>
        <rFont val="Arial"/>
        <family val="2"/>
      </rPr>
      <t>(Manu + Service)</t>
    </r>
  </si>
  <si>
    <r>
      <t xml:space="preserve">Medium Enterprises
</t>
    </r>
    <r>
      <rPr>
        <b/>
        <sz val="8"/>
        <color indexed="8"/>
        <rFont val="Arial"/>
        <family val="2"/>
      </rPr>
      <t>(Manu + Service)</t>
    </r>
  </si>
  <si>
    <r>
      <t xml:space="preserve">Total Priority
</t>
    </r>
    <r>
      <rPr>
        <b/>
        <sz val="8"/>
        <color indexed="8"/>
        <rFont val="Arial"/>
        <family val="2"/>
      </rPr>
      <t>45 = 3+21+33+35+37+39+41+43
46 = 4+22+34+36+38+40+42+44</t>
    </r>
  </si>
  <si>
    <r>
      <t xml:space="preserve">Total Non Priority
</t>
    </r>
    <r>
      <rPr>
        <b/>
        <sz val="8"/>
        <color indexed="8"/>
        <rFont val="Arial"/>
        <family val="2"/>
      </rPr>
      <t>59 = 49+51+53+55+57
60 = 50+52+54+56+58</t>
    </r>
  </si>
  <si>
    <r>
      <t xml:space="preserve">Total Plan
</t>
    </r>
    <r>
      <rPr>
        <b/>
        <sz val="8"/>
        <color indexed="8"/>
        <rFont val="Arial"/>
        <family val="2"/>
      </rPr>
      <t>61 = 45+59
62 = 46+60</t>
    </r>
  </si>
  <si>
    <r>
      <t xml:space="preserve">Total Farm Credit
</t>
    </r>
    <r>
      <rPr>
        <b/>
        <sz val="8"/>
        <color indexed="8"/>
        <rFont val="Arial"/>
        <family val="2"/>
      </rPr>
      <t>5 = 11+13
6 = 12+14</t>
    </r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</si>
  <si>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</si>
  <si>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</si>
  <si>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</si>
  <si>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</si>
  <si>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</si>
  <si>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</si>
  <si>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</si>
  <si>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</si>
  <si>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</si>
  <si>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</si>
  <si>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</si>
  <si>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</si>
  <si>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</si>
  <si>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</si>
  <si>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</si>
  <si>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</si>
  <si>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</si>
  <si>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</si>
  <si>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</si>
  <si>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</si>
  <si>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Nandurbar</t>
  </si>
  <si>
    <t>Nasik</t>
  </si>
  <si>
    <t>Osmanabad</t>
  </si>
  <si>
    <t>Palghar</t>
  </si>
  <si>
    <t>Pune</t>
  </si>
  <si>
    <t>Parbhani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</si>
  <si>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</si>
  <si>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</si>
  <si>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</si>
  <si>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</si>
  <si>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</si>
  <si>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</si>
  <si>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</si>
  <si>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</si>
  <si>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</si>
  <si>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</si>
  <si>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Grand Total</t>
  </si>
  <si>
    <t xml:space="preserve">Punjab National Bank </t>
  </si>
  <si>
    <t>DISTRICT</t>
  </si>
  <si>
    <t>No. Actual / Amt lakhs</t>
  </si>
  <si>
    <t>.</t>
  </si>
  <si>
    <t>MUMBAI</t>
  </si>
  <si>
    <t>MUMBAI SUBURBAN</t>
  </si>
  <si>
    <t>NASHIK</t>
  </si>
  <si>
    <t>Number in actual and Amt in lakhs</t>
  </si>
  <si>
    <t>ACP 2021-22</t>
  </si>
  <si>
    <t>No. Actual / Amt Rs. Lakhs</t>
  </si>
  <si>
    <t>No. Actual / Amt in Rs. Lakhs</t>
  </si>
  <si>
    <t>DISTICTWISE -BANK WISE ACP Target                                 No in Actual and Amt in Lakhs</t>
  </si>
  <si>
    <t>Crop / KCC Loan Targets Under ACP 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</si>
</sst>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%"/>
  </numFmts>
  <fonts count="4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rgb="FFFF0000"/>
      <name val="Arial"/>
      <family val="2"/>
    </font>
    <font>
      <b/>
      <sz val="10"/>
      <name val="Cambria"/>
      <family val="1"/>
      <scheme val="major"/>
    </font>
    <font>
      <sz val="11"/>
      <name val="Cambria"/>
      <family val="1"/>
      <scheme val="major"/>
    </font>
    <font>
      <b/>
      <sz val="10"/>
      <color rgb="FFFF0000"/>
      <name val="Arial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 Black"/>
      <family val="2"/>
    </font>
    <font>
      <b/>
      <sz val="11"/>
      <color indexed="8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FF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8" fillId="3" borderId="0" applyNumberFormat="0" applyBorder="0" applyAlignment="0" applyProtection="0"/>
    <xf numFmtId="0" fontId="12" fillId="20" borderId="1" applyNumberFormat="0" applyAlignment="0" applyProtection="0"/>
    <xf numFmtId="0" fontId="14" fillId="21" borderId="2" applyNumberFormat="0" applyAlignment="0" applyProtection="0"/>
    <xf numFmtId="0" fontId="1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10" fillId="7" borderId="1" applyNumberFormat="0" applyAlignment="0" applyProtection="0"/>
    <xf numFmtId="0" fontId="13" fillId="0" borderId="6" applyNumberFormat="0" applyFill="0" applyAlignment="0" applyProtection="0"/>
    <xf numFmtId="0" fontId="9" fillId="22" borderId="0" applyNumberFormat="0" applyBorder="0" applyAlignment="0" applyProtection="0"/>
    <xf numFmtId="0" fontId="18" fillId="0" borderId="0"/>
    <xf numFmtId="0" fontId="23" fillId="0" borderId="0"/>
    <xf numFmtId="0" fontId="18" fillId="0" borderId="0"/>
    <xf numFmtId="0" fontId="18" fillId="23" borderId="7" applyNumberFormat="0" applyFont="0" applyAlignment="0" applyProtection="0"/>
    <xf numFmtId="0" fontId="11" fillId="20" borderId="8" applyNumberFormat="0" applyAlignment="0" applyProtection="0"/>
    <xf numFmtId="0" fontId="3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5" fillId="0" borderId="0" applyNumberFormat="0" applyFill="0" applyBorder="0" applyAlignment="0" applyProtection="0"/>
  </cellStyleXfs>
  <cellXfs count="459">
    <xf numFmtId="0" fontId="0" fillId="0" borderId="0" xfId="0"/>
    <xf numFmtId="0" fontId="27" fillId="31" borderId="10" xfId="0" applyFont="1" applyFill="1" applyBorder="1" applyAlignment="1">
      <alignment horizontal="center" vertical="center"/>
    </xf>
    <xf numFmtId="0" fontId="27" fillId="31" borderId="11" xfId="0" applyFont="1" applyFill="1" applyBorder="1" applyAlignment="1">
      <alignment horizontal="center" vertical="center"/>
    </xf>
    <xf numFmtId="0" fontId="27" fillId="31" borderId="12" xfId="0" applyFont="1" applyFill="1" applyBorder="1" applyAlignment="1">
      <alignment horizontal="center" vertical="center"/>
    </xf>
    <xf numFmtId="0" fontId="27" fillId="32" borderId="10" xfId="0" applyFont="1" applyFill="1" applyBorder="1" applyAlignment="1">
      <alignment horizontal="center" vertical="center"/>
    </xf>
    <xf numFmtId="0" fontId="27" fillId="32" borderId="11" xfId="0" applyFont="1" applyFill="1" applyBorder="1" applyAlignment="1">
      <alignment horizontal="center" vertical="center"/>
    </xf>
    <xf numFmtId="0" fontId="27" fillId="32" borderId="12" xfId="0" applyFont="1" applyFill="1" applyBorder="1" applyAlignment="1">
      <alignment horizontal="center" vertical="center"/>
    </xf>
    <xf numFmtId="0" fontId="27" fillId="33" borderId="10" xfId="0" applyFont="1" applyFill="1" applyBorder="1" applyAlignment="1">
      <alignment horizontal="center" vertical="center"/>
    </xf>
    <xf numFmtId="0" fontId="27" fillId="33" borderId="11" xfId="0" applyFont="1" applyFill="1" applyBorder="1" applyAlignment="1">
      <alignment horizontal="center" vertical="center"/>
    </xf>
    <xf numFmtId="0" fontId="27" fillId="33" borderId="12" xfId="0" applyFont="1" applyFill="1" applyBorder="1" applyAlignment="1">
      <alignment horizontal="center" vertical="center"/>
    </xf>
    <xf numFmtId="0" fontId="27" fillId="34" borderId="10" xfId="0" applyFont="1" applyFill="1" applyBorder="1" applyAlignment="1">
      <alignment horizontal="center" vertical="center"/>
    </xf>
    <xf numFmtId="0" fontId="27" fillId="34" borderId="12" xfId="0" applyFont="1" applyFill="1" applyBorder="1" applyAlignment="1">
      <alignment horizontal="center" vertical="center"/>
    </xf>
    <xf numFmtId="0" fontId="27" fillId="35" borderId="10" xfId="0" applyFont="1" applyFill="1" applyBorder="1" applyAlignment="1">
      <alignment horizontal="center" vertical="center"/>
    </xf>
    <xf numFmtId="0" fontId="27" fillId="35" borderId="12" xfId="0" applyFont="1" applyFill="1" applyBorder="1" applyAlignment="1">
      <alignment horizontal="center" vertical="center"/>
    </xf>
    <xf numFmtId="0" fontId="27" fillId="36" borderId="10" xfId="0" applyFont="1" applyFill="1" applyBorder="1" applyAlignment="1">
      <alignment horizontal="center" vertical="center"/>
    </xf>
    <xf numFmtId="0" fontId="27" fillId="36" borderId="11" xfId="0" applyFont="1" applyFill="1" applyBorder="1" applyAlignment="1">
      <alignment horizontal="center" vertical="center"/>
    </xf>
    <xf numFmtId="0" fontId="27" fillId="36" borderId="12" xfId="0" applyFont="1" applyFill="1" applyBorder="1" applyAlignment="1">
      <alignment horizontal="center" vertical="center"/>
    </xf>
    <xf numFmtId="0" fontId="27" fillId="37" borderId="10" xfId="0" applyFont="1" applyFill="1" applyBorder="1" applyAlignment="1">
      <alignment horizontal="center" vertical="center"/>
    </xf>
    <xf numFmtId="0" fontId="27" fillId="37" borderId="12" xfId="0" applyFont="1" applyFill="1" applyBorder="1" applyAlignment="1">
      <alignment horizontal="center" vertical="center"/>
    </xf>
    <xf numFmtId="2" fontId="0" fillId="0" borderId="0" xfId="0" applyNumberFormat="1"/>
    <xf numFmtId="2" fontId="27" fillId="37" borderId="12" xfId="0" applyNumberFormat="1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28" fillId="0" borderId="13" xfId="0" applyFont="1" applyBorder="1"/>
    <xf numFmtId="0" fontId="29" fillId="0" borderId="13" xfId="0" applyFont="1" applyBorder="1" applyAlignment="1">
      <alignment horizontal="left"/>
    </xf>
    <xf numFmtId="0" fontId="29" fillId="0" borderId="13" xfId="0" applyFont="1" applyBorder="1" applyAlignment="1">
      <alignment horizontal="center"/>
    </xf>
    <xf numFmtId="0" fontId="19" fillId="25" borderId="0" xfId="37" applyFont="1" applyFill="1" applyAlignment="1" applyProtection="1">
      <alignment horizontal="left" vertical="center"/>
      <protection locked="0"/>
    </xf>
    <xf numFmtId="0" fontId="20" fillId="27" borderId="0" xfId="37" applyFont="1" applyFill="1" applyAlignment="1" applyProtection="1">
      <alignment horizontal="left" vertical="center"/>
      <protection hidden="1"/>
    </xf>
    <xf numFmtId="0" fontId="21" fillId="28" borderId="0" xfId="37" applyFont="1" applyFill="1" applyAlignment="1" applyProtection="1">
      <alignment horizontal="left" vertical="center"/>
      <protection hidden="1"/>
    </xf>
    <xf numFmtId="0" fontId="20" fillId="26" borderId="0" xfId="37" applyFont="1" applyFill="1" applyAlignment="1" applyProtection="1">
      <alignment horizontal="left" vertical="center"/>
      <protection hidden="1"/>
    </xf>
    <xf numFmtId="0" fontId="21" fillId="26" borderId="0" xfId="37" applyFont="1" applyFill="1" applyAlignment="1" applyProtection="1">
      <alignment horizontal="left" vertical="center"/>
      <protection hidden="1"/>
    </xf>
    <xf numFmtId="0" fontId="18" fillId="24" borderId="0" xfId="37" applyFill="1" applyAlignment="1" applyProtection="1">
      <alignment horizontal="center" vertical="center"/>
      <protection hidden="1"/>
    </xf>
    <xf numFmtId="0" fontId="20" fillId="24" borderId="14" xfId="37" applyFont="1" applyFill="1" applyBorder="1" applyAlignment="1" applyProtection="1">
      <alignment horizontal="center" vertical="center"/>
      <protection hidden="1"/>
    </xf>
    <xf numFmtId="0" fontId="22" fillId="25" borderId="13" xfId="37" applyFont="1" applyFill="1" applyBorder="1" applyAlignment="1" applyProtection="1">
      <alignment horizontal="center" vertical="center" wrapText="1"/>
      <protection hidden="1"/>
    </xf>
    <xf numFmtId="0" fontId="20" fillId="25" borderId="13" xfId="37" applyFont="1" applyFill="1" applyBorder="1" applyAlignment="1" applyProtection="1">
      <alignment horizontal="center" vertical="center" wrapText="1"/>
      <protection hidden="1"/>
    </xf>
    <xf numFmtId="0" fontId="20" fillId="26" borderId="15" xfId="37" applyFont="1" applyFill="1" applyBorder="1" applyAlignment="1" applyProtection="1">
      <alignment horizontal="center" vertical="center" wrapText="1"/>
      <protection hidden="1"/>
    </xf>
    <xf numFmtId="0" fontId="18" fillId="0" borderId="13" xfId="37" applyFill="1" applyBorder="1" applyAlignment="1" applyProtection="1">
      <alignment horizontal="center" vertical="center"/>
      <protection hidden="1"/>
    </xf>
    <xf numFmtId="0" fontId="18" fillId="0" borderId="13" xfId="37" applyFill="1" applyBorder="1" applyAlignment="1" applyProtection="1">
      <alignment vertical="center"/>
      <protection hidden="1"/>
    </xf>
    <xf numFmtId="0" fontId="18" fillId="0" borderId="13" xfId="37" applyBorder="1" applyAlignment="1" applyProtection="1">
      <alignment horizontal="center" vertical="center"/>
      <protection hidden="1"/>
    </xf>
    <xf numFmtId="0" fontId="20" fillId="26" borderId="13" xfId="37" applyFont="1" applyFill="1" applyBorder="1" applyAlignment="1" applyProtection="1">
      <alignment horizontal="center" vertical="center"/>
      <protection hidden="1"/>
    </xf>
    <xf numFmtId="0" fontId="20" fillId="26" borderId="13" xfId="37" applyFont="1" applyFill="1" applyBorder="1" applyProtection="1">
      <protection hidden="1"/>
    </xf>
    <xf numFmtId="1" fontId="20" fillId="38" borderId="13" xfId="37" applyNumberFormat="1" applyFont="1" applyFill="1" applyBorder="1" applyAlignment="1" applyProtection="1">
      <alignment vertical="center" shrinkToFit="1"/>
      <protection hidden="1"/>
    </xf>
    <xf numFmtId="0" fontId="18" fillId="0" borderId="0" xfId="37" applyAlignment="1" applyProtection="1">
      <alignment horizontal="center" vertical="center"/>
      <protection hidden="1"/>
    </xf>
    <xf numFmtId="0" fontId="20" fillId="26" borderId="0" xfId="37" applyFont="1" applyFill="1" applyAlignment="1" applyProtection="1">
      <alignment horizontal="right" vertical="center"/>
      <protection hidden="1"/>
    </xf>
    <xf numFmtId="0" fontId="18" fillId="26" borderId="13" xfId="37" applyFill="1" applyBorder="1" applyAlignment="1" applyProtection="1">
      <alignment horizontal="center" vertical="center"/>
      <protection hidden="1"/>
    </xf>
    <xf numFmtId="0" fontId="20" fillId="26" borderId="13" xfId="37" applyFont="1" applyFill="1" applyBorder="1" applyAlignment="1" applyProtection="1">
      <alignment vertical="center"/>
      <protection hidden="1"/>
    </xf>
    <xf numFmtId="1" fontId="20" fillId="26" borderId="13" xfId="37" applyNumberFormat="1" applyFont="1" applyFill="1" applyBorder="1" applyAlignment="1" applyProtection="1">
      <alignment horizontal="right" vertical="center" shrinkToFit="1"/>
      <protection hidden="1"/>
    </xf>
    <xf numFmtId="0" fontId="18" fillId="0" borderId="13" xfId="37" applyFont="1" applyFill="1" applyBorder="1" applyAlignment="1" applyProtection="1">
      <alignment vertical="center"/>
      <protection hidden="1"/>
    </xf>
    <xf numFmtId="0" fontId="18" fillId="0" borderId="0" xfId="37" applyFill="1" applyAlignment="1" applyProtection="1">
      <alignment horizontal="center" vertical="center"/>
      <protection hidden="1"/>
    </xf>
    <xf numFmtId="0" fontId="20" fillId="26" borderId="13" xfId="37" applyFont="1" applyFill="1" applyBorder="1" applyAlignment="1" applyProtection="1">
      <alignment vertical="center" shrinkToFit="1"/>
      <protection hidden="1"/>
    </xf>
    <xf numFmtId="0" fontId="20" fillId="28" borderId="13" xfId="37" applyFont="1" applyFill="1" applyBorder="1" applyAlignment="1" applyProtection="1">
      <alignment horizontal="center" vertical="center"/>
      <protection hidden="1"/>
    </xf>
    <xf numFmtId="0" fontId="20" fillId="28" borderId="13" xfId="37" applyFont="1" applyFill="1" applyBorder="1" applyAlignment="1" applyProtection="1">
      <alignment horizontal="left" vertical="center"/>
      <protection hidden="1"/>
    </xf>
    <xf numFmtId="1" fontId="20" fillId="28" borderId="13" xfId="37" applyNumberFormat="1" applyFont="1" applyFill="1" applyBorder="1" applyAlignment="1" applyProtection="1">
      <alignment horizontal="right" vertical="center" shrinkToFit="1"/>
      <protection hidden="1"/>
    </xf>
    <xf numFmtId="0" fontId="20" fillId="26" borderId="16" xfId="37" applyFont="1" applyFill="1" applyBorder="1" applyAlignment="1" applyProtection="1">
      <alignment vertical="center"/>
      <protection hidden="1"/>
    </xf>
    <xf numFmtId="0" fontId="18" fillId="28" borderId="13" xfId="37" applyFill="1" applyBorder="1" applyAlignment="1" applyProtection="1">
      <alignment vertical="center"/>
      <protection hidden="1"/>
    </xf>
    <xf numFmtId="0" fontId="20" fillId="28" borderId="16" xfId="37" applyFont="1" applyFill="1" applyBorder="1" applyAlignment="1" applyProtection="1">
      <alignment vertical="center"/>
      <protection hidden="1"/>
    </xf>
    <xf numFmtId="1" fontId="18" fillId="0" borderId="13" xfId="37" applyNumberFormat="1" applyFill="1" applyBorder="1" applyAlignment="1" applyProtection="1">
      <alignment vertical="center" shrinkToFit="1"/>
      <protection hidden="1"/>
    </xf>
    <xf numFmtId="1" fontId="18" fillId="0" borderId="13" xfId="37" applyNumberFormat="1" applyFill="1" applyBorder="1" applyAlignment="1" applyProtection="1">
      <alignment horizontal="right" vertical="center" shrinkToFit="1"/>
      <protection hidden="1"/>
    </xf>
    <xf numFmtId="0" fontId="0" fillId="0" borderId="0" xfId="0" applyFill="1"/>
    <xf numFmtId="0" fontId="28" fillId="0" borderId="13" xfId="0" applyFont="1" applyFill="1" applyBorder="1"/>
    <xf numFmtId="1" fontId="20" fillId="0" borderId="13" xfId="37" applyNumberFormat="1" applyFont="1" applyFill="1" applyBorder="1" applyAlignment="1" applyProtection="1">
      <alignment horizontal="right" vertical="center" shrinkToFit="1"/>
      <protection hidden="1"/>
    </xf>
    <xf numFmtId="0" fontId="30" fillId="0" borderId="0" xfId="37" applyFont="1" applyFill="1" applyAlignment="1" applyProtection="1">
      <alignment horizontal="left" vertical="center"/>
      <protection locked="0"/>
    </xf>
    <xf numFmtId="0" fontId="31" fillId="0" borderId="0" xfId="37" applyFont="1" applyFill="1" applyAlignment="1" applyProtection="1">
      <alignment horizontal="center" vertical="center"/>
      <protection hidden="1"/>
    </xf>
    <xf numFmtId="0" fontId="30" fillId="25" borderId="0" xfId="37" applyFont="1" applyFill="1" applyAlignment="1" applyProtection="1">
      <alignment horizontal="left" vertical="center"/>
      <protection locked="0"/>
    </xf>
    <xf numFmtId="0" fontId="0" fillId="0" borderId="0" xfId="0" applyFont="1"/>
    <xf numFmtId="0" fontId="32" fillId="0" borderId="14" xfId="37" applyFont="1" applyFill="1" applyBorder="1" applyAlignment="1" applyProtection="1">
      <alignment horizontal="center" vertical="center"/>
      <protection hidden="1"/>
    </xf>
    <xf numFmtId="0" fontId="31" fillId="0" borderId="13" xfId="38" applyFont="1" applyFill="1" applyBorder="1" applyAlignment="1">
      <alignment vertical="center"/>
    </xf>
    <xf numFmtId="1" fontId="31" fillId="0" borderId="13" xfId="37" applyNumberFormat="1" applyFont="1" applyFill="1" applyBorder="1" applyAlignment="1" applyProtection="1">
      <alignment vertical="center" shrinkToFit="1"/>
      <protection hidden="1"/>
    </xf>
    <xf numFmtId="1" fontId="31" fillId="0" borderId="13" xfId="37" applyNumberFormat="1" applyFont="1" applyFill="1" applyBorder="1" applyAlignment="1" applyProtection="1">
      <alignment horizontal="right" vertical="center" shrinkToFit="1"/>
      <protection hidden="1"/>
    </xf>
    <xf numFmtId="0" fontId="31" fillId="0" borderId="13" xfId="38" applyFont="1" applyFill="1" applyBorder="1" applyAlignment="1">
      <alignment vertical="center" wrapText="1"/>
    </xf>
    <xf numFmtId="0" fontId="31" fillId="0" borderId="13" xfId="37" applyFont="1" applyFill="1" applyBorder="1" applyAlignment="1" applyProtection="1">
      <alignment horizontal="center" vertical="center"/>
      <protection hidden="1"/>
    </xf>
    <xf numFmtId="0" fontId="32" fillId="0" borderId="13" xfId="37" applyFont="1" applyFill="1" applyBorder="1" applyAlignment="1" applyProtection="1">
      <alignment vertical="center"/>
      <protection hidden="1"/>
    </xf>
    <xf numFmtId="1" fontId="32" fillId="0" borderId="13" xfId="37" applyNumberFormat="1" applyFont="1" applyFill="1" applyBorder="1" applyAlignment="1" applyProtection="1">
      <alignment horizontal="right" vertical="center" shrinkToFit="1"/>
      <protection hidden="1"/>
    </xf>
    <xf numFmtId="0" fontId="31" fillId="0" borderId="13" xfId="37" applyFont="1" applyFill="1" applyBorder="1" applyAlignment="1" applyProtection="1">
      <alignment vertical="center"/>
      <protection hidden="1"/>
    </xf>
    <xf numFmtId="0" fontId="32" fillId="0" borderId="13" xfId="37" applyFont="1" applyFill="1" applyBorder="1" applyAlignment="1" applyProtection="1">
      <alignment vertical="center" shrinkToFit="1"/>
      <protection hidden="1"/>
    </xf>
    <xf numFmtId="0" fontId="32" fillId="0" borderId="13" xfId="37" applyFont="1" applyFill="1" applyBorder="1" applyAlignment="1" applyProtection="1">
      <alignment horizontal="center" vertical="center"/>
      <protection hidden="1"/>
    </xf>
    <xf numFmtId="0" fontId="32" fillId="0" borderId="13" xfId="37" applyFont="1" applyFill="1" applyBorder="1" applyAlignment="1" applyProtection="1">
      <alignment horizontal="left" vertical="center"/>
      <protection hidden="1"/>
    </xf>
    <xf numFmtId="0" fontId="32" fillId="0" borderId="16" xfId="37" applyFont="1" applyFill="1" applyBorder="1" applyAlignment="1" applyProtection="1">
      <alignment vertical="center"/>
      <protection hidden="1"/>
    </xf>
    <xf numFmtId="0" fontId="31" fillId="40" borderId="0" xfId="37" applyFont="1" applyFill="1" applyAlignment="1" applyProtection="1">
      <alignment horizontal="center" vertical="center"/>
      <protection hidden="1"/>
    </xf>
    <xf numFmtId="0" fontId="32" fillId="40" borderId="15" xfId="37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/>
    <xf numFmtId="0" fontId="33" fillId="41" borderId="13" xfId="37" applyFont="1" applyFill="1" applyBorder="1" applyAlignment="1" applyProtection="1">
      <alignment horizontal="center" vertical="center" wrapText="1"/>
      <protection hidden="1"/>
    </xf>
    <xf numFmtId="0" fontId="32" fillId="41" borderId="13" xfId="37" applyFont="1" applyFill="1" applyBorder="1" applyAlignment="1" applyProtection="1">
      <alignment horizontal="center" vertical="center" wrapText="1"/>
      <protection hidden="1"/>
    </xf>
    <xf numFmtId="0" fontId="20" fillId="24" borderId="14" xfId="37" applyFont="1" applyFill="1" applyBorder="1" applyAlignment="1" applyProtection="1">
      <alignment vertical="center"/>
      <protection hidden="1"/>
    </xf>
    <xf numFmtId="1" fontId="18" fillId="0" borderId="13" xfId="37" applyNumberFormat="1" applyFont="1" applyFill="1" applyBorder="1" applyAlignment="1" applyProtection="1">
      <alignment horizontal="right" vertical="center" shrinkToFit="1"/>
      <protection hidden="1"/>
    </xf>
    <xf numFmtId="1" fontId="31" fillId="0" borderId="0" xfId="37" applyNumberFormat="1" applyFont="1" applyFill="1" applyAlignment="1" applyProtection="1">
      <alignment horizontal="center" vertical="center"/>
      <protection hidden="1"/>
    </xf>
    <xf numFmtId="1" fontId="31" fillId="0" borderId="0" xfId="37" applyNumberFormat="1" applyFont="1" applyFill="1" applyAlignment="1" applyProtection="1">
      <alignment horizontal="right" vertical="center"/>
      <protection hidden="1"/>
    </xf>
    <xf numFmtId="2" fontId="18" fillId="0" borderId="13" xfId="37" applyNumberFormat="1" applyFill="1" applyBorder="1" applyAlignment="1" applyProtection="1">
      <alignment vertical="center" shrinkToFit="1"/>
      <protection hidden="1"/>
    </xf>
    <xf numFmtId="1" fontId="18" fillId="0" borderId="0" xfId="37" applyNumberFormat="1" applyFill="1" applyAlignment="1" applyProtection="1">
      <alignment horizontal="center" vertical="center"/>
      <protection hidden="1"/>
    </xf>
    <xf numFmtId="0" fontId="20" fillId="0" borderId="0" xfId="37" applyFont="1" applyFill="1" applyAlignment="1" applyProtection="1">
      <alignment horizontal="center" vertical="center"/>
      <protection hidden="1"/>
    </xf>
    <xf numFmtId="1" fontId="34" fillId="0" borderId="0" xfId="37" applyNumberFormat="1" applyFont="1" applyFill="1" applyAlignment="1" applyProtection="1">
      <alignment horizontal="center" vertical="center"/>
      <protection hidden="1"/>
    </xf>
    <xf numFmtId="0" fontId="29" fillId="0" borderId="13" xfId="0" applyFont="1" applyFill="1" applyBorder="1" applyAlignment="1">
      <alignment horizontal="center"/>
    </xf>
    <xf numFmtId="1" fontId="21" fillId="26" borderId="0" xfId="37" applyNumberFormat="1" applyFont="1" applyFill="1" applyAlignment="1" applyProtection="1">
      <alignment horizontal="left" vertical="center"/>
      <protection hidden="1"/>
    </xf>
    <xf numFmtId="1" fontId="18" fillId="0" borderId="0" xfId="37" applyNumberFormat="1" applyFill="1" applyBorder="1" applyAlignment="1" applyProtection="1">
      <alignment horizontal="center" vertical="center" shrinkToFit="1"/>
      <protection hidden="1"/>
    </xf>
    <xf numFmtId="1" fontId="20" fillId="27" borderId="0" xfId="37" applyNumberFormat="1" applyFont="1" applyFill="1" applyAlignment="1" applyProtection="1">
      <alignment horizontal="left" vertical="center"/>
      <protection hidden="1"/>
    </xf>
    <xf numFmtId="1" fontId="21" fillId="28" borderId="0" xfId="37" applyNumberFormat="1" applyFont="1" applyFill="1" applyAlignment="1" applyProtection="1">
      <alignment horizontal="left" vertical="center"/>
      <protection hidden="1"/>
    </xf>
    <xf numFmtId="0" fontId="29" fillId="42" borderId="13" xfId="0" applyFont="1" applyFill="1" applyBorder="1" applyAlignment="1">
      <alignment horizontal="center"/>
    </xf>
    <xf numFmtId="9" fontId="0" fillId="0" borderId="0" xfId="0" applyNumberFormat="1"/>
    <xf numFmtId="2" fontId="28" fillId="0" borderId="13" xfId="0" applyNumberFormat="1" applyFont="1" applyFill="1" applyBorder="1"/>
    <xf numFmtId="9" fontId="0" fillId="0" borderId="0" xfId="0" applyNumberFormat="1" applyFill="1"/>
    <xf numFmtId="2" fontId="0" fillId="0" borderId="0" xfId="0" applyNumberFormat="1" applyFill="1"/>
    <xf numFmtId="0" fontId="27" fillId="0" borderId="10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2" fontId="27" fillId="0" borderId="12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9" fillId="0" borderId="13" xfId="0" applyFont="1" applyFill="1" applyBorder="1" applyAlignment="1">
      <alignment horizontal="left"/>
    </xf>
    <xf numFmtId="0" fontId="29" fillId="0" borderId="0" xfId="0" applyFont="1" applyFill="1" applyAlignment="1">
      <alignment horizontal="center"/>
    </xf>
    <xf numFmtId="0" fontId="27" fillId="0" borderId="0" xfId="0" applyFont="1"/>
    <xf numFmtId="0" fontId="29" fillId="42" borderId="13" xfId="0" applyFont="1" applyFill="1" applyBorder="1" applyAlignment="1">
      <alignment horizontal="right"/>
    </xf>
    <xf numFmtId="1" fontId="28" fillId="0" borderId="13" xfId="0" applyNumberFormat="1" applyFont="1" applyBorder="1"/>
    <xf numFmtId="1" fontId="19" fillId="25" borderId="0" xfId="37" applyNumberFormat="1" applyFont="1" applyFill="1" applyAlignment="1" applyProtection="1">
      <alignment horizontal="left" vertical="center"/>
      <protection locked="0"/>
    </xf>
    <xf numFmtId="1" fontId="38" fillId="0" borderId="13" xfId="37" applyNumberFormat="1" applyFont="1" applyFill="1" applyBorder="1" applyAlignment="1" applyProtection="1">
      <alignment vertical="center" shrinkToFit="1"/>
      <protection hidden="1"/>
    </xf>
    <xf numFmtId="0" fontId="29" fillId="42" borderId="13" xfId="0" applyFont="1" applyFill="1" applyBorder="1" applyAlignment="1"/>
    <xf numFmtId="0" fontId="39" fillId="0" borderId="0" xfId="0" applyFont="1" applyFill="1"/>
    <xf numFmtId="2" fontId="39" fillId="0" borderId="0" xfId="0" applyNumberFormat="1" applyFont="1" applyFill="1"/>
    <xf numFmtId="0" fontId="39" fillId="0" borderId="13" xfId="0" applyFont="1" applyFill="1" applyBorder="1"/>
    <xf numFmtId="0" fontId="40" fillId="0" borderId="13" xfId="0" applyFont="1" applyFill="1" applyBorder="1" applyAlignment="1">
      <alignment horizontal="left"/>
    </xf>
    <xf numFmtId="0" fontId="40" fillId="0" borderId="13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39" fillId="0" borderId="0" xfId="0" applyFont="1"/>
    <xf numFmtId="10" fontId="39" fillId="0" borderId="0" xfId="0" applyNumberFormat="1" applyFont="1"/>
    <xf numFmtId="166" fontId="39" fillId="0" borderId="0" xfId="0" applyNumberFormat="1" applyFont="1"/>
    <xf numFmtId="2" fontId="39" fillId="0" borderId="0" xfId="0" applyNumberFormat="1" applyFont="1"/>
    <xf numFmtId="0" fontId="40" fillId="31" borderId="10" xfId="0" applyFont="1" applyFill="1" applyBorder="1" applyAlignment="1">
      <alignment horizontal="center" vertical="center"/>
    </xf>
    <xf numFmtId="0" fontId="40" fillId="31" borderId="11" xfId="0" applyFont="1" applyFill="1" applyBorder="1" applyAlignment="1">
      <alignment horizontal="center" vertical="center"/>
    </xf>
    <xf numFmtId="0" fontId="40" fillId="31" borderId="12" xfId="0" applyFont="1" applyFill="1" applyBorder="1" applyAlignment="1">
      <alignment horizontal="center" vertical="center"/>
    </xf>
    <xf numFmtId="0" fontId="40" fillId="32" borderId="10" xfId="0" applyFont="1" applyFill="1" applyBorder="1" applyAlignment="1">
      <alignment horizontal="center" vertical="center"/>
    </xf>
    <xf numFmtId="0" fontId="40" fillId="32" borderId="11" xfId="0" applyFont="1" applyFill="1" applyBorder="1" applyAlignment="1">
      <alignment horizontal="center" vertical="center"/>
    </xf>
    <xf numFmtId="0" fontId="40" fillId="32" borderId="12" xfId="0" applyFont="1" applyFill="1" applyBorder="1" applyAlignment="1">
      <alignment horizontal="center" vertical="center"/>
    </xf>
    <xf numFmtId="0" fontId="40" fillId="33" borderId="10" xfId="0" applyFont="1" applyFill="1" applyBorder="1" applyAlignment="1">
      <alignment horizontal="center" vertical="center"/>
    </xf>
    <xf numFmtId="0" fontId="40" fillId="33" borderId="11" xfId="0" applyFont="1" applyFill="1" applyBorder="1" applyAlignment="1">
      <alignment horizontal="center" vertical="center"/>
    </xf>
    <xf numFmtId="0" fontId="40" fillId="33" borderId="12" xfId="0" applyFont="1" applyFill="1" applyBorder="1" applyAlignment="1">
      <alignment horizontal="center" vertical="center"/>
    </xf>
    <xf numFmtId="0" fontId="40" fillId="34" borderId="10" xfId="0" applyFont="1" applyFill="1" applyBorder="1" applyAlignment="1">
      <alignment horizontal="center" vertical="center"/>
    </xf>
    <xf numFmtId="0" fontId="40" fillId="34" borderId="12" xfId="0" applyFont="1" applyFill="1" applyBorder="1" applyAlignment="1">
      <alignment horizontal="center" vertical="center"/>
    </xf>
    <xf numFmtId="0" fontId="40" fillId="35" borderId="10" xfId="0" applyFont="1" applyFill="1" applyBorder="1" applyAlignment="1">
      <alignment horizontal="center" vertical="center"/>
    </xf>
    <xf numFmtId="0" fontId="40" fillId="35" borderId="12" xfId="0" applyFont="1" applyFill="1" applyBorder="1" applyAlignment="1">
      <alignment horizontal="center" vertical="center"/>
    </xf>
    <xf numFmtId="0" fontId="40" fillId="36" borderId="10" xfId="0" applyFont="1" applyFill="1" applyBorder="1" applyAlignment="1">
      <alignment horizontal="center" vertical="center"/>
    </xf>
    <xf numFmtId="0" fontId="40" fillId="36" borderId="11" xfId="0" applyFont="1" applyFill="1" applyBorder="1" applyAlignment="1">
      <alignment horizontal="center" vertical="center"/>
    </xf>
    <xf numFmtId="0" fontId="40" fillId="36" borderId="12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12" xfId="0" applyFont="1" applyFill="1" applyBorder="1" applyAlignment="1">
      <alignment horizontal="center" vertical="center"/>
    </xf>
    <xf numFmtId="2" fontId="40" fillId="37" borderId="12" xfId="0" applyNumberFormat="1" applyFont="1" applyFill="1" applyBorder="1" applyAlignment="1">
      <alignment horizontal="center" vertical="center"/>
    </xf>
    <xf numFmtId="10" fontId="39" fillId="0" borderId="0" xfId="0" applyNumberFormat="1" applyFont="1" applyFill="1"/>
    <xf numFmtId="2" fontId="39" fillId="0" borderId="13" xfId="0" applyNumberFormat="1" applyFont="1" applyFill="1" applyBorder="1"/>
    <xf numFmtId="0" fontId="39" fillId="0" borderId="13" xfId="0" applyFont="1" applyFill="1" applyBorder="1" applyAlignment="1">
      <alignment shrinkToFit="1"/>
    </xf>
    <xf numFmtId="0" fontId="39" fillId="0" borderId="0" xfId="0" applyFont="1" applyAlignment="1">
      <alignment wrapText="1"/>
    </xf>
    <xf numFmtId="0" fontId="25" fillId="42" borderId="17" xfId="0" applyFont="1" applyFill="1" applyBorder="1" applyAlignment="1">
      <alignment horizontal="center"/>
    </xf>
    <xf numFmtId="0" fontId="39" fillId="44" borderId="18" xfId="0" applyFont="1" applyFill="1" applyBorder="1" applyAlignment="1">
      <alignment horizontal="center"/>
    </xf>
    <xf numFmtId="0" fontId="39" fillId="44" borderId="19" xfId="0" applyFont="1" applyFill="1" applyBorder="1" applyAlignment="1">
      <alignment horizontal="center"/>
    </xf>
    <xf numFmtId="0" fontId="39" fillId="45" borderId="20" xfId="0" applyFont="1" applyFill="1" applyBorder="1" applyAlignment="1">
      <alignment horizontal="center"/>
    </xf>
    <xf numFmtId="0" fontId="39" fillId="45" borderId="18" xfId="0" applyFont="1" applyFill="1" applyBorder="1" applyAlignment="1">
      <alignment horizontal="center"/>
    </xf>
    <xf numFmtId="0" fontId="39" fillId="45" borderId="19" xfId="0" applyFont="1" applyFill="1" applyBorder="1" applyAlignment="1">
      <alignment horizontal="center"/>
    </xf>
    <xf numFmtId="0" fontId="40" fillId="0" borderId="21" xfId="0" applyFont="1" applyBorder="1" applyAlignment="1">
      <alignment horizontal="center" vertical="center" wrapText="1"/>
    </xf>
    <xf numFmtId="0" fontId="40" fillId="31" borderId="22" xfId="0" applyFont="1" applyFill="1" applyBorder="1" applyAlignment="1">
      <alignment horizontal="center" vertical="center" wrapText="1"/>
    </xf>
    <xf numFmtId="0" fontId="40" fillId="31" borderId="23" xfId="0" applyFont="1" applyFill="1" applyBorder="1" applyAlignment="1">
      <alignment horizontal="center" vertical="center" wrapText="1"/>
    </xf>
    <xf numFmtId="0" fontId="40" fillId="32" borderId="24" xfId="0" applyFont="1" applyFill="1" applyBorder="1" applyAlignment="1">
      <alignment horizontal="center" vertical="center"/>
    </xf>
    <xf numFmtId="0" fontId="40" fillId="32" borderId="25" xfId="0" applyFont="1" applyFill="1" applyBorder="1" applyAlignment="1">
      <alignment horizontal="center" vertical="center"/>
    </xf>
    <xf numFmtId="0" fontId="40" fillId="32" borderId="25" xfId="0" applyFont="1" applyFill="1" applyBorder="1" applyAlignment="1">
      <alignment horizontal="center" vertical="center" wrapText="1"/>
    </xf>
    <xf numFmtId="0" fontId="40" fillId="32" borderId="26" xfId="0" applyFont="1" applyFill="1" applyBorder="1" applyAlignment="1">
      <alignment horizontal="center" vertical="center" wrapText="1"/>
    </xf>
    <xf numFmtId="0" fontId="40" fillId="33" borderId="24" xfId="0" applyFont="1" applyFill="1" applyBorder="1" applyAlignment="1">
      <alignment horizontal="center" vertical="center" wrapText="1"/>
    </xf>
    <xf numFmtId="0" fontId="40" fillId="33" borderId="25" xfId="0" applyFont="1" applyFill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31" borderId="28" xfId="0" applyFont="1" applyFill="1" applyBorder="1" applyAlignment="1">
      <alignment horizontal="center" vertical="center" wrapText="1"/>
    </xf>
    <xf numFmtId="0" fontId="40" fillId="31" borderId="29" xfId="0" applyFont="1" applyFill="1" applyBorder="1" applyAlignment="1">
      <alignment horizontal="center" vertical="center" wrapText="1"/>
    </xf>
    <xf numFmtId="0" fontId="40" fillId="32" borderId="30" xfId="0" applyFont="1" applyFill="1" applyBorder="1" applyAlignment="1">
      <alignment horizontal="center" vertical="center"/>
    </xf>
    <xf numFmtId="0" fontId="40" fillId="32" borderId="13" xfId="0" applyFont="1" applyFill="1" applyBorder="1" applyAlignment="1">
      <alignment horizontal="center" vertical="center"/>
    </xf>
    <xf numFmtId="0" fontId="40" fillId="32" borderId="13" xfId="0" applyFont="1" applyFill="1" applyBorder="1" applyAlignment="1">
      <alignment horizontal="center" vertical="center" wrapText="1"/>
    </xf>
    <xf numFmtId="0" fontId="40" fillId="32" borderId="31" xfId="0" applyFont="1" applyFill="1" applyBorder="1" applyAlignment="1">
      <alignment horizontal="center" vertical="center" wrapText="1"/>
    </xf>
    <xf numFmtId="0" fontId="40" fillId="33" borderId="30" xfId="0" applyFont="1" applyFill="1" applyBorder="1" applyAlignment="1">
      <alignment horizontal="center" vertical="center" wrapText="1"/>
    </xf>
    <xf numFmtId="0" fontId="40" fillId="33" borderId="13" xfId="0" applyFont="1" applyFill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0" xfId="0" applyFont="1" applyAlignment="1">
      <alignment shrinkToFit="1"/>
    </xf>
    <xf numFmtId="0" fontId="40" fillId="0" borderId="0" xfId="0" applyFont="1" applyAlignment="1">
      <alignment horizontal="center" shrinkToFit="1"/>
    </xf>
    <xf numFmtId="0" fontId="25" fillId="42" borderId="33" xfId="0" applyFont="1" applyFill="1" applyBorder="1" applyAlignment="1">
      <alignment horizontal="center" shrinkToFit="1"/>
    </xf>
    <xf numFmtId="0" fontId="40" fillId="0" borderId="32" xfId="0" applyFont="1" applyBorder="1" applyAlignment="1">
      <alignment horizontal="center" vertical="center" shrinkToFit="1"/>
    </xf>
    <xf numFmtId="0" fontId="40" fillId="0" borderId="13" xfId="0" applyFont="1" applyFill="1" applyBorder="1" applyAlignment="1">
      <alignment horizontal="center" shrinkToFit="1"/>
    </xf>
    <xf numFmtId="0" fontId="39" fillId="0" borderId="0" xfId="0" applyFont="1" applyFill="1" applyAlignment="1">
      <alignment shrinkToFit="1"/>
    </xf>
    <xf numFmtId="0" fontId="40" fillId="0" borderId="10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1" fontId="37" fillId="0" borderId="0" xfId="37" applyNumberFormat="1" applyFont="1" applyFill="1" applyAlignment="1" applyProtection="1">
      <alignment horizontal="center" vertical="center"/>
      <protection hidden="1"/>
    </xf>
    <xf numFmtId="0" fontId="40" fillId="0" borderId="35" xfId="0" applyFont="1" applyBorder="1" applyAlignment="1">
      <alignment horizontal="center" vertical="center" shrinkToFit="1"/>
    </xf>
    <xf numFmtId="0" fontId="40" fillId="0" borderId="36" xfId="0" applyFont="1" applyBorder="1" applyAlignment="1">
      <alignment horizontal="center" vertical="center" shrinkToFit="1"/>
    </xf>
    <xf numFmtId="0" fontId="39" fillId="44" borderId="37" xfId="0" applyFont="1" applyFill="1" applyBorder="1" applyAlignment="1">
      <alignment horizontal="center"/>
    </xf>
    <xf numFmtId="0" fontId="39" fillId="44" borderId="38" xfId="0" applyFont="1" applyFill="1" applyBorder="1" applyAlignment="1">
      <alignment horizontal="center"/>
    </xf>
    <xf numFmtId="1" fontId="39" fillId="0" borderId="13" xfId="0" applyNumberFormat="1" applyFont="1" applyFill="1" applyBorder="1"/>
    <xf numFmtId="165" fontId="28" fillId="0" borderId="13" xfId="0" applyNumberFormat="1" applyFont="1" applyFill="1" applyBorder="1"/>
    <xf numFmtId="0" fontId="29" fillId="0" borderId="13" xfId="0" applyFont="1" applyFill="1" applyBorder="1" applyAlignment="1">
      <alignment horizontal="right"/>
    </xf>
    <xf numFmtId="2" fontId="29" fillId="0" borderId="13" xfId="0" applyNumberFormat="1" applyFont="1" applyFill="1" applyBorder="1" applyAlignment="1">
      <alignment horizontal="center"/>
    </xf>
    <xf numFmtId="1" fontId="28" fillId="0" borderId="13" xfId="0" applyNumberFormat="1" applyFont="1" applyFill="1" applyBorder="1"/>
    <xf numFmtId="2" fontId="29" fillId="0" borderId="13" xfId="0" applyNumberFormat="1" applyFont="1" applyFill="1" applyBorder="1" applyAlignment="1">
      <alignment horizontal="right"/>
    </xf>
    <xf numFmtId="1" fontId="28" fillId="0" borderId="13" xfId="0" applyNumberFormat="1" applyFont="1" applyFill="1" applyBorder="1" applyAlignment="1">
      <alignment wrapText="1"/>
    </xf>
    <xf numFmtId="0" fontId="0" fillId="0" borderId="13" xfId="0" applyFill="1" applyBorder="1"/>
    <xf numFmtId="1" fontId="35" fillId="0" borderId="13" xfId="0" applyNumberFormat="1" applyFont="1" applyFill="1" applyBorder="1" applyAlignment="1">
      <alignment horizontal="right"/>
    </xf>
    <xf numFmtId="2" fontId="36" fillId="0" borderId="13" xfId="0" applyNumberFormat="1" applyFont="1" applyFill="1" applyBorder="1"/>
    <xf numFmtId="1" fontId="0" fillId="0" borderId="13" xfId="0" applyNumberFormat="1" applyFill="1" applyBorder="1"/>
    <xf numFmtId="1" fontId="18" fillId="0" borderId="13" xfId="37" applyNumberFormat="1" applyFont="1" applyFill="1" applyBorder="1"/>
    <xf numFmtId="1" fontId="18" fillId="0" borderId="13" xfId="37" applyNumberFormat="1" applyFill="1" applyBorder="1"/>
    <xf numFmtId="2" fontId="18" fillId="0" borderId="13" xfId="37" applyNumberFormat="1" applyFont="1" applyFill="1" applyBorder="1"/>
    <xf numFmtId="0" fontId="32" fillId="0" borderId="0" xfId="37" applyFont="1" applyFill="1" applyAlignment="1" applyProtection="1">
      <alignment horizontal="left" vertical="center"/>
      <protection hidden="1"/>
    </xf>
    <xf numFmtId="0" fontId="26" fillId="0" borderId="13" xfId="0" applyFont="1" applyFill="1" applyBorder="1"/>
    <xf numFmtId="2" fontId="26" fillId="0" borderId="13" xfId="0" applyNumberFormat="1" applyFont="1" applyFill="1" applyBorder="1"/>
    <xf numFmtId="0" fontId="18" fillId="0" borderId="13" xfId="0" applyFont="1" applyFill="1" applyBorder="1"/>
    <xf numFmtId="2" fontId="18" fillId="0" borderId="13" xfId="0" applyNumberFormat="1" applyFont="1" applyFill="1" applyBorder="1"/>
    <xf numFmtId="1" fontId="18" fillId="0" borderId="13" xfId="0" applyNumberFormat="1" applyFont="1" applyFill="1" applyBorder="1"/>
    <xf numFmtId="0" fontId="18" fillId="0" borderId="13" xfId="37" applyFont="1" applyFill="1" applyBorder="1" applyAlignment="1" applyProtection="1">
      <alignment horizontal="center" vertical="center"/>
      <protection hidden="1"/>
    </xf>
    <xf numFmtId="1" fontId="18" fillId="0" borderId="13" xfId="37" applyNumberFormat="1" applyFont="1" applyFill="1" applyBorder="1" applyAlignment="1" applyProtection="1">
      <alignment vertical="center" shrinkToFit="1"/>
      <protection hidden="1"/>
    </xf>
    <xf numFmtId="0" fontId="18" fillId="0" borderId="0" xfId="37" applyFill="1" applyBorder="1" applyAlignment="1" applyProtection="1">
      <alignment horizontal="center" vertical="center"/>
      <protection hidden="1"/>
    </xf>
    <xf numFmtId="0" fontId="34" fillId="0" borderId="0" xfId="37" applyFont="1" applyFill="1" applyAlignment="1" applyProtection="1">
      <alignment horizontal="center" vertical="center"/>
      <protection hidden="1"/>
    </xf>
    <xf numFmtId="9" fontId="44" fillId="0" borderId="0" xfId="0" applyNumberFormat="1" applyFont="1"/>
    <xf numFmtId="0" fontId="44" fillId="0" borderId="0" xfId="0" applyFont="1"/>
    <xf numFmtId="0" fontId="44" fillId="0" borderId="0" xfId="0" applyFont="1" applyFill="1"/>
    <xf numFmtId="0" fontId="2" fillId="0" borderId="0" xfId="0" applyFont="1" applyFill="1"/>
    <xf numFmtId="1" fontId="28" fillId="0" borderId="13" xfId="0" applyNumberFormat="1" applyFont="1" applyFill="1" applyBorder="1" applyAlignment="1">
      <alignment horizontal="right"/>
    </xf>
    <xf numFmtId="0" fontId="28" fillId="0" borderId="13" xfId="0" applyFont="1" applyFill="1" applyBorder="1" applyAlignment="1">
      <alignment horizontal="right"/>
    </xf>
    <xf numFmtId="0" fontId="40" fillId="0" borderId="13" xfId="0" applyFont="1" applyFill="1" applyBorder="1" applyAlignment="1">
      <alignment horizontal="right"/>
    </xf>
    <xf numFmtId="1" fontId="29" fillId="0" borderId="13" xfId="0" applyNumberFormat="1" applyFont="1" applyFill="1" applyBorder="1" applyAlignment="1">
      <alignment horizontal="right"/>
    </xf>
    <xf numFmtId="164" fontId="28" fillId="0" borderId="13" xfId="0" applyNumberFormat="1" applyFont="1" applyFill="1" applyBorder="1"/>
    <xf numFmtId="0" fontId="27" fillId="0" borderId="13" xfId="0" applyFont="1" applyFill="1" applyBorder="1" applyAlignment="1">
      <alignment horizontal="right"/>
    </xf>
    <xf numFmtId="0" fontId="20" fillId="30" borderId="14" xfId="37" applyFont="1" applyFill="1" applyBorder="1" applyAlignment="1" applyProtection="1">
      <alignment horizontal="center" vertical="center"/>
      <protection hidden="1"/>
    </xf>
    <xf numFmtId="0" fontId="20" fillId="29" borderId="39" xfId="37" applyFont="1" applyFill="1" applyBorder="1" applyAlignment="1" applyProtection="1">
      <alignment horizontal="center" vertical="center" wrapText="1"/>
      <protection hidden="1"/>
    </xf>
    <xf numFmtId="0" fontId="20" fillId="29" borderId="40" xfId="37" applyFont="1" applyFill="1" applyBorder="1" applyAlignment="1" applyProtection="1">
      <alignment horizontal="center" vertical="center" wrapText="1"/>
      <protection hidden="1"/>
    </xf>
    <xf numFmtId="0" fontId="20" fillId="29" borderId="41" xfId="37" applyFont="1" applyFill="1" applyBorder="1" applyAlignment="1" applyProtection="1">
      <alignment horizontal="center" vertical="center" wrapText="1"/>
      <protection hidden="1"/>
    </xf>
    <xf numFmtId="0" fontId="20" fillId="29" borderId="42" xfId="37" applyFont="1" applyFill="1" applyBorder="1" applyAlignment="1" applyProtection="1">
      <alignment horizontal="center" vertical="center" wrapText="1"/>
      <protection hidden="1"/>
    </xf>
    <xf numFmtId="0" fontId="20" fillId="29" borderId="28" xfId="37" applyFont="1" applyFill="1" applyBorder="1" applyAlignment="1" applyProtection="1">
      <alignment horizontal="center" vertical="center" wrapText="1"/>
      <protection hidden="1"/>
    </xf>
    <xf numFmtId="0" fontId="20" fillId="29" borderId="43" xfId="37" applyFont="1" applyFill="1" applyBorder="1" applyAlignment="1" applyProtection="1">
      <alignment horizontal="center" vertical="center" wrapText="1"/>
      <protection hidden="1"/>
    </xf>
    <xf numFmtId="0" fontId="20" fillId="29" borderId="13" xfId="37" applyFont="1" applyFill="1" applyBorder="1" applyAlignment="1" applyProtection="1">
      <alignment horizontal="center" vertical="center" wrapText="1"/>
      <protection hidden="1"/>
    </xf>
    <xf numFmtId="0" fontId="20" fillId="43" borderId="13" xfId="37" applyFont="1" applyFill="1" applyBorder="1" applyAlignment="1" applyProtection="1">
      <alignment horizontal="center" vertical="center" wrapText="1"/>
      <protection hidden="1"/>
    </xf>
    <xf numFmtId="0" fontId="20" fillId="24" borderId="14" xfId="37" applyFont="1" applyFill="1" applyBorder="1" applyAlignment="1" applyProtection="1">
      <alignment horizontal="center" vertical="center"/>
      <protection hidden="1"/>
    </xf>
    <xf numFmtId="0" fontId="20" fillId="29" borderId="44" xfId="37" applyFont="1" applyFill="1" applyBorder="1" applyAlignment="1" applyProtection="1">
      <alignment horizontal="center" vertical="center" wrapText="1"/>
      <protection hidden="1"/>
    </xf>
    <xf numFmtId="0" fontId="20" fillId="29" borderId="34" xfId="37" applyFont="1" applyFill="1" applyBorder="1" applyAlignment="1" applyProtection="1">
      <alignment horizontal="center" vertical="center" wrapText="1"/>
      <protection hidden="1"/>
    </xf>
    <xf numFmtId="0" fontId="20" fillId="29" borderId="15" xfId="37" applyFont="1" applyFill="1" applyBorder="1" applyAlignment="1" applyProtection="1">
      <alignment horizontal="center" vertical="center" wrapText="1"/>
      <protection hidden="1"/>
    </xf>
    <xf numFmtId="0" fontId="32" fillId="46" borderId="39" xfId="37" applyFont="1" applyFill="1" applyBorder="1" applyAlignment="1" applyProtection="1">
      <alignment horizontal="center" vertical="center" wrapText="1"/>
      <protection hidden="1"/>
    </xf>
    <xf numFmtId="0" fontId="32" fillId="46" borderId="40" xfId="37" applyFont="1" applyFill="1" applyBorder="1" applyAlignment="1" applyProtection="1">
      <alignment horizontal="center" vertical="center" wrapText="1"/>
      <protection hidden="1"/>
    </xf>
    <xf numFmtId="0" fontId="32" fillId="46" borderId="41" xfId="37" applyFont="1" applyFill="1" applyBorder="1" applyAlignment="1" applyProtection="1">
      <alignment horizontal="center" vertical="center" wrapText="1"/>
      <protection hidden="1"/>
    </xf>
    <xf numFmtId="0" fontId="32" fillId="46" borderId="42" xfId="37" applyFont="1" applyFill="1" applyBorder="1" applyAlignment="1" applyProtection="1">
      <alignment horizontal="center" vertical="center" wrapText="1"/>
      <protection hidden="1"/>
    </xf>
    <xf numFmtId="0" fontId="32" fillId="46" borderId="28" xfId="37" applyFont="1" applyFill="1" applyBorder="1" applyAlignment="1" applyProtection="1">
      <alignment horizontal="center" vertical="center" wrapText="1"/>
      <protection hidden="1"/>
    </xf>
    <xf numFmtId="0" fontId="32" fillId="46" borderId="43" xfId="37" applyFont="1" applyFill="1" applyBorder="1" applyAlignment="1" applyProtection="1">
      <alignment horizontal="center" vertical="center" wrapText="1"/>
      <protection hidden="1"/>
    </xf>
    <xf numFmtId="0" fontId="32" fillId="46" borderId="16" xfId="37" applyFont="1" applyFill="1" applyBorder="1" applyAlignment="1" applyProtection="1">
      <alignment horizontal="center" vertical="center" wrapText="1"/>
      <protection hidden="1"/>
    </xf>
    <xf numFmtId="0" fontId="32" fillId="46" borderId="45" xfId="37" applyFont="1" applyFill="1" applyBorder="1" applyAlignment="1" applyProtection="1">
      <alignment horizontal="center" vertical="center" wrapText="1"/>
      <protection hidden="1"/>
    </xf>
    <xf numFmtId="0" fontId="32" fillId="46" borderId="46" xfId="37" applyFont="1" applyFill="1" applyBorder="1" applyAlignment="1" applyProtection="1">
      <alignment horizontal="center" vertical="center" wrapText="1"/>
      <protection hidden="1"/>
    </xf>
    <xf numFmtId="0" fontId="32" fillId="0" borderId="14" xfId="37" applyFont="1" applyFill="1" applyBorder="1" applyAlignment="1" applyProtection="1">
      <alignment horizontal="center" vertical="center"/>
      <protection hidden="1"/>
    </xf>
    <xf numFmtId="0" fontId="20" fillId="46" borderId="44" xfId="37" applyFont="1" applyFill="1" applyBorder="1" applyAlignment="1" applyProtection="1">
      <alignment horizontal="center" vertical="center" wrapText="1"/>
      <protection hidden="1"/>
    </xf>
    <xf numFmtId="0" fontId="20" fillId="46" borderId="34" xfId="37" applyFont="1" applyFill="1" applyBorder="1" applyAlignment="1" applyProtection="1">
      <alignment horizontal="center" vertical="center" wrapText="1"/>
      <protection hidden="1"/>
    </xf>
    <xf numFmtId="0" fontId="20" fillId="46" borderId="15" xfId="37" applyFont="1" applyFill="1" applyBorder="1" applyAlignment="1" applyProtection="1">
      <alignment horizontal="center" vertical="center" wrapText="1"/>
      <protection hidden="1"/>
    </xf>
    <xf numFmtId="0" fontId="20" fillId="39" borderId="39" xfId="37" applyFont="1" applyFill="1" applyBorder="1" applyAlignment="1" applyProtection="1">
      <alignment horizontal="center" vertical="center" wrapText="1"/>
      <protection hidden="1"/>
    </xf>
    <xf numFmtId="0" fontId="20" fillId="39" borderId="47" xfId="37" applyFont="1" applyFill="1" applyBorder="1" applyAlignment="1" applyProtection="1">
      <alignment horizontal="center" vertical="center" wrapText="1"/>
      <protection hidden="1"/>
    </xf>
    <xf numFmtId="0" fontId="20" fillId="39" borderId="40" xfId="37" applyFont="1" applyFill="1" applyBorder="1" applyAlignment="1" applyProtection="1">
      <alignment horizontal="center" vertical="center" wrapText="1"/>
      <protection hidden="1"/>
    </xf>
    <xf numFmtId="0" fontId="20" fillId="39" borderId="28" xfId="37" applyFont="1" applyFill="1" applyBorder="1" applyAlignment="1" applyProtection="1">
      <alignment horizontal="center" vertical="center" wrapText="1"/>
      <protection hidden="1"/>
    </xf>
    <xf numFmtId="0" fontId="20" fillId="39" borderId="14" xfId="37" applyFont="1" applyFill="1" applyBorder="1" applyAlignment="1" applyProtection="1">
      <alignment horizontal="center" vertical="center" wrapText="1"/>
      <protection hidden="1"/>
    </xf>
    <xf numFmtId="0" fontId="20" fillId="39" borderId="43" xfId="37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2" fillId="0" borderId="0" xfId="0" applyFont="1" applyAlignment="1">
      <alignment wrapText="1"/>
    </xf>
    <xf numFmtId="0" fontId="43" fillId="44" borderId="20" xfId="0" applyFont="1" applyFill="1" applyBorder="1" applyAlignment="1">
      <alignment horizontal="center"/>
    </xf>
    <xf numFmtId="0" fontId="43" fillId="44" borderId="18" xfId="0" applyFont="1" applyFill="1" applyBorder="1" applyAlignment="1">
      <alignment horizontal="center"/>
    </xf>
    <xf numFmtId="0" fontId="43" fillId="44" borderId="19" xfId="0" applyFont="1" applyFill="1" applyBorder="1" applyAlignment="1">
      <alignment horizontal="center"/>
    </xf>
    <xf numFmtId="0" fontId="43" fillId="45" borderId="20" xfId="0" applyFont="1" applyFill="1" applyBorder="1" applyAlignment="1">
      <alignment horizontal="center"/>
    </xf>
    <xf numFmtId="0" fontId="43" fillId="45" borderId="18" xfId="0" applyFont="1" applyFill="1" applyBorder="1" applyAlignment="1">
      <alignment horizontal="center"/>
    </xf>
    <xf numFmtId="0" fontId="43" fillId="45" borderId="19" xfId="0" applyFont="1" applyFill="1" applyBorder="1" applyAlignment="1">
      <alignment horizontal="center"/>
    </xf>
    <xf numFmtId="0" fontId="0" fillId="42" borderId="37" xfId="0" applyFill="1" applyBorder="1" applyAlignment="1">
      <alignment horizontal="center" vertical="center" wrapText="1"/>
    </xf>
    <xf numFmtId="0" fontId="0" fillId="42" borderId="23" xfId="0" applyFill="1" applyBorder="1" applyAlignment="1">
      <alignment horizontal="center" vertical="center" wrapText="1"/>
    </xf>
    <xf numFmtId="0" fontId="0" fillId="42" borderId="48" xfId="0" applyFill="1" applyBorder="1" applyAlignment="1">
      <alignment horizontal="center" vertical="center" wrapText="1"/>
    </xf>
    <xf numFmtId="0" fontId="0" fillId="42" borderId="49" xfId="0" applyFill="1" applyBorder="1" applyAlignment="1">
      <alignment horizontal="center" vertical="center" wrapText="1"/>
    </xf>
    <xf numFmtId="0" fontId="0" fillId="42" borderId="50" xfId="0" applyFill="1" applyBorder="1" applyAlignment="1">
      <alignment horizontal="center" vertical="center" wrapText="1"/>
    </xf>
    <xf numFmtId="0" fontId="0" fillId="42" borderId="29" xfId="0" applyFill="1" applyBorder="1" applyAlignment="1">
      <alignment horizontal="center" vertical="center" wrapText="1"/>
    </xf>
    <xf numFmtId="0" fontId="27" fillId="31" borderId="25" xfId="0" applyFont="1" applyFill="1" applyBorder="1" applyAlignment="1">
      <alignment horizontal="center" vertical="center"/>
    </xf>
    <xf numFmtId="0" fontId="27" fillId="31" borderId="13" xfId="0" applyFont="1" applyFill="1" applyBorder="1" applyAlignment="1">
      <alignment horizontal="center" vertical="center"/>
    </xf>
    <xf numFmtId="0" fontId="27" fillId="31" borderId="22" xfId="0" applyFont="1" applyFill="1" applyBorder="1" applyAlignment="1">
      <alignment horizontal="center" vertical="center" wrapText="1"/>
    </xf>
    <xf numFmtId="0" fontId="27" fillId="31" borderId="23" xfId="0" applyFont="1" applyFill="1" applyBorder="1" applyAlignment="1">
      <alignment horizontal="center" vertical="center" wrapText="1"/>
    </xf>
    <xf numFmtId="0" fontId="27" fillId="31" borderId="28" xfId="0" applyFont="1" applyFill="1" applyBorder="1" applyAlignment="1">
      <alignment horizontal="center" vertical="center" wrapText="1"/>
    </xf>
    <xf numFmtId="0" fontId="27" fillId="31" borderId="29" xfId="0" applyFont="1" applyFill="1" applyBorder="1" applyAlignment="1">
      <alignment horizontal="center" vertical="center" wrapText="1"/>
    </xf>
    <xf numFmtId="0" fontId="27" fillId="32" borderId="24" xfId="0" applyFont="1" applyFill="1" applyBorder="1" applyAlignment="1">
      <alignment horizontal="center" vertical="center"/>
    </xf>
    <xf numFmtId="0" fontId="27" fillId="32" borderId="25" xfId="0" applyFont="1" applyFill="1" applyBorder="1" applyAlignment="1">
      <alignment horizontal="center" vertical="center"/>
    </xf>
    <xf numFmtId="0" fontId="27" fillId="32" borderId="30" xfId="0" applyFont="1" applyFill="1" applyBorder="1" applyAlignment="1">
      <alignment horizontal="center" vertical="center"/>
    </xf>
    <xf numFmtId="0" fontId="27" fillId="32" borderId="13" xfId="0" applyFont="1" applyFill="1" applyBorder="1" applyAlignment="1">
      <alignment horizontal="center" vertical="center"/>
    </xf>
    <xf numFmtId="0" fontId="27" fillId="32" borderId="25" xfId="0" applyFont="1" applyFill="1" applyBorder="1" applyAlignment="1">
      <alignment horizontal="center" vertical="center" wrapText="1"/>
    </xf>
    <xf numFmtId="0" fontId="27" fillId="32" borderId="13" xfId="0" applyFont="1" applyFill="1" applyBorder="1" applyAlignment="1">
      <alignment horizontal="center" vertical="center" wrapText="1"/>
    </xf>
    <xf numFmtId="0" fontId="27" fillId="35" borderId="37" xfId="0" applyFont="1" applyFill="1" applyBorder="1" applyAlignment="1">
      <alignment horizontal="center" wrapText="1"/>
    </xf>
    <xf numFmtId="0" fontId="27" fillId="35" borderId="23" xfId="0" applyFont="1" applyFill="1" applyBorder="1" applyAlignment="1">
      <alignment horizontal="center" wrapText="1"/>
    </xf>
    <xf numFmtId="0" fontId="27" fillId="35" borderId="50" xfId="0" applyFont="1" applyFill="1" applyBorder="1" applyAlignment="1">
      <alignment horizontal="center" wrapText="1"/>
    </xf>
    <xf numFmtId="0" fontId="27" fillId="35" borderId="29" xfId="0" applyFont="1" applyFill="1" applyBorder="1" applyAlignment="1">
      <alignment horizontal="center" wrapText="1"/>
    </xf>
    <xf numFmtId="0" fontId="27" fillId="33" borderId="37" xfId="0" applyFont="1" applyFill="1" applyBorder="1" applyAlignment="1">
      <alignment horizontal="center" vertical="center" wrapText="1"/>
    </xf>
    <xf numFmtId="0" fontId="27" fillId="33" borderId="23" xfId="0" applyFont="1" applyFill="1" applyBorder="1" applyAlignment="1">
      <alignment horizontal="center" vertical="center" wrapText="1"/>
    </xf>
    <xf numFmtId="0" fontId="27" fillId="33" borderId="50" xfId="0" applyFont="1" applyFill="1" applyBorder="1" applyAlignment="1">
      <alignment horizontal="center" vertical="center" wrapText="1"/>
    </xf>
    <xf numFmtId="0" fontId="27" fillId="33" borderId="29" xfId="0" applyFont="1" applyFill="1" applyBorder="1" applyAlignment="1">
      <alignment horizontal="center" vertical="center" wrapText="1"/>
    </xf>
    <xf numFmtId="0" fontId="27" fillId="36" borderId="24" xfId="0" applyFont="1" applyFill="1" applyBorder="1" applyAlignment="1">
      <alignment horizontal="center" vertical="center" wrapText="1"/>
    </xf>
    <xf numFmtId="0" fontId="27" fillId="36" borderId="25" xfId="0" applyFont="1" applyFill="1" applyBorder="1" applyAlignment="1">
      <alignment horizontal="center" vertical="center" wrapText="1"/>
    </xf>
    <xf numFmtId="0" fontId="27" fillId="36" borderId="30" xfId="0" applyFont="1" applyFill="1" applyBorder="1" applyAlignment="1">
      <alignment horizontal="center" vertical="center" wrapText="1"/>
    </xf>
    <xf numFmtId="0" fontId="27" fillId="36" borderId="13" xfId="0" applyFont="1" applyFill="1" applyBorder="1" applyAlignment="1">
      <alignment horizontal="center" vertical="center" wrapText="1"/>
    </xf>
    <xf numFmtId="0" fontId="27" fillId="32" borderId="26" xfId="0" applyFont="1" applyFill="1" applyBorder="1" applyAlignment="1">
      <alignment horizontal="center" vertical="center" wrapText="1"/>
    </xf>
    <xf numFmtId="0" fontId="27" fillId="32" borderId="31" xfId="0" applyFont="1" applyFill="1" applyBorder="1" applyAlignment="1">
      <alignment horizontal="center" vertical="center" wrapText="1"/>
    </xf>
    <xf numFmtId="0" fontId="27" fillId="42" borderId="17" xfId="0" applyFont="1" applyFill="1" applyBorder="1" applyAlignment="1">
      <alignment horizontal="center"/>
    </xf>
    <xf numFmtId="0" fontId="27" fillId="42" borderId="33" xfId="0" applyFont="1" applyFill="1" applyBorder="1" applyAlignment="1">
      <alignment horizontal="center"/>
    </xf>
    <xf numFmtId="0" fontId="27" fillId="0" borderId="21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9" fillId="31" borderId="24" xfId="0" applyFont="1" applyFill="1" applyBorder="1" applyAlignment="1">
      <alignment horizontal="center" vertical="center"/>
    </xf>
    <xf numFmtId="0" fontId="29" fillId="31" borderId="25" xfId="0" applyFont="1" applyFill="1" applyBorder="1" applyAlignment="1">
      <alignment horizontal="center" vertical="center"/>
    </xf>
    <xf numFmtId="0" fontId="29" fillId="31" borderId="22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7" fillId="36" borderId="26" xfId="0" applyFont="1" applyFill="1" applyBorder="1" applyAlignment="1">
      <alignment horizontal="center" vertical="center" wrapText="1"/>
    </xf>
    <xf numFmtId="0" fontId="27" fillId="36" borderId="31" xfId="0" applyFont="1" applyFill="1" applyBorder="1" applyAlignment="1">
      <alignment horizontal="center" vertical="center" wrapText="1"/>
    </xf>
    <xf numFmtId="0" fontId="27" fillId="37" borderId="37" xfId="0" applyFont="1" applyFill="1" applyBorder="1" applyAlignment="1">
      <alignment horizontal="center" vertical="center" wrapText="1"/>
    </xf>
    <xf numFmtId="0" fontId="27" fillId="37" borderId="23" xfId="0" applyFont="1" applyFill="1" applyBorder="1" applyAlignment="1">
      <alignment horizontal="center" vertical="center" wrapText="1"/>
    </xf>
    <xf numFmtId="0" fontId="27" fillId="37" borderId="48" xfId="0" applyFont="1" applyFill="1" applyBorder="1" applyAlignment="1">
      <alignment horizontal="center" vertical="center" wrapText="1"/>
    </xf>
    <xf numFmtId="0" fontId="27" fillId="37" borderId="49" xfId="0" applyFont="1" applyFill="1" applyBorder="1" applyAlignment="1">
      <alignment horizontal="center" vertical="center" wrapText="1"/>
    </xf>
    <xf numFmtId="0" fontId="27" fillId="31" borderId="30" xfId="0" applyFont="1" applyFill="1" applyBorder="1" applyAlignment="1">
      <alignment horizontal="center" vertical="center"/>
    </xf>
    <xf numFmtId="0" fontId="27" fillId="33" borderId="25" xfId="0" applyFont="1" applyFill="1" applyBorder="1" applyAlignment="1">
      <alignment horizontal="center" vertical="center" wrapText="1"/>
    </xf>
    <xf numFmtId="0" fontId="27" fillId="33" borderId="13" xfId="0" applyFont="1" applyFill="1" applyBorder="1" applyAlignment="1">
      <alignment horizontal="center" vertical="center" wrapText="1"/>
    </xf>
    <xf numFmtId="0" fontId="27" fillId="33" borderId="26" xfId="0" applyFont="1" applyFill="1" applyBorder="1" applyAlignment="1">
      <alignment horizontal="center" vertical="center" wrapText="1"/>
    </xf>
    <xf numFmtId="0" fontId="27" fillId="33" borderId="31" xfId="0" applyFont="1" applyFill="1" applyBorder="1" applyAlignment="1">
      <alignment horizontal="center" vertical="center" wrapText="1"/>
    </xf>
    <xf numFmtId="0" fontId="27" fillId="34" borderId="37" xfId="0" applyFont="1" applyFill="1" applyBorder="1" applyAlignment="1">
      <alignment horizontal="center" vertical="center" wrapText="1"/>
    </xf>
    <xf numFmtId="0" fontId="27" fillId="34" borderId="23" xfId="0" applyFont="1" applyFill="1" applyBorder="1" applyAlignment="1">
      <alignment horizontal="center" vertical="center" wrapText="1"/>
    </xf>
    <xf numFmtId="0" fontId="27" fillId="34" borderId="48" xfId="0" applyFont="1" applyFill="1" applyBorder="1" applyAlignment="1">
      <alignment horizontal="center" vertical="center" wrapText="1"/>
    </xf>
    <xf numFmtId="0" fontId="27" fillId="34" borderId="49" xfId="0" applyFont="1" applyFill="1" applyBorder="1" applyAlignment="1">
      <alignment horizontal="center" vertical="center" wrapText="1"/>
    </xf>
    <xf numFmtId="0" fontId="27" fillId="33" borderId="24" xfId="0" applyFont="1" applyFill="1" applyBorder="1" applyAlignment="1">
      <alignment horizontal="center" vertical="center" wrapText="1"/>
    </xf>
    <xf numFmtId="0" fontId="27" fillId="33" borderId="30" xfId="0" applyFont="1" applyFill="1" applyBorder="1" applyAlignment="1">
      <alignment horizontal="center" vertical="center" wrapText="1"/>
    </xf>
    <xf numFmtId="0" fontId="40" fillId="31" borderId="22" xfId="0" applyFont="1" applyFill="1" applyBorder="1" applyAlignment="1">
      <alignment horizontal="center" vertical="center" wrapText="1"/>
    </xf>
    <xf numFmtId="0" fontId="40" fillId="31" borderId="51" xfId="0" applyFont="1" applyFill="1" applyBorder="1" applyAlignment="1">
      <alignment horizontal="center" vertical="center" wrapText="1"/>
    </xf>
    <xf numFmtId="0" fontId="40" fillId="31" borderId="28" xfId="0" applyFont="1" applyFill="1" applyBorder="1" applyAlignment="1">
      <alignment horizontal="center" vertical="center" wrapText="1"/>
    </xf>
    <xf numFmtId="0" fontId="40" fillId="31" borderId="43" xfId="0" applyFont="1" applyFill="1" applyBorder="1" applyAlignment="1">
      <alignment horizontal="center" vertical="center" wrapText="1"/>
    </xf>
    <xf numFmtId="0" fontId="40" fillId="31" borderId="22" xfId="0" applyFont="1" applyFill="1" applyBorder="1" applyAlignment="1">
      <alignment horizontal="center" vertical="center"/>
    </xf>
    <xf numFmtId="0" fontId="40" fillId="31" borderId="51" xfId="0" applyFont="1" applyFill="1" applyBorder="1" applyAlignment="1">
      <alignment horizontal="center" vertical="center"/>
    </xf>
    <xf numFmtId="0" fontId="40" fillId="31" borderId="28" xfId="0" applyFont="1" applyFill="1" applyBorder="1" applyAlignment="1">
      <alignment horizontal="center" vertical="center"/>
    </xf>
    <xf numFmtId="0" fontId="40" fillId="31" borderId="43" xfId="0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/>
    </xf>
    <xf numFmtId="9" fontId="39" fillId="0" borderId="0" xfId="0" applyNumberFormat="1" applyFont="1" applyAlignment="1">
      <alignment horizontal="center"/>
    </xf>
    <xf numFmtId="0" fontId="40" fillId="31" borderId="13" xfId="0" applyFont="1" applyFill="1" applyBorder="1" applyAlignment="1">
      <alignment horizontal="center" vertical="center"/>
    </xf>
    <xf numFmtId="0" fontId="40" fillId="0" borderId="0" xfId="0" applyFont="1" applyAlignment="1">
      <alignment horizontal="center" shrinkToFit="1"/>
    </xf>
    <xf numFmtId="0" fontId="39" fillId="42" borderId="37" xfId="0" applyFont="1" applyFill="1" applyBorder="1" applyAlignment="1">
      <alignment horizontal="center" vertical="center" wrapText="1"/>
    </xf>
    <xf numFmtId="0" fontId="39" fillId="42" borderId="23" xfId="0" applyFont="1" applyFill="1" applyBorder="1" applyAlignment="1">
      <alignment horizontal="center" vertical="center" wrapText="1"/>
    </xf>
    <xf numFmtId="0" fontId="39" fillId="42" borderId="48" xfId="0" applyFont="1" applyFill="1" applyBorder="1" applyAlignment="1">
      <alignment horizontal="center" vertical="center" wrapText="1"/>
    </xf>
    <xf numFmtId="0" fontId="39" fillId="42" borderId="49" xfId="0" applyFont="1" applyFill="1" applyBorder="1" applyAlignment="1">
      <alignment horizontal="center" vertical="center" wrapText="1"/>
    </xf>
    <xf numFmtId="0" fontId="39" fillId="42" borderId="50" xfId="0" applyFont="1" applyFill="1" applyBorder="1" applyAlignment="1">
      <alignment horizontal="center" vertical="center" wrapText="1"/>
    </xf>
    <xf numFmtId="0" fontId="39" fillId="42" borderId="29" xfId="0" applyFont="1" applyFill="1" applyBorder="1" applyAlignment="1">
      <alignment horizontal="center" vertical="center" wrapText="1"/>
    </xf>
    <xf numFmtId="0" fontId="40" fillId="34" borderId="37" xfId="0" applyFont="1" applyFill="1" applyBorder="1" applyAlignment="1">
      <alignment horizontal="center" vertical="center" wrapText="1"/>
    </xf>
    <xf numFmtId="0" fontId="40" fillId="34" borderId="23" xfId="0" applyFont="1" applyFill="1" applyBorder="1" applyAlignment="1">
      <alignment horizontal="center" vertical="center" wrapText="1"/>
    </xf>
    <xf numFmtId="0" fontId="40" fillId="34" borderId="50" xfId="0" applyFont="1" applyFill="1" applyBorder="1" applyAlignment="1">
      <alignment horizontal="center" vertical="center" wrapText="1"/>
    </xf>
    <xf numFmtId="0" fontId="40" fillId="34" borderId="29" xfId="0" applyFont="1" applyFill="1" applyBorder="1" applyAlignment="1">
      <alignment horizontal="center" vertical="center" wrapText="1"/>
    </xf>
    <xf numFmtId="0" fontId="40" fillId="35" borderId="37" xfId="0" applyFont="1" applyFill="1" applyBorder="1" applyAlignment="1">
      <alignment horizontal="center" vertical="center" wrapText="1"/>
    </xf>
    <xf numFmtId="0" fontId="40" fillId="35" borderId="23" xfId="0" applyFont="1" applyFill="1" applyBorder="1" applyAlignment="1">
      <alignment horizontal="center" vertical="center" wrapText="1"/>
    </xf>
    <xf numFmtId="0" fontId="40" fillId="35" borderId="50" xfId="0" applyFont="1" applyFill="1" applyBorder="1" applyAlignment="1">
      <alignment horizontal="center" vertical="center" wrapText="1"/>
    </xf>
    <xf numFmtId="0" fontId="40" fillId="35" borderId="29" xfId="0" applyFont="1" applyFill="1" applyBorder="1" applyAlignment="1">
      <alignment horizontal="center" vertical="center" wrapText="1"/>
    </xf>
    <xf numFmtId="0" fontId="40" fillId="33" borderId="37" xfId="0" applyFont="1" applyFill="1" applyBorder="1" applyAlignment="1">
      <alignment horizontal="center" vertical="center" wrapText="1"/>
    </xf>
    <xf numFmtId="0" fontId="40" fillId="33" borderId="23" xfId="0" applyFont="1" applyFill="1" applyBorder="1" applyAlignment="1">
      <alignment horizontal="center" vertical="center" wrapText="1"/>
    </xf>
    <xf numFmtId="0" fontId="40" fillId="33" borderId="50" xfId="0" applyFont="1" applyFill="1" applyBorder="1" applyAlignment="1">
      <alignment horizontal="center" vertical="center" wrapText="1"/>
    </xf>
    <xf numFmtId="0" fontId="40" fillId="33" borderId="29" xfId="0" applyFont="1" applyFill="1" applyBorder="1" applyAlignment="1">
      <alignment horizontal="center" vertical="center" wrapText="1"/>
    </xf>
    <xf numFmtId="0" fontId="40" fillId="33" borderId="22" xfId="0" applyFont="1" applyFill="1" applyBorder="1" applyAlignment="1">
      <alignment horizontal="center" vertical="center" wrapText="1"/>
    </xf>
    <xf numFmtId="0" fontId="40" fillId="33" borderId="28" xfId="0" applyFont="1" applyFill="1" applyBorder="1" applyAlignment="1">
      <alignment horizontal="center" vertical="center" wrapText="1"/>
    </xf>
    <xf numFmtId="0" fontId="40" fillId="36" borderId="37" xfId="0" applyFont="1" applyFill="1" applyBorder="1" applyAlignment="1">
      <alignment horizontal="center" vertical="center" wrapText="1"/>
    </xf>
    <xf numFmtId="0" fontId="40" fillId="36" borderId="51" xfId="0" applyFont="1" applyFill="1" applyBorder="1" applyAlignment="1">
      <alignment horizontal="center" vertical="center" wrapText="1"/>
    </xf>
    <xf numFmtId="0" fontId="40" fillId="36" borderId="50" xfId="0" applyFont="1" applyFill="1" applyBorder="1" applyAlignment="1">
      <alignment horizontal="center" vertical="center" wrapText="1"/>
    </xf>
    <xf numFmtId="0" fontId="40" fillId="36" borderId="43" xfId="0" applyFont="1" applyFill="1" applyBorder="1" applyAlignment="1">
      <alignment horizontal="center" vertical="center" wrapText="1"/>
    </xf>
    <xf numFmtId="0" fontId="40" fillId="36" borderId="22" xfId="0" applyFont="1" applyFill="1" applyBorder="1" applyAlignment="1">
      <alignment horizontal="center" vertical="center" wrapText="1"/>
    </xf>
    <xf numFmtId="0" fontId="40" fillId="36" borderId="28" xfId="0" applyFont="1" applyFill="1" applyBorder="1" applyAlignment="1">
      <alignment horizontal="center" vertical="center" wrapText="1"/>
    </xf>
    <xf numFmtId="0" fontId="40" fillId="36" borderId="23" xfId="0" applyFont="1" applyFill="1" applyBorder="1" applyAlignment="1">
      <alignment horizontal="center" vertical="center" wrapText="1"/>
    </xf>
    <xf numFmtId="0" fontId="40" fillId="36" borderId="29" xfId="0" applyFont="1" applyFill="1" applyBorder="1" applyAlignment="1">
      <alignment horizontal="center" vertical="center" wrapText="1"/>
    </xf>
    <xf numFmtId="0" fontId="40" fillId="37" borderId="37" xfId="0" applyFont="1" applyFill="1" applyBorder="1" applyAlignment="1">
      <alignment horizontal="center" vertical="center" wrapText="1"/>
    </xf>
    <xf numFmtId="0" fontId="40" fillId="37" borderId="23" xfId="0" applyFont="1" applyFill="1" applyBorder="1" applyAlignment="1">
      <alignment horizontal="center" vertical="center" wrapText="1"/>
    </xf>
    <xf numFmtId="0" fontId="40" fillId="37" borderId="50" xfId="0" applyFont="1" applyFill="1" applyBorder="1" applyAlignment="1">
      <alignment horizontal="center" vertical="center" wrapText="1"/>
    </xf>
    <xf numFmtId="0" fontId="40" fillId="37" borderId="29" xfId="0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center" wrapText="1"/>
    </xf>
    <xf numFmtId="0" fontId="39" fillId="0" borderId="0" xfId="0" applyFont="1" applyFill="1" applyAlignment="1">
      <alignment wrapText="1"/>
    </xf>
    <xf numFmtId="0" fontId="40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39" fillId="0" borderId="19" xfId="0" applyFont="1" applyFill="1" applyBorder="1" applyAlignment="1">
      <alignment horizontal="center"/>
    </xf>
    <xf numFmtId="0" fontId="40" fillId="0" borderId="25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center" vertical="center" wrapText="1"/>
    </xf>
    <xf numFmtId="0" fontId="40" fillId="0" borderId="23" xfId="0" applyFont="1" applyFill="1" applyBorder="1" applyAlignment="1">
      <alignment horizontal="center" vertical="center" wrapText="1"/>
    </xf>
    <xf numFmtId="0" fontId="40" fillId="0" borderId="28" xfId="0" applyFont="1" applyFill="1" applyBorder="1" applyAlignment="1">
      <alignment horizontal="center" vertical="center" wrapText="1"/>
    </xf>
    <xf numFmtId="0" fontId="40" fillId="0" borderId="29" xfId="0" applyFont="1" applyFill="1" applyBorder="1" applyAlignment="1">
      <alignment horizontal="center" vertical="center" wrapText="1"/>
    </xf>
    <xf numFmtId="0" fontId="40" fillId="0" borderId="24" xfId="0" applyFont="1" applyFill="1" applyBorder="1" applyAlignment="1">
      <alignment horizontal="center" vertical="center"/>
    </xf>
    <xf numFmtId="0" fontId="40" fillId="0" borderId="30" xfId="0" applyFont="1" applyFill="1" applyBorder="1" applyAlignment="1">
      <alignment horizontal="center" vertical="center"/>
    </xf>
    <xf numFmtId="0" fontId="40" fillId="0" borderId="25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40" fillId="0" borderId="37" xfId="0" applyFont="1" applyFill="1" applyBorder="1" applyAlignment="1">
      <alignment horizontal="center" vertical="center" wrapText="1"/>
    </xf>
    <xf numFmtId="0" fontId="40" fillId="0" borderId="48" xfId="0" applyFont="1" applyFill="1" applyBorder="1" applyAlignment="1">
      <alignment horizontal="center" vertical="center" wrapText="1"/>
    </xf>
    <xf numFmtId="0" fontId="40" fillId="0" borderId="49" xfId="0" applyFont="1" applyFill="1" applyBorder="1" applyAlignment="1">
      <alignment horizontal="center" vertical="center" wrapText="1"/>
    </xf>
    <xf numFmtId="0" fontId="40" fillId="0" borderId="37" xfId="0" applyFont="1" applyFill="1" applyBorder="1" applyAlignment="1">
      <alignment horizontal="center" wrapText="1"/>
    </xf>
    <xf numFmtId="0" fontId="40" fillId="0" borderId="23" xfId="0" applyFont="1" applyFill="1" applyBorder="1" applyAlignment="1">
      <alignment horizontal="center" wrapText="1"/>
    </xf>
    <xf numFmtId="0" fontId="40" fillId="0" borderId="50" xfId="0" applyFont="1" applyFill="1" applyBorder="1" applyAlignment="1">
      <alignment horizontal="center" wrapText="1"/>
    </xf>
    <xf numFmtId="0" fontId="40" fillId="0" borderId="29" xfId="0" applyFont="1" applyFill="1" applyBorder="1" applyAlignment="1">
      <alignment horizontal="center" wrapText="1"/>
    </xf>
    <xf numFmtId="0" fontId="40" fillId="0" borderId="50" xfId="0" applyFont="1" applyFill="1" applyBorder="1" applyAlignment="1">
      <alignment horizontal="center" vertical="center" wrapText="1"/>
    </xf>
    <xf numFmtId="0" fontId="40" fillId="0" borderId="24" xfId="0" applyFont="1" applyFill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wrapText="1" shrinkToFit="1"/>
    </xf>
    <xf numFmtId="0" fontId="40" fillId="0" borderId="46" xfId="0" applyFont="1" applyFill="1" applyBorder="1" applyAlignment="1">
      <alignment horizontal="center" wrapText="1" shrinkToFit="1"/>
    </xf>
    <xf numFmtId="0" fontId="25" fillId="0" borderId="17" xfId="0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0" fontId="40" fillId="0" borderId="26" xfId="0" applyFont="1" applyFill="1" applyBorder="1" applyAlignment="1">
      <alignment horizontal="center" vertical="center" wrapText="1"/>
    </xf>
    <xf numFmtId="0" fontId="40" fillId="0" borderId="31" xfId="0" applyFont="1" applyFill="1" applyBorder="1" applyAlignment="1">
      <alignment horizontal="center" vertical="center" wrapText="1"/>
    </xf>
    <xf numFmtId="0" fontId="40" fillId="0" borderId="21" xfId="0" applyFont="1" applyFill="1" applyBorder="1" applyAlignment="1">
      <alignment horizontal="center" vertical="center" wrapText="1"/>
    </xf>
    <xf numFmtId="0" fontId="40" fillId="0" borderId="27" xfId="0" applyFont="1" applyFill="1" applyBorder="1" applyAlignment="1">
      <alignment horizontal="center" vertical="center" wrapText="1"/>
    </xf>
    <xf numFmtId="0" fontId="40" fillId="0" borderId="32" xfId="0" applyFont="1" applyFill="1" applyBorder="1" applyAlignment="1">
      <alignment horizontal="center" vertical="center" wrapText="1"/>
    </xf>
    <xf numFmtId="0" fontId="40" fillId="0" borderId="21" xfId="0" applyFont="1" applyFill="1" applyBorder="1" applyAlignment="1">
      <alignment horizontal="center" vertical="center" shrinkToFit="1"/>
    </xf>
    <xf numFmtId="0" fontId="40" fillId="0" borderId="27" xfId="0" applyFont="1" applyFill="1" applyBorder="1" applyAlignment="1">
      <alignment horizontal="center" vertical="center" shrinkToFit="1"/>
    </xf>
    <xf numFmtId="0" fontId="40" fillId="0" borderId="32" xfId="0" applyFont="1" applyFill="1" applyBorder="1" applyAlignment="1">
      <alignment horizontal="center" vertical="center" shrinkToFit="1"/>
    </xf>
    <xf numFmtId="0" fontId="39" fillId="0" borderId="51" xfId="0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 wrapText="1"/>
    </xf>
    <xf numFmtId="0" fontId="39" fillId="0" borderId="43" xfId="0" applyFont="1" applyFill="1" applyBorder="1" applyAlignment="1">
      <alignment horizontal="center" vertical="center" wrapText="1"/>
    </xf>
    <xf numFmtId="0" fontId="44" fillId="42" borderId="17" xfId="0" applyFont="1" applyFill="1" applyBorder="1" applyAlignment="1">
      <alignment horizontal="center"/>
    </xf>
    <xf numFmtId="0" fontId="44" fillId="42" borderId="33" xfId="0" applyFont="1" applyFill="1" applyBorder="1" applyAlignment="1">
      <alignment horizontal="center"/>
    </xf>
    <xf numFmtId="0" fontId="41" fillId="0" borderId="0" xfId="0" applyFont="1" applyFill="1" applyAlignment="1">
      <alignment horizontal="center" wrapText="1"/>
    </xf>
    <xf numFmtId="0" fontId="0" fillId="0" borderId="0" xfId="0" applyFill="1" applyAlignment="1">
      <alignment wrapText="1"/>
    </xf>
    <xf numFmtId="0" fontId="42" fillId="0" borderId="0" xfId="0" applyFont="1" applyFill="1" applyAlignment="1">
      <alignment wrapText="1"/>
    </xf>
    <xf numFmtId="0" fontId="43" fillId="0" borderId="20" xfId="0" applyFont="1" applyFill="1" applyBorder="1" applyAlignment="1">
      <alignment horizontal="center"/>
    </xf>
    <xf numFmtId="0" fontId="43" fillId="0" borderId="18" xfId="0" applyFont="1" applyFill="1" applyBorder="1" applyAlignment="1">
      <alignment horizontal="center"/>
    </xf>
    <xf numFmtId="0" fontId="43" fillId="0" borderId="19" xfId="0" applyFont="1" applyFill="1" applyBorder="1" applyAlignment="1">
      <alignment horizontal="center"/>
    </xf>
    <xf numFmtId="0" fontId="0" fillId="0" borderId="37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wrapText="1"/>
    </xf>
    <xf numFmtId="0" fontId="27" fillId="0" borderId="50" xfId="0" applyFont="1" applyFill="1" applyBorder="1" applyAlignment="1">
      <alignment horizontal="center" wrapText="1"/>
    </xf>
    <xf numFmtId="0" fontId="27" fillId="0" borderId="29" xfId="0" applyFont="1" applyFill="1" applyBorder="1" applyAlignment="1">
      <alignment horizont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horizontal="center" vertical="center" wrapText="1"/>
    </xf>
    <xf numFmtId="0" fontId="44" fillId="0" borderId="17" xfId="0" applyFont="1" applyFill="1" applyBorder="1" applyAlignment="1">
      <alignment horizontal="center"/>
    </xf>
    <xf numFmtId="0" fontId="44" fillId="0" borderId="33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27" fillId="0" borderId="32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9" xfId="0" applyFont="1" applyFill="1" applyBorder="1" applyAlignment="1">
      <alignment horizontal="center" vertical="center" wrapText="1"/>
    </xf>
  </cellXfs>
  <cellStyles count="4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3" xfId="38"/>
    <cellStyle name="Normal 3 2" xfId="39"/>
    <cellStyle name="Note 2" xfId="40"/>
    <cellStyle name="Output 2" xfId="41"/>
    <cellStyle name="Title 2" xfId="42"/>
    <cellStyle name="Total 2" xfId="43"/>
    <cellStyle name="Warning Text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J47"/>
  <sheetViews>
    <sheetView workbookViewId="0">
      <pane xSplit="2" ySplit="10" topLeftCell="C11" activePane="bottomRight" state="frozen"/>
      <selection activeCell="AX67" sqref="AX67"/>
      <selection pane="topRight" activeCell="AX67" sqref="AX67"/>
      <selection pane="bottomLeft" activeCell="AX67" sqref="AX67"/>
      <selection pane="bottomRight" activeCell="B4" sqref="B4"/>
    </sheetView>
  </sheetViews>
  <sheetFormatPr defaultRowHeight="15" x14ac:dyDescent="0.25"/>
  <cols>
    <col min="2" max="2" width="16.85546875" bestFit="1" customWidth="1"/>
    <col min="6" max="6" width="11.140625" customWidth="1"/>
    <col min="22" max="22" width="9.5703125" bestFit="1" customWidth="1"/>
    <col min="47" max="48" width="12.7109375" style="42" customWidth="1"/>
    <col min="49" max="49" width="8.7109375" style="42" bestFit="1" customWidth="1"/>
    <col min="50" max="50" width="8.28515625" style="42" customWidth="1"/>
    <col min="51" max="51" width="8.7109375" style="42" bestFit="1" customWidth="1"/>
    <col min="52" max="52" width="7" style="42" bestFit="1" customWidth="1"/>
    <col min="53" max="53" width="8.7109375" style="42" bestFit="1" customWidth="1"/>
    <col min="54" max="54" width="9" style="42" customWidth="1"/>
    <col min="55" max="55" width="8.7109375" style="42" bestFit="1" customWidth="1"/>
    <col min="56" max="56" width="8" style="42" bestFit="1" customWidth="1"/>
    <col min="57" max="57" width="8.7109375" style="42" bestFit="1" customWidth="1"/>
    <col min="58" max="58" width="10.5703125" style="42" customWidth="1"/>
    <col min="59" max="59" width="9" style="42" bestFit="1" customWidth="1"/>
    <col min="60" max="60" width="12" style="42" bestFit="1" customWidth="1"/>
    <col min="61" max="61" width="9" style="42" bestFit="1" customWidth="1"/>
    <col min="62" max="62" width="11.140625" style="42" customWidth="1"/>
  </cols>
  <sheetData>
    <row r="1" spans="1:62" ht="20.25" x14ac:dyDescent="0.25">
      <c r="A1" s="26" t="s">
        <v>157</v>
      </c>
      <c r="B1" s="26"/>
      <c r="C1" s="26"/>
      <c r="D1" s="26"/>
      <c r="E1" s="26"/>
      <c r="F1" s="111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</row>
    <row r="2" spans="1:62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94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</row>
    <row r="3" spans="1:62" ht="15.75" x14ac:dyDescent="0.25">
      <c r="A3" s="28" t="s">
        <v>305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</row>
    <row r="4" spans="1:62" ht="15.75" x14ac:dyDescent="0.25">
      <c r="A4" s="29" t="s">
        <v>306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43" t="s">
        <v>304</v>
      </c>
    </row>
    <row r="5" spans="1:62" x14ac:dyDescent="0.25">
      <c r="A5" s="31"/>
      <c r="B5" s="31"/>
      <c r="C5" s="229" t="s">
        <v>158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32"/>
      <c r="AV5" s="32"/>
      <c r="AW5" s="220" t="s">
        <v>179</v>
      </c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31"/>
      <c r="BJ5" s="31"/>
    </row>
    <row r="6" spans="1:62" x14ac:dyDescent="0.25">
      <c r="A6" s="230" t="s">
        <v>5</v>
      </c>
      <c r="B6" s="230" t="s">
        <v>298</v>
      </c>
      <c r="C6" s="221" t="s">
        <v>160</v>
      </c>
      <c r="D6" s="222"/>
      <c r="E6" s="227" t="s">
        <v>7</v>
      </c>
      <c r="F6" s="227"/>
      <c r="G6" s="227"/>
      <c r="H6" s="227"/>
      <c r="I6" s="227"/>
      <c r="J6" s="227"/>
      <c r="K6" s="227"/>
      <c r="L6" s="227"/>
      <c r="M6" s="227"/>
      <c r="N6" s="227"/>
      <c r="O6" s="221" t="s">
        <v>161</v>
      </c>
      <c r="P6" s="222"/>
      <c r="Q6" s="221" t="s">
        <v>162</v>
      </c>
      <c r="R6" s="222"/>
      <c r="S6" s="221" t="s">
        <v>10</v>
      </c>
      <c r="T6" s="222"/>
      <c r="U6" s="221" t="s">
        <v>163</v>
      </c>
      <c r="V6" s="222"/>
      <c r="W6" s="221" t="s">
        <v>164</v>
      </c>
      <c r="X6" s="222"/>
      <c r="Y6" s="221" t="s">
        <v>165</v>
      </c>
      <c r="Z6" s="222"/>
      <c r="AA6" s="221" t="s">
        <v>166</v>
      </c>
      <c r="AB6" s="222"/>
      <c r="AC6" s="221" t="s">
        <v>167</v>
      </c>
      <c r="AD6" s="222"/>
      <c r="AE6" s="221" t="s">
        <v>16</v>
      </c>
      <c r="AF6" s="222"/>
      <c r="AG6" s="221" t="s">
        <v>18</v>
      </c>
      <c r="AH6" s="222"/>
      <c r="AI6" s="221" t="s">
        <v>168</v>
      </c>
      <c r="AJ6" s="222"/>
      <c r="AK6" s="221" t="s">
        <v>169</v>
      </c>
      <c r="AL6" s="222"/>
      <c r="AM6" s="221" t="s">
        <v>21</v>
      </c>
      <c r="AN6" s="222"/>
      <c r="AO6" s="221" t="s">
        <v>22</v>
      </c>
      <c r="AP6" s="222"/>
      <c r="AQ6" s="221" t="s">
        <v>170</v>
      </c>
      <c r="AR6" s="222"/>
      <c r="AS6" s="221" t="s">
        <v>171</v>
      </c>
      <c r="AT6" s="222"/>
      <c r="AU6" s="221" t="s">
        <v>180</v>
      </c>
      <c r="AV6" s="222"/>
      <c r="AW6" s="221" t="s">
        <v>181</v>
      </c>
      <c r="AX6" s="222"/>
      <c r="AY6" s="221" t="s">
        <v>168</v>
      </c>
      <c r="AZ6" s="222"/>
      <c r="BA6" s="221" t="s">
        <v>169</v>
      </c>
      <c r="BB6" s="222"/>
      <c r="BC6" s="221" t="s">
        <v>182</v>
      </c>
      <c r="BD6" s="222"/>
      <c r="BE6" s="221" t="s">
        <v>170</v>
      </c>
      <c r="BF6" s="222"/>
      <c r="BG6" s="221" t="s">
        <v>183</v>
      </c>
      <c r="BH6" s="222"/>
      <c r="BI6" s="221" t="s">
        <v>184</v>
      </c>
      <c r="BJ6" s="222"/>
    </row>
    <row r="7" spans="1:62" ht="18.75" customHeight="1" x14ac:dyDescent="0.25">
      <c r="A7" s="231"/>
      <c r="B7" s="231"/>
      <c r="C7" s="223"/>
      <c r="D7" s="224"/>
      <c r="E7" s="227" t="s">
        <v>172</v>
      </c>
      <c r="F7" s="227"/>
      <c r="G7" s="227" t="s">
        <v>32</v>
      </c>
      <c r="H7" s="227"/>
      <c r="I7" s="227"/>
      <c r="J7" s="227"/>
      <c r="K7" s="227"/>
      <c r="L7" s="227"/>
      <c r="M7" s="227" t="s">
        <v>33</v>
      </c>
      <c r="N7" s="227"/>
      <c r="O7" s="223"/>
      <c r="P7" s="224"/>
      <c r="Q7" s="223"/>
      <c r="R7" s="224"/>
      <c r="S7" s="223"/>
      <c r="T7" s="224"/>
      <c r="U7" s="223"/>
      <c r="V7" s="224"/>
      <c r="W7" s="223"/>
      <c r="X7" s="224"/>
      <c r="Y7" s="223"/>
      <c r="Z7" s="224"/>
      <c r="AA7" s="223"/>
      <c r="AB7" s="224"/>
      <c r="AC7" s="223"/>
      <c r="AD7" s="224"/>
      <c r="AE7" s="223"/>
      <c r="AF7" s="224"/>
      <c r="AG7" s="223"/>
      <c r="AH7" s="224"/>
      <c r="AI7" s="223"/>
      <c r="AJ7" s="224"/>
      <c r="AK7" s="223"/>
      <c r="AL7" s="224"/>
      <c r="AM7" s="223"/>
      <c r="AN7" s="224"/>
      <c r="AO7" s="223"/>
      <c r="AP7" s="224"/>
      <c r="AQ7" s="223"/>
      <c r="AR7" s="224"/>
      <c r="AS7" s="223"/>
      <c r="AT7" s="224"/>
      <c r="AU7" s="223"/>
      <c r="AV7" s="224"/>
      <c r="AW7" s="223"/>
      <c r="AX7" s="224"/>
      <c r="AY7" s="223"/>
      <c r="AZ7" s="224"/>
      <c r="BA7" s="223"/>
      <c r="BB7" s="224"/>
      <c r="BC7" s="223"/>
      <c r="BD7" s="224"/>
      <c r="BE7" s="223"/>
      <c r="BF7" s="224"/>
      <c r="BG7" s="223"/>
      <c r="BH7" s="224"/>
      <c r="BI7" s="223"/>
      <c r="BJ7" s="224"/>
    </row>
    <row r="8" spans="1:62" ht="21" customHeight="1" x14ac:dyDescent="0.25">
      <c r="A8" s="231"/>
      <c r="B8" s="231"/>
      <c r="C8" s="225"/>
      <c r="D8" s="226"/>
      <c r="E8" s="227"/>
      <c r="F8" s="227"/>
      <c r="G8" s="228" t="s">
        <v>173</v>
      </c>
      <c r="H8" s="228"/>
      <c r="I8" s="228" t="s">
        <v>174</v>
      </c>
      <c r="J8" s="228"/>
      <c r="K8" s="228" t="s">
        <v>175</v>
      </c>
      <c r="L8" s="228"/>
      <c r="M8" s="227"/>
      <c r="N8" s="227"/>
      <c r="O8" s="225"/>
      <c r="P8" s="226"/>
      <c r="Q8" s="225"/>
      <c r="R8" s="226"/>
      <c r="S8" s="225"/>
      <c r="T8" s="226"/>
      <c r="U8" s="225"/>
      <c r="V8" s="226"/>
      <c r="W8" s="225"/>
      <c r="X8" s="226"/>
      <c r="Y8" s="225"/>
      <c r="Z8" s="226"/>
      <c r="AA8" s="225"/>
      <c r="AB8" s="226"/>
      <c r="AC8" s="225"/>
      <c r="AD8" s="226"/>
      <c r="AE8" s="225"/>
      <c r="AF8" s="226"/>
      <c r="AG8" s="225"/>
      <c r="AH8" s="226"/>
      <c r="AI8" s="225"/>
      <c r="AJ8" s="226"/>
      <c r="AK8" s="225"/>
      <c r="AL8" s="226"/>
      <c r="AM8" s="225"/>
      <c r="AN8" s="226"/>
      <c r="AO8" s="225"/>
      <c r="AP8" s="226"/>
      <c r="AQ8" s="225"/>
      <c r="AR8" s="226"/>
      <c r="AS8" s="225"/>
      <c r="AT8" s="226"/>
      <c r="AU8" s="225"/>
      <c r="AV8" s="226"/>
      <c r="AW8" s="225"/>
      <c r="AX8" s="226"/>
      <c r="AY8" s="225"/>
      <c r="AZ8" s="226"/>
      <c r="BA8" s="225"/>
      <c r="BB8" s="226"/>
      <c r="BC8" s="225"/>
      <c r="BD8" s="226"/>
      <c r="BE8" s="225"/>
      <c r="BF8" s="226"/>
      <c r="BG8" s="225"/>
      <c r="BH8" s="226"/>
      <c r="BI8" s="225"/>
      <c r="BJ8" s="226"/>
    </row>
    <row r="9" spans="1:62" ht="26.25" customHeight="1" x14ac:dyDescent="0.25">
      <c r="A9" s="232"/>
      <c r="B9" s="232"/>
      <c r="C9" s="33" t="s">
        <v>176</v>
      </c>
      <c r="D9" s="34" t="s">
        <v>35</v>
      </c>
      <c r="E9" s="33" t="s">
        <v>176</v>
      </c>
      <c r="F9" s="34" t="s">
        <v>35</v>
      </c>
      <c r="G9" s="33" t="s">
        <v>176</v>
      </c>
      <c r="H9" s="34" t="s">
        <v>35</v>
      </c>
      <c r="I9" s="33" t="s">
        <v>176</v>
      </c>
      <c r="J9" s="34" t="s">
        <v>35</v>
      </c>
      <c r="K9" s="33" t="s">
        <v>176</v>
      </c>
      <c r="L9" s="34" t="s">
        <v>35</v>
      </c>
      <c r="M9" s="33" t="s">
        <v>176</v>
      </c>
      <c r="N9" s="34" t="s">
        <v>35</v>
      </c>
      <c r="O9" s="33" t="s">
        <v>176</v>
      </c>
      <c r="P9" s="34" t="s">
        <v>35</v>
      </c>
      <c r="Q9" s="33" t="s">
        <v>176</v>
      </c>
      <c r="R9" s="34" t="s">
        <v>35</v>
      </c>
      <c r="S9" s="33" t="s">
        <v>176</v>
      </c>
      <c r="T9" s="34" t="s">
        <v>35</v>
      </c>
      <c r="U9" s="33" t="s">
        <v>176</v>
      </c>
      <c r="V9" s="34" t="s">
        <v>35</v>
      </c>
      <c r="W9" s="33" t="s">
        <v>176</v>
      </c>
      <c r="X9" s="34" t="s">
        <v>35</v>
      </c>
      <c r="Y9" s="33" t="s">
        <v>176</v>
      </c>
      <c r="Z9" s="34" t="s">
        <v>35</v>
      </c>
      <c r="AA9" s="33" t="s">
        <v>176</v>
      </c>
      <c r="AB9" s="34" t="s">
        <v>35</v>
      </c>
      <c r="AC9" s="33" t="s">
        <v>176</v>
      </c>
      <c r="AD9" s="34" t="s">
        <v>35</v>
      </c>
      <c r="AE9" s="33" t="s">
        <v>176</v>
      </c>
      <c r="AF9" s="34" t="s">
        <v>35</v>
      </c>
      <c r="AG9" s="33" t="s">
        <v>176</v>
      </c>
      <c r="AH9" s="34" t="s">
        <v>35</v>
      </c>
      <c r="AI9" s="33" t="s">
        <v>176</v>
      </c>
      <c r="AJ9" s="34" t="s">
        <v>35</v>
      </c>
      <c r="AK9" s="33" t="s">
        <v>176</v>
      </c>
      <c r="AL9" s="34" t="s">
        <v>35</v>
      </c>
      <c r="AM9" s="33" t="s">
        <v>176</v>
      </c>
      <c r="AN9" s="34" t="s">
        <v>35</v>
      </c>
      <c r="AO9" s="33" t="s">
        <v>176</v>
      </c>
      <c r="AP9" s="34" t="s">
        <v>35</v>
      </c>
      <c r="AQ9" s="33" t="s">
        <v>176</v>
      </c>
      <c r="AR9" s="34" t="s">
        <v>35</v>
      </c>
      <c r="AS9" s="33" t="s">
        <v>176</v>
      </c>
      <c r="AT9" s="34" t="s">
        <v>35</v>
      </c>
      <c r="AU9" s="33" t="s">
        <v>176</v>
      </c>
      <c r="AV9" s="34" t="s">
        <v>35</v>
      </c>
      <c r="AW9" s="33" t="s">
        <v>176</v>
      </c>
      <c r="AX9" s="34" t="s">
        <v>35</v>
      </c>
      <c r="AY9" s="33" t="s">
        <v>176</v>
      </c>
      <c r="AZ9" s="34" t="s">
        <v>35</v>
      </c>
      <c r="BA9" s="33" t="s">
        <v>176</v>
      </c>
      <c r="BB9" s="34" t="s">
        <v>35</v>
      </c>
      <c r="BC9" s="33" t="s">
        <v>176</v>
      </c>
      <c r="BD9" s="34" t="s">
        <v>35</v>
      </c>
      <c r="BE9" s="33" t="s">
        <v>176</v>
      </c>
      <c r="BF9" s="34" t="s">
        <v>35</v>
      </c>
      <c r="BG9" s="33" t="s">
        <v>176</v>
      </c>
      <c r="BH9" s="34" t="s">
        <v>35</v>
      </c>
      <c r="BI9" s="33" t="s">
        <v>176</v>
      </c>
      <c r="BJ9" s="34" t="s">
        <v>35</v>
      </c>
    </row>
    <row r="10" spans="1:62" ht="25.5" customHeight="1" x14ac:dyDescent="0.25">
      <c r="A10" s="35">
        <v>1</v>
      </c>
      <c r="B10" s="35">
        <v>2</v>
      </c>
      <c r="C10" s="35">
        <v>3</v>
      </c>
      <c r="D10" s="35">
        <v>4</v>
      </c>
      <c r="E10" s="35">
        <v>5</v>
      </c>
      <c r="F10" s="35">
        <v>6</v>
      </c>
      <c r="G10" s="35">
        <v>7</v>
      </c>
      <c r="H10" s="35">
        <v>8</v>
      </c>
      <c r="I10" s="35">
        <v>9</v>
      </c>
      <c r="J10" s="35">
        <v>10</v>
      </c>
      <c r="K10" s="35">
        <v>11</v>
      </c>
      <c r="L10" s="35">
        <v>12</v>
      </c>
      <c r="M10" s="35">
        <v>13</v>
      </c>
      <c r="N10" s="35">
        <v>14</v>
      </c>
      <c r="O10" s="35">
        <v>15</v>
      </c>
      <c r="P10" s="35">
        <v>16</v>
      </c>
      <c r="Q10" s="35">
        <v>17</v>
      </c>
      <c r="R10" s="35">
        <v>18</v>
      </c>
      <c r="S10" s="35">
        <v>19</v>
      </c>
      <c r="T10" s="35">
        <v>20</v>
      </c>
      <c r="U10" s="35">
        <v>21</v>
      </c>
      <c r="V10" s="35">
        <v>22</v>
      </c>
      <c r="W10" s="35">
        <v>23</v>
      </c>
      <c r="X10" s="35">
        <v>24</v>
      </c>
      <c r="Y10" s="35">
        <v>25</v>
      </c>
      <c r="Z10" s="35">
        <v>26</v>
      </c>
      <c r="AA10" s="35">
        <v>27</v>
      </c>
      <c r="AB10" s="35">
        <v>28</v>
      </c>
      <c r="AC10" s="35">
        <v>29</v>
      </c>
      <c r="AD10" s="35">
        <v>30</v>
      </c>
      <c r="AE10" s="35">
        <v>31</v>
      </c>
      <c r="AF10" s="35">
        <v>32</v>
      </c>
      <c r="AG10" s="35">
        <v>33</v>
      </c>
      <c r="AH10" s="35">
        <v>34</v>
      </c>
      <c r="AI10" s="35">
        <v>35</v>
      </c>
      <c r="AJ10" s="35">
        <v>36</v>
      </c>
      <c r="AK10" s="35">
        <v>37</v>
      </c>
      <c r="AL10" s="35">
        <v>38</v>
      </c>
      <c r="AM10" s="35">
        <v>39</v>
      </c>
      <c r="AN10" s="35">
        <v>40</v>
      </c>
      <c r="AO10" s="35">
        <v>41</v>
      </c>
      <c r="AP10" s="35">
        <v>42</v>
      </c>
      <c r="AQ10" s="35">
        <v>43</v>
      </c>
      <c r="AR10" s="35">
        <v>44</v>
      </c>
      <c r="AS10" s="35">
        <v>45</v>
      </c>
      <c r="AT10" s="35">
        <v>46</v>
      </c>
      <c r="AU10" s="35">
        <v>47</v>
      </c>
      <c r="AV10" s="35">
        <v>48</v>
      </c>
      <c r="AW10" s="35">
        <v>49</v>
      </c>
      <c r="AX10" s="35">
        <v>50</v>
      </c>
      <c r="AY10" s="35">
        <v>51</v>
      </c>
      <c r="AZ10" s="35">
        <v>52</v>
      </c>
      <c r="BA10" s="35">
        <v>53</v>
      </c>
      <c r="BB10" s="35">
        <v>54</v>
      </c>
      <c r="BC10" s="35">
        <v>55</v>
      </c>
      <c r="BD10" s="35">
        <v>56</v>
      </c>
      <c r="BE10" s="35">
        <v>57</v>
      </c>
      <c r="BF10" s="35">
        <v>58</v>
      </c>
      <c r="BG10" s="35">
        <v>59</v>
      </c>
      <c r="BH10" s="35">
        <v>60</v>
      </c>
      <c r="BI10" s="35">
        <v>61</v>
      </c>
      <c r="BJ10" s="35">
        <v>62</v>
      </c>
    </row>
    <row r="11" spans="1:62" s="58" customFormat="1" x14ac:dyDescent="0.25">
      <c r="A11" s="36">
        <v>1</v>
      </c>
      <c r="B11" s="37" t="s">
        <v>134</v>
      </c>
      <c r="C11" s="56">
        <f>E11+Q11+S11</f>
        <v>970717</v>
      </c>
      <c r="D11" s="56">
        <f>F11+R11+T11</f>
        <v>783181</v>
      </c>
      <c r="E11" s="56">
        <f>K11+M11</f>
        <v>928603</v>
      </c>
      <c r="F11" s="56">
        <f>L11+N11</f>
        <v>741165.17</v>
      </c>
      <c r="G11" s="56">
        <f>'Crop Loan'!C64</f>
        <v>497188</v>
      </c>
      <c r="H11" s="56">
        <f>'Crop Loan'!D64</f>
        <v>375300</v>
      </c>
      <c r="I11" s="56">
        <f>'Crop Loan'!E64</f>
        <v>267625</v>
      </c>
      <c r="J11" s="56">
        <f>'Crop Loan'!F64</f>
        <v>202300</v>
      </c>
      <c r="K11" s="56">
        <f>G11+I11</f>
        <v>764813</v>
      </c>
      <c r="L11" s="56">
        <f>H11+J11</f>
        <v>577600</v>
      </c>
      <c r="M11" s="56">
        <f>'A Nagar'!E60</f>
        <v>163790</v>
      </c>
      <c r="N11" s="56">
        <f>'A Nagar'!F60</f>
        <v>163565.17000000001</v>
      </c>
      <c r="O11" s="56">
        <f>'A Nagar'!G60</f>
        <v>54425</v>
      </c>
      <c r="P11" s="56">
        <f>'A Nagar'!H60</f>
        <v>54389.619999999995</v>
      </c>
      <c r="Q11" s="56">
        <f>'A Nagar'!I60</f>
        <v>15335</v>
      </c>
      <c r="R11" s="56">
        <f>'A Nagar'!J60</f>
        <v>15221.239999999998</v>
      </c>
      <c r="S11" s="56">
        <f>'A Nagar'!K60</f>
        <v>26779</v>
      </c>
      <c r="T11" s="56">
        <f>'A Nagar'!L60</f>
        <v>26794.590000000004</v>
      </c>
      <c r="U11" s="56">
        <f t="shared" ref="U11:U46" si="0">W11+Y11+AA11+AC11+AE11</f>
        <v>292009</v>
      </c>
      <c r="V11" s="56">
        <f t="shared" ref="V11:V46" si="1">X11+Z11+AB11+AD11+AF11</f>
        <v>204368.05</v>
      </c>
      <c r="W11" s="56">
        <f>'A Nagar'!O60</f>
        <v>446</v>
      </c>
      <c r="X11" s="56">
        <f>'A Nagar'!P60</f>
        <v>312.18</v>
      </c>
      <c r="Y11" s="56">
        <f>'A Nagar'!Q60</f>
        <v>277524</v>
      </c>
      <c r="Z11" s="56">
        <f>'A Nagar'!R60</f>
        <v>194319.59</v>
      </c>
      <c r="AA11" s="56">
        <f>'A Nagar'!S60</f>
        <v>1456</v>
      </c>
      <c r="AB11" s="56">
        <f>'A Nagar'!T60</f>
        <v>1019.08</v>
      </c>
      <c r="AC11" s="56">
        <f>'A Nagar'!U60</f>
        <v>5516</v>
      </c>
      <c r="AD11" s="56">
        <f>'A Nagar'!V60</f>
        <v>3861.79</v>
      </c>
      <c r="AE11" s="56">
        <f>'A Nagar'!W60</f>
        <v>7067</v>
      </c>
      <c r="AF11" s="56">
        <f>'A Nagar'!X60</f>
        <v>4855.41</v>
      </c>
      <c r="AG11" s="56">
        <f>'A Nagar'!AA60</f>
        <v>351</v>
      </c>
      <c r="AH11" s="56">
        <f>'A Nagar'!AB60</f>
        <v>2029.1399999999996</v>
      </c>
      <c r="AI11" s="56">
        <f>'A Nagar'!AC60</f>
        <v>1931</v>
      </c>
      <c r="AJ11" s="56">
        <f>'A Nagar'!AD60</f>
        <v>15589.480000000001</v>
      </c>
      <c r="AK11" s="56">
        <f>'A Nagar'!AE60</f>
        <v>6582</v>
      </c>
      <c r="AL11" s="56">
        <f>'A Nagar'!AF60</f>
        <v>58257.94</v>
      </c>
      <c r="AM11" s="56">
        <f>'A Nagar'!AG60</f>
        <v>390</v>
      </c>
      <c r="AN11" s="56">
        <f>'A Nagar'!AH60</f>
        <v>2250.75</v>
      </c>
      <c r="AO11" s="56">
        <f>'A Nagar'!AI60</f>
        <v>12590</v>
      </c>
      <c r="AP11" s="56">
        <f>'A Nagar'!AJ60</f>
        <v>110329.60999999999</v>
      </c>
      <c r="AQ11" s="56">
        <f>'A Nagar'!AK60</f>
        <v>368</v>
      </c>
      <c r="AR11" s="56">
        <f>'A Nagar'!AL60</f>
        <v>2599</v>
      </c>
      <c r="AS11" s="57">
        <f>C11+U11+AG11+AI11+AK11+AM11+AO11+AQ11</f>
        <v>1284938</v>
      </c>
      <c r="AT11" s="57">
        <f>AR11+AP11+AN11+AL11+AJ11+AH11+V11+D11</f>
        <v>1178604.97</v>
      </c>
      <c r="AU11" s="56">
        <f>'A Nagar'!AO60</f>
        <v>192751</v>
      </c>
      <c r="AV11" s="56">
        <f>'A Nagar'!AP60</f>
        <v>176784.76</v>
      </c>
      <c r="AW11" s="56">
        <f>'A Nagar'!AQ60</f>
        <v>0</v>
      </c>
      <c r="AX11" s="56">
        <f>'A Nagar'!AR60</f>
        <v>0</v>
      </c>
      <c r="AY11" s="56">
        <f>'A Nagar'!AS60</f>
        <v>0</v>
      </c>
      <c r="AZ11" s="56">
        <f>'A Nagar'!AT60</f>
        <v>0</v>
      </c>
      <c r="BA11" s="56">
        <f>'A Nagar'!AU60</f>
        <v>13528</v>
      </c>
      <c r="BB11" s="56">
        <f>'A Nagar'!AV60</f>
        <v>35660.409999999996</v>
      </c>
      <c r="BC11" s="56">
        <f>'A Nagar'!AW60</f>
        <v>0</v>
      </c>
      <c r="BD11" s="56">
        <f>'A Nagar'!AX60</f>
        <v>0</v>
      </c>
      <c r="BE11" s="56">
        <f>'A Nagar'!AY60</f>
        <v>31935</v>
      </c>
      <c r="BF11" s="56">
        <f>'A Nagar'!AZ60</f>
        <v>84299.959999999992</v>
      </c>
      <c r="BG11" s="57">
        <f>AW11+AY11+BA11+BC11+BE11</f>
        <v>45463</v>
      </c>
      <c r="BH11" s="57">
        <f>AX11+AZ11+BB11+BD11+BF11</f>
        <v>119960.37</v>
      </c>
      <c r="BI11" s="57">
        <f t="shared" ref="BI11:BI46" si="2">BG11+AS11</f>
        <v>1330401</v>
      </c>
      <c r="BJ11" s="57">
        <f t="shared" ref="BJ11:BJ26" si="3">BH11+AT11</f>
        <v>1298565.3399999999</v>
      </c>
    </row>
    <row r="12" spans="1:62" s="58" customFormat="1" x14ac:dyDescent="0.25">
      <c r="A12" s="36">
        <v>2</v>
      </c>
      <c r="B12" s="37" t="s">
        <v>124</v>
      </c>
      <c r="C12" s="56">
        <f t="shared" ref="C12:C46" si="4">E12+Q12+S12</f>
        <v>193961</v>
      </c>
      <c r="D12" s="56">
        <f t="shared" ref="D12:D46" si="5">F12+R12+T12</f>
        <v>173001</v>
      </c>
      <c r="E12" s="56">
        <f t="shared" ref="E12:F28" si="6">K12+M12</f>
        <v>185696</v>
      </c>
      <c r="F12" s="56">
        <f t="shared" si="6"/>
        <v>160389</v>
      </c>
      <c r="G12" s="56">
        <f>'Crop Loan'!I64</f>
        <v>142635</v>
      </c>
      <c r="H12" s="56">
        <f>'Crop Loan'!J64</f>
        <v>114100</v>
      </c>
      <c r="I12" s="56">
        <f>'Crop Loan'!K64</f>
        <v>32490</v>
      </c>
      <c r="J12" s="56">
        <f>'Crop Loan'!L64</f>
        <v>25900</v>
      </c>
      <c r="K12" s="56">
        <f>G12+I12</f>
        <v>175125</v>
      </c>
      <c r="L12" s="56">
        <f t="shared" ref="L12:L46" si="7">H12+J12</f>
        <v>140000</v>
      </c>
      <c r="M12" s="56">
        <f>AKOLA!E60</f>
        <v>10571</v>
      </c>
      <c r="N12" s="56">
        <f>AKOLA!F60</f>
        <v>20389</v>
      </c>
      <c r="O12" s="56">
        <f>AKOLA!G60</f>
        <v>10330</v>
      </c>
      <c r="P12" s="56">
        <f>AKOLA!H60</f>
        <v>592</v>
      </c>
      <c r="Q12" s="56">
        <f>AKOLA!I60</f>
        <v>4117</v>
      </c>
      <c r="R12" s="56">
        <f>AKOLA!J60</f>
        <v>6362</v>
      </c>
      <c r="S12" s="56">
        <f>AKOLA!K60</f>
        <v>4148</v>
      </c>
      <c r="T12" s="56">
        <f>AKOLA!L60</f>
        <v>6250</v>
      </c>
      <c r="U12" s="56">
        <f t="shared" si="0"/>
        <v>13000</v>
      </c>
      <c r="V12" s="56">
        <f t="shared" si="1"/>
        <v>85000</v>
      </c>
      <c r="W12" s="56">
        <f>AKOLA!O60</f>
        <v>6522</v>
      </c>
      <c r="X12" s="56">
        <f>AKOLA!P60</f>
        <v>42500</v>
      </c>
      <c r="Y12" s="56">
        <f>AKOLA!Q60</f>
        <v>3907</v>
      </c>
      <c r="Z12" s="56">
        <f>AKOLA!R60</f>
        <v>25500</v>
      </c>
      <c r="AA12" s="56">
        <f>AKOLA!S60</f>
        <v>2571</v>
      </c>
      <c r="AB12" s="56">
        <f>AKOLA!T60</f>
        <v>17000</v>
      </c>
      <c r="AC12" s="56">
        <f>AKOLA!U60</f>
        <v>0</v>
      </c>
      <c r="AD12" s="56">
        <f>AKOLA!V60</f>
        <v>0</v>
      </c>
      <c r="AE12" s="56">
        <f>AKOLA!W60</f>
        <v>0</v>
      </c>
      <c r="AF12" s="56">
        <f>AKOLA!X60</f>
        <v>0</v>
      </c>
      <c r="AG12" s="56">
        <f>AKOLA!AA60</f>
        <v>0</v>
      </c>
      <c r="AH12" s="56">
        <f>AKOLA!AB60</f>
        <v>0</v>
      </c>
      <c r="AI12" s="56">
        <f>AKOLA!AC60</f>
        <v>1500</v>
      </c>
      <c r="AJ12" s="56">
        <f>AKOLA!AD60</f>
        <v>7000</v>
      </c>
      <c r="AK12" s="56">
        <f>AKOLA!AE60</f>
        <v>4300</v>
      </c>
      <c r="AL12" s="56">
        <f>AKOLA!AF60</f>
        <v>40000</v>
      </c>
      <c r="AM12" s="56">
        <f>AKOLA!AG60</f>
        <v>0</v>
      </c>
      <c r="AN12" s="56">
        <f>AKOLA!AH60</f>
        <v>0</v>
      </c>
      <c r="AO12" s="56">
        <f>AKOLA!AI60</f>
        <v>0</v>
      </c>
      <c r="AP12" s="56">
        <f>AKOLA!AJ60</f>
        <v>0</v>
      </c>
      <c r="AQ12" s="56">
        <f>AKOLA!AK60</f>
        <v>13700</v>
      </c>
      <c r="AR12" s="56">
        <f>AKOLA!AL60</f>
        <v>42500</v>
      </c>
      <c r="AS12" s="57">
        <f t="shared" ref="AS12:AS46" si="8">C12+U12+AG12+AI12+AK12+AM12+AO12+AQ12</f>
        <v>226461</v>
      </c>
      <c r="AT12" s="57">
        <f t="shared" ref="AT12:AT46" si="9">AR12+AP12+AN12+AL12+AJ12+AH12+V12+D12</f>
        <v>347501</v>
      </c>
      <c r="AU12" s="56">
        <f>AKOLA!AO60</f>
        <v>21533</v>
      </c>
      <c r="AV12" s="56">
        <f>AKOLA!AP60</f>
        <v>34750</v>
      </c>
      <c r="AW12" s="56">
        <f>AKOLA!AQ60</f>
        <v>0</v>
      </c>
      <c r="AX12" s="56">
        <f>AKOLA!AR60</f>
        <v>0</v>
      </c>
      <c r="AY12" s="56">
        <f>AKOLA!AS60</f>
        <v>0</v>
      </c>
      <c r="AZ12" s="56">
        <f>AKOLA!AT60</f>
        <v>0</v>
      </c>
      <c r="BA12" s="56">
        <f>AKOLA!AU60</f>
        <v>76</v>
      </c>
      <c r="BB12" s="56">
        <f>AKOLA!AV60</f>
        <v>2657.24</v>
      </c>
      <c r="BC12" s="56">
        <f>AKOLA!AW60</f>
        <v>615</v>
      </c>
      <c r="BD12" s="56">
        <f>AKOLA!AX60</f>
        <v>3090.19</v>
      </c>
      <c r="BE12" s="56">
        <f>AKOLA!AY60</f>
        <v>18909</v>
      </c>
      <c r="BF12" s="56">
        <f>AKOLA!AZ60</f>
        <v>29252.57</v>
      </c>
      <c r="BG12" s="57">
        <f t="shared" ref="BG12:BH28" si="10">AW12+AY12+BA12+BC12+BE12</f>
        <v>19600</v>
      </c>
      <c r="BH12" s="57">
        <f t="shared" si="10"/>
        <v>35000</v>
      </c>
      <c r="BI12" s="57">
        <f t="shared" si="2"/>
        <v>246061</v>
      </c>
      <c r="BJ12" s="57">
        <f t="shared" si="3"/>
        <v>382501</v>
      </c>
    </row>
    <row r="13" spans="1:62" s="58" customFormat="1" x14ac:dyDescent="0.25">
      <c r="A13" s="36">
        <v>3</v>
      </c>
      <c r="B13" s="37" t="s">
        <v>125</v>
      </c>
      <c r="C13" s="56">
        <f t="shared" si="4"/>
        <v>277915</v>
      </c>
      <c r="D13" s="56">
        <f t="shared" si="5"/>
        <v>230014.85452782136</v>
      </c>
      <c r="E13" s="56">
        <f t="shared" si="6"/>
        <v>273891</v>
      </c>
      <c r="F13" s="56">
        <f t="shared" si="6"/>
        <v>219456.43190782136</v>
      </c>
      <c r="G13" s="56">
        <f>'Crop Loan'!O64</f>
        <v>164960</v>
      </c>
      <c r="H13" s="56">
        <f>'Crop Loan'!P64</f>
        <v>120111</v>
      </c>
      <c r="I13" s="56">
        <f>'Crop Loan'!Q64</f>
        <v>96050</v>
      </c>
      <c r="J13" s="56">
        <f>'Crop Loan'!R64</f>
        <v>64889</v>
      </c>
      <c r="K13" s="56">
        <f t="shared" ref="K13:K46" si="11">G13+I13</f>
        <v>261010</v>
      </c>
      <c r="L13" s="56">
        <f t="shared" si="7"/>
        <v>185000</v>
      </c>
      <c r="M13" s="56">
        <f>AMARAVATI!E60</f>
        <v>12881</v>
      </c>
      <c r="N13" s="56">
        <f>AMARAVATI!F60</f>
        <v>34456.431907821359</v>
      </c>
      <c r="O13" s="56">
        <f>AMARAVATI!G60</f>
        <v>3816</v>
      </c>
      <c r="P13" s="56">
        <f>AMARAVATI!H60</f>
        <v>4515.3050000000003</v>
      </c>
      <c r="Q13" s="56">
        <f>AMARAVATI!I60</f>
        <v>1812</v>
      </c>
      <c r="R13" s="56">
        <f>AMARAVATI!J60</f>
        <v>4889.4226200000003</v>
      </c>
      <c r="S13" s="56">
        <f>AMARAVATI!K60</f>
        <v>2212</v>
      </c>
      <c r="T13" s="56">
        <f>AMARAVATI!L60</f>
        <v>5669</v>
      </c>
      <c r="U13" s="56">
        <f t="shared" si="0"/>
        <v>11524</v>
      </c>
      <c r="V13" s="56">
        <f t="shared" si="1"/>
        <v>110000</v>
      </c>
      <c r="W13" s="56">
        <f>AMARAVATI!O60</f>
        <v>5789</v>
      </c>
      <c r="X13" s="56">
        <f>AMARAVATI!P60</f>
        <v>55000</v>
      </c>
      <c r="Y13" s="56">
        <f>AMARAVATI!Q60</f>
        <v>3469</v>
      </c>
      <c r="Z13" s="56">
        <f>AMARAVATI!R60</f>
        <v>33000</v>
      </c>
      <c r="AA13" s="56">
        <f>AMARAVATI!S60</f>
        <v>2266</v>
      </c>
      <c r="AB13" s="56">
        <f>AMARAVATI!T60</f>
        <v>22000</v>
      </c>
      <c r="AC13" s="56">
        <f>AMARAVATI!U60</f>
        <v>0</v>
      </c>
      <c r="AD13" s="56">
        <f>AMARAVATI!V60</f>
        <v>0</v>
      </c>
      <c r="AE13" s="56">
        <f>AMARAVATI!W60</f>
        <v>0</v>
      </c>
      <c r="AF13" s="56">
        <f>AMARAVATI!X60</f>
        <v>0</v>
      </c>
      <c r="AG13" s="56">
        <f>AMARAVATI!AA60</f>
        <v>0</v>
      </c>
      <c r="AH13" s="56">
        <f>AMARAVATI!AB60</f>
        <v>0</v>
      </c>
      <c r="AI13" s="56">
        <f>AMARAVATI!AC60</f>
        <v>2971</v>
      </c>
      <c r="AJ13" s="56">
        <f>AMARAVATI!AD60</f>
        <v>8000</v>
      </c>
      <c r="AK13" s="56">
        <f>AMARAVATI!AE60</f>
        <v>6440</v>
      </c>
      <c r="AL13" s="56">
        <f>AMARAVATI!AF60</f>
        <v>52000</v>
      </c>
      <c r="AM13" s="56">
        <f>AMARAVATI!AG60</f>
        <v>0</v>
      </c>
      <c r="AN13" s="56">
        <f>AMARAVATI!AH60</f>
        <v>0</v>
      </c>
      <c r="AO13" s="56">
        <f>AMARAVATI!AI60</f>
        <v>0</v>
      </c>
      <c r="AP13" s="56">
        <f>AMARAVATI!AJ60</f>
        <v>0</v>
      </c>
      <c r="AQ13" s="56">
        <f>AMARAVATI!AK60</f>
        <v>25932</v>
      </c>
      <c r="AR13" s="56">
        <f>AMARAVATI!AL60</f>
        <v>60000</v>
      </c>
      <c r="AS13" s="57">
        <f t="shared" si="8"/>
        <v>324782</v>
      </c>
      <c r="AT13" s="57">
        <f t="shared" si="9"/>
        <v>460014.85452782136</v>
      </c>
      <c r="AU13" s="56">
        <f>AMARAVATI!AO60</f>
        <v>30572</v>
      </c>
      <c r="AV13" s="56">
        <f>AMARAVATI!AP60</f>
        <v>46000.030000000013</v>
      </c>
      <c r="AW13" s="56">
        <f>AMARAVATI!AQ60</f>
        <v>0</v>
      </c>
      <c r="AX13" s="56">
        <f>AMARAVATI!AR60</f>
        <v>0</v>
      </c>
      <c r="AY13" s="56">
        <f>AMARAVATI!AS60</f>
        <v>0</v>
      </c>
      <c r="AZ13" s="56">
        <f>AMARAVATI!AT60</f>
        <v>0</v>
      </c>
      <c r="BA13" s="56">
        <f>AMARAVATI!AU60</f>
        <v>75</v>
      </c>
      <c r="BB13" s="56">
        <f>AMARAVATI!AV60</f>
        <v>2715.62</v>
      </c>
      <c r="BC13" s="56">
        <f>AMARAVATI!AW60</f>
        <v>674</v>
      </c>
      <c r="BD13" s="56">
        <f>AMARAVATI!AX60</f>
        <v>3369.8899999999994</v>
      </c>
      <c r="BE13" s="56">
        <f>AMARAVATI!AY60</f>
        <v>18911</v>
      </c>
      <c r="BF13" s="56">
        <f>AMARAVATI!AZ60</f>
        <v>33914.49</v>
      </c>
      <c r="BG13" s="57">
        <f t="shared" si="10"/>
        <v>19660</v>
      </c>
      <c r="BH13" s="57">
        <f t="shared" si="10"/>
        <v>40000</v>
      </c>
      <c r="BI13" s="57">
        <f t="shared" si="2"/>
        <v>344442</v>
      </c>
      <c r="BJ13" s="57">
        <f t="shared" si="3"/>
        <v>500014.85452782136</v>
      </c>
    </row>
    <row r="14" spans="1:62" s="58" customFormat="1" x14ac:dyDescent="0.25">
      <c r="A14" s="36">
        <v>4</v>
      </c>
      <c r="B14" s="37" t="s">
        <v>139</v>
      </c>
      <c r="C14" s="56">
        <f t="shared" si="4"/>
        <v>352804</v>
      </c>
      <c r="D14" s="56">
        <f t="shared" si="5"/>
        <v>251740</v>
      </c>
      <c r="E14" s="56">
        <f t="shared" si="6"/>
        <v>350286</v>
      </c>
      <c r="F14" s="56">
        <f t="shared" si="6"/>
        <v>246160.61</v>
      </c>
      <c r="G14" s="56">
        <f>'Crop Loan'!U64</f>
        <v>252140</v>
      </c>
      <c r="H14" s="56">
        <f>'Crop Loan'!V64</f>
        <v>129494</v>
      </c>
      <c r="I14" s="56">
        <f>'Crop Loan'!W64</f>
        <v>69893</v>
      </c>
      <c r="J14" s="56">
        <f>'Crop Loan'!X64</f>
        <v>72206</v>
      </c>
      <c r="K14" s="56">
        <f t="shared" si="11"/>
        <v>322033</v>
      </c>
      <c r="L14" s="56">
        <f t="shared" si="7"/>
        <v>201700</v>
      </c>
      <c r="M14" s="56">
        <f>AURANGABAD!E60</f>
        <v>28253</v>
      </c>
      <c r="N14" s="56">
        <f>AURANGABAD!F60</f>
        <v>44460.61</v>
      </c>
      <c r="O14" s="56">
        <f>AURANGABAD!G60</f>
        <v>9728</v>
      </c>
      <c r="P14" s="56">
        <f>AURANGABAD!H60</f>
        <v>15058.850750000001</v>
      </c>
      <c r="Q14" s="56">
        <f>AURANGABAD!I60</f>
        <v>1969</v>
      </c>
      <c r="R14" s="56">
        <f>AURANGABAD!J60</f>
        <v>4335.3775000000005</v>
      </c>
      <c r="S14" s="56">
        <f>AURANGABAD!K60</f>
        <v>549</v>
      </c>
      <c r="T14" s="56">
        <f>AURANGABAD!L60</f>
        <v>1244.0125</v>
      </c>
      <c r="U14" s="56">
        <f t="shared" si="0"/>
        <v>39212</v>
      </c>
      <c r="V14" s="56">
        <f t="shared" si="1"/>
        <v>298909</v>
      </c>
      <c r="W14" s="56">
        <f>AURANGABAD!O60</f>
        <v>22742</v>
      </c>
      <c r="X14" s="56">
        <f>AURANGABAD!P60</f>
        <v>34399.46</v>
      </c>
      <c r="Y14" s="56">
        <f>AURANGABAD!Q60</f>
        <v>2584</v>
      </c>
      <c r="Z14" s="56">
        <f>AURANGABAD!R60</f>
        <v>96740.709999999992</v>
      </c>
      <c r="AA14" s="56">
        <f>AURANGABAD!S60</f>
        <v>726</v>
      </c>
      <c r="AB14" s="56">
        <f>AURANGABAD!T60</f>
        <v>8468.8700000000008</v>
      </c>
      <c r="AC14" s="56">
        <f>AURANGABAD!U60</f>
        <v>4600</v>
      </c>
      <c r="AD14" s="56">
        <f>AURANGABAD!V60</f>
        <v>55682.33</v>
      </c>
      <c r="AE14" s="56">
        <f>AURANGABAD!W60</f>
        <v>8560</v>
      </c>
      <c r="AF14" s="56">
        <f>AURANGABAD!X60</f>
        <v>103617.63</v>
      </c>
      <c r="AG14" s="56">
        <f>AURANGABAD!AA60</f>
        <v>8777</v>
      </c>
      <c r="AH14" s="56">
        <f>AURANGABAD!AB60</f>
        <v>24993.059999999998</v>
      </c>
      <c r="AI14" s="56">
        <f>AURANGABAD!AC60</f>
        <v>3060</v>
      </c>
      <c r="AJ14" s="56">
        <f>AURANGABAD!AD60</f>
        <v>25977.27</v>
      </c>
      <c r="AK14" s="56">
        <f>AURANGABAD!AE60</f>
        <v>2195</v>
      </c>
      <c r="AL14" s="56">
        <f>AURANGABAD!AF60</f>
        <v>92686.35</v>
      </c>
      <c r="AM14" s="56">
        <f>AURANGABAD!AG60</f>
        <v>11528</v>
      </c>
      <c r="AN14" s="56">
        <f>AURANGABAD!AH60</f>
        <v>32756.079999999998</v>
      </c>
      <c r="AO14" s="56">
        <f>AURANGABAD!AI60</f>
        <v>11697</v>
      </c>
      <c r="AP14" s="56">
        <f>AURANGABAD!AJ60</f>
        <v>33229.19</v>
      </c>
      <c r="AQ14" s="56">
        <f>AURANGABAD!AK60</f>
        <v>7180</v>
      </c>
      <c r="AR14" s="56">
        <f>AURANGABAD!AL60</f>
        <v>40648.050000000003</v>
      </c>
      <c r="AS14" s="57">
        <f t="shared" si="8"/>
        <v>436453</v>
      </c>
      <c r="AT14" s="57">
        <f t="shared" si="9"/>
        <v>800939</v>
      </c>
      <c r="AU14" s="56">
        <f>AURANGABAD!AO60</f>
        <v>65290</v>
      </c>
      <c r="AV14" s="56">
        <f>AURANGABAD!AP60</f>
        <v>120140.81</v>
      </c>
      <c r="AW14" s="56">
        <f>AURANGABAD!AQ60</f>
        <v>0</v>
      </c>
      <c r="AX14" s="56">
        <f>AURANGABAD!AR60</f>
        <v>0</v>
      </c>
      <c r="AY14" s="56">
        <f>AURANGABAD!AS60</f>
        <v>0</v>
      </c>
      <c r="AZ14" s="56">
        <f>AURANGABAD!AT60</f>
        <v>0</v>
      </c>
      <c r="BA14" s="56">
        <f>AURANGABAD!AU60</f>
        <v>4887</v>
      </c>
      <c r="BB14" s="56">
        <f>AURANGABAD!AV60</f>
        <v>43303.519999999997</v>
      </c>
      <c r="BC14" s="56">
        <f>AURANGABAD!AW60</f>
        <v>0</v>
      </c>
      <c r="BD14" s="56">
        <f>AURANGABAD!AX60</f>
        <v>0</v>
      </c>
      <c r="BE14" s="56">
        <f>AURANGABAD!AY60</f>
        <v>49086</v>
      </c>
      <c r="BF14" s="56">
        <f>AURANGABAD!AZ60</f>
        <v>130702.47999999998</v>
      </c>
      <c r="BG14" s="57">
        <f t="shared" si="10"/>
        <v>53973</v>
      </c>
      <c r="BH14" s="57">
        <f t="shared" si="10"/>
        <v>174005.99999999997</v>
      </c>
      <c r="BI14" s="57">
        <f t="shared" si="2"/>
        <v>490426</v>
      </c>
      <c r="BJ14" s="57">
        <f t="shared" si="3"/>
        <v>974945</v>
      </c>
    </row>
    <row r="15" spans="1:62" s="58" customFormat="1" x14ac:dyDescent="0.25">
      <c r="A15" s="36">
        <v>5</v>
      </c>
      <c r="B15" s="37" t="s">
        <v>140</v>
      </c>
      <c r="C15" s="56">
        <f t="shared" si="4"/>
        <v>310625</v>
      </c>
      <c r="D15" s="56">
        <f t="shared" si="5"/>
        <v>260602</v>
      </c>
      <c r="E15" s="56">
        <f t="shared" si="6"/>
        <v>297325</v>
      </c>
      <c r="F15" s="56">
        <f t="shared" si="6"/>
        <v>247269.94</v>
      </c>
      <c r="G15" s="56">
        <f>'Crop Loan'!AA64</f>
        <v>198518</v>
      </c>
      <c r="H15" s="56">
        <f>'Crop Loan'!AB64</f>
        <v>160000</v>
      </c>
      <c r="I15" s="56">
        <f>'Crop Loan'!AC64</f>
        <v>51507</v>
      </c>
      <c r="J15" s="56">
        <f>'Crop Loan'!AD64</f>
        <v>40002</v>
      </c>
      <c r="K15" s="56">
        <f t="shared" si="11"/>
        <v>250025</v>
      </c>
      <c r="L15" s="56">
        <f t="shared" si="7"/>
        <v>200002</v>
      </c>
      <c r="M15" s="56">
        <f>BEED!E60</f>
        <v>47300</v>
      </c>
      <c r="N15" s="56">
        <f>BEED!F60</f>
        <v>47267.94</v>
      </c>
      <c r="O15" s="56">
        <f>BEED!G60</f>
        <v>26103</v>
      </c>
      <c r="P15" s="56">
        <f>BEED!H60</f>
        <v>26059.1</v>
      </c>
      <c r="Q15" s="56">
        <f>BEED!I60</f>
        <v>10270</v>
      </c>
      <c r="R15" s="56">
        <f>BEED!J60</f>
        <v>10302.58</v>
      </c>
      <c r="S15" s="56">
        <f>BEED!K60</f>
        <v>3030</v>
      </c>
      <c r="T15" s="56">
        <f>BEED!L60</f>
        <v>3029.48</v>
      </c>
      <c r="U15" s="56">
        <f t="shared" si="0"/>
        <v>30450</v>
      </c>
      <c r="V15" s="56">
        <f t="shared" si="1"/>
        <v>151800</v>
      </c>
      <c r="W15" s="56">
        <f>BEED!O60</f>
        <v>10660</v>
      </c>
      <c r="X15" s="56">
        <f>BEED!P60</f>
        <v>53130.210000000006</v>
      </c>
      <c r="Y15" s="56">
        <f>BEED!Q60</f>
        <v>7612</v>
      </c>
      <c r="Z15" s="56">
        <f>BEED!R60</f>
        <v>37950.07</v>
      </c>
      <c r="AA15" s="56">
        <f>BEED!S60</f>
        <v>6078</v>
      </c>
      <c r="AB15" s="56">
        <f>BEED!T60</f>
        <v>30360.15</v>
      </c>
      <c r="AC15" s="56">
        <f>BEED!U60</f>
        <v>4567</v>
      </c>
      <c r="AD15" s="56">
        <f>BEED!V60</f>
        <v>22769.18</v>
      </c>
      <c r="AE15" s="56">
        <f>BEED!W60</f>
        <v>1533</v>
      </c>
      <c r="AF15" s="56">
        <f>BEED!X60</f>
        <v>7590.39</v>
      </c>
      <c r="AG15" s="56">
        <f>BEED!AA60</f>
        <v>7969</v>
      </c>
      <c r="AH15" s="56">
        <f>BEED!AB60</f>
        <v>7979.9699999999993</v>
      </c>
      <c r="AI15" s="56">
        <f>BEED!AC60</f>
        <v>782</v>
      </c>
      <c r="AJ15" s="56">
        <f>BEED!AD60</f>
        <v>3199.89</v>
      </c>
      <c r="AK15" s="56">
        <f>BEED!AE60</f>
        <v>1883</v>
      </c>
      <c r="AL15" s="56">
        <f>BEED!AF60</f>
        <v>28500.11</v>
      </c>
      <c r="AM15" s="56">
        <f>BEED!AG60</f>
        <v>4002</v>
      </c>
      <c r="AN15" s="56">
        <f>BEED!AH60</f>
        <v>3989.91</v>
      </c>
      <c r="AO15" s="56">
        <f>BEED!AI60</f>
        <v>5325</v>
      </c>
      <c r="AP15" s="56">
        <f>BEED!AJ60</f>
        <v>5320.03</v>
      </c>
      <c r="AQ15" s="56">
        <f>BEED!AK60</f>
        <v>9327</v>
      </c>
      <c r="AR15" s="56">
        <f>BEED!AL60</f>
        <v>9310.09</v>
      </c>
      <c r="AS15" s="57">
        <f t="shared" si="8"/>
        <v>370363</v>
      </c>
      <c r="AT15" s="57">
        <f t="shared" si="9"/>
        <v>470702</v>
      </c>
      <c r="AU15" s="56">
        <f>BEED!AO60</f>
        <v>55558</v>
      </c>
      <c r="AV15" s="56">
        <f>BEED!AP60</f>
        <v>70605.01999999999</v>
      </c>
      <c r="AW15" s="56">
        <f>BEED!AQ60</f>
        <v>0</v>
      </c>
      <c r="AX15" s="56">
        <f>BEED!AR60</f>
        <v>0</v>
      </c>
      <c r="AY15" s="56">
        <f>BEED!AS60</f>
        <v>0</v>
      </c>
      <c r="AZ15" s="56">
        <f>BEED!AT60</f>
        <v>0</v>
      </c>
      <c r="BA15" s="56">
        <f>BEED!AU60</f>
        <v>3924</v>
      </c>
      <c r="BB15" s="56">
        <f>BEED!AV60</f>
        <v>38575.93</v>
      </c>
      <c r="BC15" s="56">
        <f>BEED!AW60</f>
        <v>0</v>
      </c>
      <c r="BD15" s="56">
        <f>BEED!AX60</f>
        <v>0</v>
      </c>
      <c r="BE15" s="56">
        <f>BEED!AY60</f>
        <v>59323</v>
      </c>
      <c r="BF15" s="56">
        <f>BEED!AZ60</f>
        <v>57863.979999999996</v>
      </c>
      <c r="BG15" s="57">
        <f t="shared" si="10"/>
        <v>63247</v>
      </c>
      <c r="BH15" s="57">
        <f t="shared" si="10"/>
        <v>96439.91</v>
      </c>
      <c r="BI15" s="57">
        <f t="shared" si="2"/>
        <v>433610</v>
      </c>
      <c r="BJ15" s="57">
        <f t="shared" si="3"/>
        <v>567141.91</v>
      </c>
    </row>
    <row r="16" spans="1:62" s="58" customFormat="1" x14ac:dyDescent="0.25">
      <c r="A16" s="36">
        <v>6</v>
      </c>
      <c r="B16" s="37" t="s">
        <v>141</v>
      </c>
      <c r="C16" s="56">
        <f t="shared" si="4"/>
        <v>118123</v>
      </c>
      <c r="D16" s="56">
        <f t="shared" si="5"/>
        <v>67696</v>
      </c>
      <c r="E16" s="56">
        <f t="shared" si="6"/>
        <v>117549</v>
      </c>
      <c r="F16" s="56">
        <f t="shared" si="6"/>
        <v>66213.05</v>
      </c>
      <c r="G16" s="56">
        <f>'Crop Loan'!AG64</f>
        <v>88673</v>
      </c>
      <c r="H16" s="56">
        <f>'Crop Loan'!AH64</f>
        <v>41942.5</v>
      </c>
      <c r="I16" s="56">
        <f>'Crop Loan'!AI64</f>
        <v>18832</v>
      </c>
      <c r="J16" s="56">
        <f>'Crop Loan'!AJ64</f>
        <v>8053.5</v>
      </c>
      <c r="K16" s="56">
        <f t="shared" si="11"/>
        <v>107505</v>
      </c>
      <c r="L16" s="56">
        <f t="shared" si="7"/>
        <v>49996</v>
      </c>
      <c r="M16" s="56">
        <f>BHANDARA!E60</f>
        <v>10044</v>
      </c>
      <c r="N16" s="56">
        <f>BHANDARA!F60</f>
        <v>16217.050000000001</v>
      </c>
      <c r="O16" s="56">
        <f>BHANDARA!G60</f>
        <v>8923</v>
      </c>
      <c r="P16" s="56">
        <f>BHANDARA!H60</f>
        <v>13377.900000000001</v>
      </c>
      <c r="Q16" s="56">
        <f>BHANDARA!I60</f>
        <v>378</v>
      </c>
      <c r="R16" s="56">
        <f>BHANDARA!J60</f>
        <v>979.51</v>
      </c>
      <c r="S16" s="56">
        <f>BHANDARA!K60</f>
        <v>196</v>
      </c>
      <c r="T16" s="56">
        <f>BHANDARA!L60</f>
        <v>503.44000000000005</v>
      </c>
      <c r="U16" s="56">
        <f t="shared" si="0"/>
        <v>7479</v>
      </c>
      <c r="V16" s="56">
        <f t="shared" si="1"/>
        <v>37500</v>
      </c>
      <c r="W16" s="56">
        <f>BHANDARA!O60</f>
        <v>0</v>
      </c>
      <c r="X16" s="56">
        <f>BHANDARA!P60</f>
        <v>0</v>
      </c>
      <c r="Y16" s="56">
        <f>BHANDARA!Q60</f>
        <v>796</v>
      </c>
      <c r="Z16" s="56">
        <f>BHANDARA!R60</f>
        <v>3906.3599999999997</v>
      </c>
      <c r="AA16" s="56">
        <f>BHANDARA!S60</f>
        <v>30</v>
      </c>
      <c r="AB16" s="56">
        <f>BHANDARA!T60</f>
        <v>166.42</v>
      </c>
      <c r="AC16" s="56">
        <f>BHANDARA!U60</f>
        <v>545</v>
      </c>
      <c r="AD16" s="56">
        <f>BHANDARA!V60</f>
        <v>2738.48</v>
      </c>
      <c r="AE16" s="56">
        <f>BHANDARA!W60</f>
        <v>6108</v>
      </c>
      <c r="AF16" s="56">
        <f>BHANDARA!X60</f>
        <v>30688.739999999998</v>
      </c>
      <c r="AG16" s="56">
        <f>BHANDARA!AA60</f>
        <v>0</v>
      </c>
      <c r="AH16" s="56">
        <f>BHANDARA!AB60</f>
        <v>0</v>
      </c>
      <c r="AI16" s="56">
        <f>BHANDARA!AC60</f>
        <v>580</v>
      </c>
      <c r="AJ16" s="56">
        <f>BHANDARA!AD60</f>
        <v>2115</v>
      </c>
      <c r="AK16" s="56">
        <f>BHANDARA!AE60</f>
        <v>1201</v>
      </c>
      <c r="AL16" s="56">
        <f>BHANDARA!AF60</f>
        <v>14500</v>
      </c>
      <c r="AM16" s="56">
        <f>BHANDARA!AG60</f>
        <v>1734</v>
      </c>
      <c r="AN16" s="56">
        <f>BHANDARA!AH60</f>
        <v>8964.48</v>
      </c>
      <c r="AO16" s="56">
        <f>BHANDARA!AI60</f>
        <v>2923</v>
      </c>
      <c r="AP16" s="56">
        <f>BHANDARA!AJ60</f>
        <v>15044.79</v>
      </c>
      <c r="AQ16" s="56">
        <f>BHANDARA!AK60</f>
        <v>97</v>
      </c>
      <c r="AR16" s="56">
        <f>BHANDARA!AL60</f>
        <v>500.73</v>
      </c>
      <c r="AS16" s="57">
        <f t="shared" si="8"/>
        <v>132137</v>
      </c>
      <c r="AT16" s="57">
        <f t="shared" si="9"/>
        <v>146321</v>
      </c>
      <c r="AU16" s="56">
        <f>BHANDARA!AO60</f>
        <v>19822</v>
      </c>
      <c r="AV16" s="56">
        <f>BHANDARA!AP60</f>
        <v>21948.799999999996</v>
      </c>
      <c r="AW16" s="56">
        <f>BHANDARA!AQ60</f>
        <v>0</v>
      </c>
      <c r="AX16" s="56">
        <f>BHANDARA!AR60</f>
        <v>0</v>
      </c>
      <c r="AY16" s="56">
        <f>BHANDARA!AS60</f>
        <v>0</v>
      </c>
      <c r="AZ16" s="56">
        <f>BHANDARA!AT60</f>
        <v>0</v>
      </c>
      <c r="BA16" s="56">
        <f>BHANDARA!AU60</f>
        <v>0</v>
      </c>
      <c r="BB16" s="56">
        <f>BHANDARA!AV60</f>
        <v>0</v>
      </c>
      <c r="BC16" s="56">
        <f>BHANDARA!AW60</f>
        <v>0</v>
      </c>
      <c r="BD16" s="56">
        <f>BHANDARA!AX60</f>
        <v>0</v>
      </c>
      <c r="BE16" s="56">
        <f>BHANDARA!AY60</f>
        <v>10765</v>
      </c>
      <c r="BF16" s="56">
        <f>BHANDARA!AZ60</f>
        <v>24500</v>
      </c>
      <c r="BG16" s="57">
        <f t="shared" si="10"/>
        <v>10765</v>
      </c>
      <c r="BH16" s="57">
        <f t="shared" si="10"/>
        <v>24500</v>
      </c>
      <c r="BI16" s="57">
        <f t="shared" si="2"/>
        <v>142902</v>
      </c>
      <c r="BJ16" s="57">
        <f t="shared" si="3"/>
        <v>170821</v>
      </c>
    </row>
    <row r="17" spans="1:62" s="58" customFormat="1" x14ac:dyDescent="0.25">
      <c r="A17" s="36">
        <v>7</v>
      </c>
      <c r="B17" s="37" t="s">
        <v>148</v>
      </c>
      <c r="C17" s="56">
        <f t="shared" si="4"/>
        <v>221351</v>
      </c>
      <c r="D17" s="67">
        <f t="shared" si="5"/>
        <v>224999.99999999997</v>
      </c>
      <c r="E17" s="56">
        <f t="shared" si="6"/>
        <v>216080</v>
      </c>
      <c r="F17" s="56">
        <f t="shared" si="6"/>
        <v>219444.48895999999</v>
      </c>
      <c r="G17" s="56">
        <f>'Crop Loan'!AM64</f>
        <v>140000</v>
      </c>
      <c r="H17" s="56">
        <f>'Crop Loan'!AN64</f>
        <v>130000</v>
      </c>
      <c r="I17" s="56">
        <f>'Crop Loan'!AO64</f>
        <v>49100</v>
      </c>
      <c r="J17" s="56">
        <f>'Crop Loan'!AP64</f>
        <v>55006</v>
      </c>
      <c r="K17" s="56">
        <f t="shared" si="11"/>
        <v>189100</v>
      </c>
      <c r="L17" s="56">
        <f t="shared" si="7"/>
        <v>185006</v>
      </c>
      <c r="M17" s="56">
        <f>BULDHANA!E60</f>
        <v>26980</v>
      </c>
      <c r="N17" s="56">
        <f>BULDHANA!F60</f>
        <v>34438.488960000002</v>
      </c>
      <c r="O17" s="56">
        <f>BULDHANA!G60</f>
        <v>16427</v>
      </c>
      <c r="P17" s="56">
        <f>BULDHANA!H60</f>
        <v>13193.68864</v>
      </c>
      <c r="Q17" s="56">
        <f>BULDHANA!I60</f>
        <v>3388</v>
      </c>
      <c r="R17" s="56">
        <f>BULDHANA!J60</f>
        <v>3623.6672000000003</v>
      </c>
      <c r="S17" s="56">
        <f>BULDHANA!K60</f>
        <v>1883</v>
      </c>
      <c r="T17" s="56">
        <f>BULDHANA!L60</f>
        <v>1931.8438400000005</v>
      </c>
      <c r="U17" s="56">
        <f t="shared" si="0"/>
        <v>10000</v>
      </c>
      <c r="V17" s="56">
        <f t="shared" si="1"/>
        <v>42500</v>
      </c>
      <c r="W17" s="56">
        <f>BULDHANA!O60</f>
        <v>5022</v>
      </c>
      <c r="X17" s="56">
        <f>BULDHANA!P60</f>
        <v>21250</v>
      </c>
      <c r="Y17" s="56">
        <f>BULDHANA!Q60</f>
        <v>3005</v>
      </c>
      <c r="Z17" s="56">
        <f>BULDHANA!R60</f>
        <v>12750</v>
      </c>
      <c r="AA17" s="56">
        <f>BULDHANA!S60</f>
        <v>1973</v>
      </c>
      <c r="AB17" s="56">
        <f>BULDHANA!T60</f>
        <v>8500</v>
      </c>
      <c r="AC17" s="56">
        <f>BULDHANA!U60</f>
        <v>0</v>
      </c>
      <c r="AD17" s="56">
        <f>BULDHANA!V60</f>
        <v>0</v>
      </c>
      <c r="AE17" s="56">
        <f>BULDHANA!W60</f>
        <v>0</v>
      </c>
      <c r="AF17" s="56">
        <f>BULDHANA!X60</f>
        <v>0</v>
      </c>
      <c r="AG17" s="56">
        <f>BULDHANA!AA60</f>
        <v>0</v>
      </c>
      <c r="AH17" s="56">
        <f>BULDHANA!AB60</f>
        <v>0</v>
      </c>
      <c r="AI17" s="56">
        <f>BULDHANA!AC60</f>
        <v>1150</v>
      </c>
      <c r="AJ17" s="56">
        <f>BULDHANA!AD60</f>
        <v>4500</v>
      </c>
      <c r="AK17" s="56">
        <f>BULDHANA!AE60</f>
        <v>3561</v>
      </c>
      <c r="AL17" s="56">
        <f>BULDHANA!AF60</f>
        <v>30000</v>
      </c>
      <c r="AM17" s="56">
        <f>BULDHANA!AG60</f>
        <v>0</v>
      </c>
      <c r="AN17" s="56">
        <f>BULDHANA!AH60</f>
        <v>0</v>
      </c>
      <c r="AO17" s="56">
        <f>BULDHANA!AI60</f>
        <v>0</v>
      </c>
      <c r="AP17" s="56">
        <f>BULDHANA!AJ60</f>
        <v>0</v>
      </c>
      <c r="AQ17" s="56">
        <f>BULDHANA!AK60</f>
        <v>36538</v>
      </c>
      <c r="AR17" s="56">
        <f>BULDHANA!AL60</f>
        <v>45000</v>
      </c>
      <c r="AS17" s="57">
        <f t="shared" si="8"/>
        <v>272600</v>
      </c>
      <c r="AT17" s="57">
        <f t="shared" si="9"/>
        <v>347000</v>
      </c>
      <c r="AU17" s="56">
        <f>BULDHANA!AO60</f>
        <v>26706</v>
      </c>
      <c r="AV17" s="56">
        <f>BULDHANA!AP60</f>
        <v>34700.01</v>
      </c>
      <c r="AW17" s="56">
        <f>BULDHANA!AQ60</f>
        <v>0</v>
      </c>
      <c r="AX17" s="56">
        <f>BULDHANA!AR60</f>
        <v>0</v>
      </c>
      <c r="AY17" s="56">
        <f>BULDHANA!AS60</f>
        <v>0</v>
      </c>
      <c r="AZ17" s="56">
        <f>BULDHANA!AT60</f>
        <v>0</v>
      </c>
      <c r="BA17" s="56">
        <f>BULDHANA!AU60</f>
        <v>24</v>
      </c>
      <c r="BB17" s="56">
        <f>BULDHANA!AV60</f>
        <v>919.36</v>
      </c>
      <c r="BC17" s="56">
        <f>BULDHANA!AW60</f>
        <v>389</v>
      </c>
      <c r="BD17" s="56">
        <f>BULDHANA!AX60</f>
        <v>1953.16</v>
      </c>
      <c r="BE17" s="56">
        <f>BULDHANA!AY60</f>
        <v>22087</v>
      </c>
      <c r="BF17" s="56">
        <f>BULDHANA!AZ60</f>
        <v>21127.48</v>
      </c>
      <c r="BG17" s="57">
        <f t="shared" si="10"/>
        <v>22500</v>
      </c>
      <c r="BH17" s="57">
        <f t="shared" si="10"/>
        <v>24000</v>
      </c>
      <c r="BI17" s="57">
        <f t="shared" si="2"/>
        <v>295100</v>
      </c>
      <c r="BJ17" s="57">
        <f t="shared" si="3"/>
        <v>371000</v>
      </c>
    </row>
    <row r="18" spans="1:62" s="80" customFormat="1" x14ac:dyDescent="0.25">
      <c r="A18" s="70">
        <v>8</v>
      </c>
      <c r="B18" s="73" t="s">
        <v>149</v>
      </c>
      <c r="C18" s="56">
        <f t="shared" si="4"/>
        <v>157750</v>
      </c>
      <c r="D18" s="67">
        <f t="shared" si="5"/>
        <v>127000.20065598001</v>
      </c>
      <c r="E18" s="67">
        <f t="shared" si="6"/>
        <v>144288</v>
      </c>
      <c r="F18" s="67">
        <f t="shared" si="6"/>
        <v>118383.42543358001</v>
      </c>
      <c r="G18" s="67">
        <f>'Crop Loan'!AS64</f>
        <v>103400</v>
      </c>
      <c r="H18" s="67">
        <f>'Crop Loan'!AT64</f>
        <v>84889</v>
      </c>
      <c r="I18" s="67">
        <f>'Crop Loan'!AU64</f>
        <v>17600</v>
      </c>
      <c r="J18" s="67">
        <f>'Crop Loan'!AV64</f>
        <v>15111</v>
      </c>
      <c r="K18" s="56">
        <f t="shared" si="11"/>
        <v>121000</v>
      </c>
      <c r="L18" s="56">
        <f t="shared" si="7"/>
        <v>100000</v>
      </c>
      <c r="M18" s="67">
        <f>CHANDRAPUR!E60</f>
        <v>23288</v>
      </c>
      <c r="N18" s="67">
        <f>CHANDRAPUR!F60</f>
        <v>18383.42543358</v>
      </c>
      <c r="O18" s="67">
        <f>CHANDRAPUR!G60</f>
        <v>8454</v>
      </c>
      <c r="P18" s="67">
        <f>CHANDRAPUR!H60</f>
        <v>6159.6694319999997</v>
      </c>
      <c r="Q18" s="67">
        <f>CHANDRAPUR!I60</f>
        <v>3949</v>
      </c>
      <c r="R18" s="67">
        <f>CHANDRAPUR!J60</f>
        <v>2400</v>
      </c>
      <c r="S18" s="67">
        <f>CHANDRAPUR!K60</f>
        <v>9513</v>
      </c>
      <c r="T18" s="67">
        <f>CHANDRAPUR!L60</f>
        <v>6216.7752223999996</v>
      </c>
      <c r="U18" s="67">
        <f t="shared" si="0"/>
        <v>13650</v>
      </c>
      <c r="V18" s="67">
        <f t="shared" si="1"/>
        <v>75000</v>
      </c>
      <c r="W18" s="67">
        <f>CHANDRAPUR!O60</f>
        <v>6873</v>
      </c>
      <c r="X18" s="67">
        <f>CHANDRAPUR!P60</f>
        <v>37500</v>
      </c>
      <c r="Y18" s="67">
        <f>CHANDRAPUR!Q60</f>
        <v>4098</v>
      </c>
      <c r="Z18" s="67">
        <f>CHANDRAPUR!R60</f>
        <v>22500</v>
      </c>
      <c r="AA18" s="67">
        <f>CHANDRAPUR!S60</f>
        <v>2679</v>
      </c>
      <c r="AB18" s="67">
        <f>CHANDRAPUR!T60</f>
        <v>15000.000000000004</v>
      </c>
      <c r="AC18" s="67">
        <f>CHANDRAPUR!U60</f>
        <v>0</v>
      </c>
      <c r="AD18" s="67">
        <f>CHANDRAPUR!V60</f>
        <v>0</v>
      </c>
      <c r="AE18" s="67">
        <f>CHANDRAPUR!W60</f>
        <v>0</v>
      </c>
      <c r="AF18" s="67">
        <f>CHANDRAPUR!X60</f>
        <v>0</v>
      </c>
      <c r="AG18" s="67">
        <f>CHANDRAPUR!AA60</f>
        <v>0</v>
      </c>
      <c r="AH18" s="67">
        <f>CHANDRAPUR!AB60</f>
        <v>0</v>
      </c>
      <c r="AI18" s="67">
        <f>CHANDRAPUR!AC60</f>
        <v>1122</v>
      </c>
      <c r="AJ18" s="67">
        <f>CHANDRAPUR!AD60</f>
        <v>2000</v>
      </c>
      <c r="AK18" s="67">
        <f>CHANDRAPUR!AE60</f>
        <v>2437</v>
      </c>
      <c r="AL18" s="67">
        <f>CHANDRAPUR!AF60</f>
        <v>13000</v>
      </c>
      <c r="AM18" s="67">
        <f>CHANDRAPUR!AG60</f>
        <v>0</v>
      </c>
      <c r="AN18" s="67">
        <f>CHANDRAPUR!AH60</f>
        <v>0</v>
      </c>
      <c r="AO18" s="67">
        <f>CHANDRAPUR!AI60</f>
        <v>0</v>
      </c>
      <c r="AP18" s="67">
        <f>CHANDRAPUR!AJ60</f>
        <v>0</v>
      </c>
      <c r="AQ18" s="67">
        <f>CHANDRAPUR!AK60</f>
        <v>15631</v>
      </c>
      <c r="AR18" s="67">
        <f>CHANDRAPUR!AL60</f>
        <v>35000</v>
      </c>
      <c r="AS18" s="57">
        <f t="shared" si="8"/>
        <v>190590</v>
      </c>
      <c r="AT18" s="57">
        <f t="shared" si="9"/>
        <v>252000.20065598001</v>
      </c>
      <c r="AU18" s="67">
        <f>CHANDRAPUR!AO60</f>
        <v>9239</v>
      </c>
      <c r="AV18" s="67">
        <f>CHANDRAPUR!AP60</f>
        <v>12600.75</v>
      </c>
      <c r="AW18" s="67">
        <f>CHANDRAPUR!AQ60</f>
        <v>0</v>
      </c>
      <c r="AX18" s="67">
        <f>CHANDRAPUR!AR60</f>
        <v>0</v>
      </c>
      <c r="AY18" s="67">
        <f>CHANDRAPUR!AS60</f>
        <v>0</v>
      </c>
      <c r="AZ18" s="67">
        <f>CHANDRAPUR!AT60</f>
        <v>0</v>
      </c>
      <c r="BA18" s="67">
        <f>CHANDRAPUR!AU60</f>
        <v>23</v>
      </c>
      <c r="BB18" s="67">
        <f>CHANDRAPUR!AV60</f>
        <v>836.25</v>
      </c>
      <c r="BC18" s="67">
        <f>CHANDRAPUR!AW60</f>
        <v>426</v>
      </c>
      <c r="BD18" s="67">
        <f>CHANDRAPUR!AX60</f>
        <v>2155.31</v>
      </c>
      <c r="BE18" s="67">
        <f>CHANDRAPUR!AY60</f>
        <v>14398</v>
      </c>
      <c r="BF18" s="67">
        <f>CHANDRAPUR!AZ60</f>
        <v>24008.440000000002</v>
      </c>
      <c r="BG18" s="68">
        <f>AW18+AY18+BA18+BC18+BE18</f>
        <v>14847</v>
      </c>
      <c r="BH18" s="68">
        <f>AX18+AZ18+BB18+BD18+BF18</f>
        <v>27000.000000000004</v>
      </c>
      <c r="BI18" s="68">
        <f t="shared" si="2"/>
        <v>205437</v>
      </c>
      <c r="BJ18" s="68">
        <f>BH18+AT18</f>
        <v>279000.20065598004</v>
      </c>
    </row>
    <row r="19" spans="1:62" s="58" customFormat="1" x14ac:dyDescent="0.25">
      <c r="A19" s="36">
        <v>9</v>
      </c>
      <c r="B19" s="37" t="s">
        <v>150</v>
      </c>
      <c r="C19" s="56">
        <f t="shared" si="4"/>
        <v>134889</v>
      </c>
      <c r="D19" s="56">
        <f t="shared" si="5"/>
        <v>123199.99754506251</v>
      </c>
      <c r="E19" s="56">
        <f t="shared" si="6"/>
        <v>126649</v>
      </c>
      <c r="F19" s="56">
        <f t="shared" si="6"/>
        <v>109066.5477425</v>
      </c>
      <c r="G19" s="56">
        <f>'Crop Loan'!AY64</f>
        <v>101151</v>
      </c>
      <c r="H19" s="56">
        <f>'Crop Loan'!AZ64</f>
        <v>68339</v>
      </c>
      <c r="I19" s="56">
        <f>'Crop Loan'!BA64</f>
        <v>12442</v>
      </c>
      <c r="J19" s="56">
        <f>'Crop Loan'!BB64</f>
        <v>12861</v>
      </c>
      <c r="K19" s="56">
        <f t="shared" si="11"/>
        <v>113593</v>
      </c>
      <c r="L19" s="56">
        <f t="shared" si="7"/>
        <v>81200</v>
      </c>
      <c r="M19" s="56">
        <f>DHULE!E60</f>
        <v>13056</v>
      </c>
      <c r="N19" s="56">
        <f>DHULE!F60</f>
        <v>27866.547742499999</v>
      </c>
      <c r="O19" s="56">
        <f>DHULE!G60</f>
        <v>1600</v>
      </c>
      <c r="P19" s="56">
        <f>DHULE!H60</f>
        <v>6952.3051999999989</v>
      </c>
      <c r="Q19" s="56">
        <f>DHULE!I60</f>
        <v>7006</v>
      </c>
      <c r="R19" s="56">
        <f>DHULE!J60</f>
        <v>12099.781693749999</v>
      </c>
      <c r="S19" s="56">
        <f>DHULE!K60</f>
        <v>1234</v>
      </c>
      <c r="T19" s="56">
        <f>DHULE!L60</f>
        <v>2033.6681088124994</v>
      </c>
      <c r="U19" s="56">
        <f t="shared" si="0"/>
        <v>39988</v>
      </c>
      <c r="V19" s="56">
        <f t="shared" si="1"/>
        <v>50000</v>
      </c>
      <c r="W19" s="56">
        <f>DHULE!O60</f>
        <v>1313</v>
      </c>
      <c r="X19" s="56">
        <f>DHULE!P60</f>
        <v>1639.6300000000003</v>
      </c>
      <c r="Y19" s="56">
        <f>DHULE!Q60</f>
        <v>23099</v>
      </c>
      <c r="Z19" s="56">
        <f>DHULE!R60</f>
        <v>28877.690000000002</v>
      </c>
      <c r="AA19" s="56">
        <f>DHULE!S60</f>
        <v>3497</v>
      </c>
      <c r="AB19" s="56">
        <f>DHULE!T60</f>
        <v>4371.03</v>
      </c>
      <c r="AC19" s="56">
        <f>DHULE!U60</f>
        <v>2998</v>
      </c>
      <c r="AD19" s="56">
        <f>DHULE!V60</f>
        <v>3748.7000000000003</v>
      </c>
      <c r="AE19" s="56">
        <f>DHULE!W60</f>
        <v>9081</v>
      </c>
      <c r="AF19" s="56">
        <f>DHULE!X60</f>
        <v>11362.95</v>
      </c>
      <c r="AG19" s="56">
        <f>DHULE!AA60</f>
        <v>1878</v>
      </c>
      <c r="AH19" s="56">
        <f>DHULE!AB60</f>
        <v>3755.5699999999997</v>
      </c>
      <c r="AI19" s="56">
        <f>DHULE!AC60</f>
        <v>1190</v>
      </c>
      <c r="AJ19" s="56">
        <f>DHULE!AD60</f>
        <v>2319.4300000000003</v>
      </c>
      <c r="AK19" s="56">
        <f>DHULE!AE60</f>
        <v>786</v>
      </c>
      <c r="AL19" s="56">
        <f>DHULE!AF60</f>
        <v>10429.76</v>
      </c>
      <c r="AM19" s="56">
        <f>DHULE!AG60</f>
        <v>3034</v>
      </c>
      <c r="AN19" s="56">
        <f>DHULE!AH60</f>
        <v>6034.420000000001</v>
      </c>
      <c r="AO19" s="56">
        <f>DHULE!AI60</f>
        <v>4757</v>
      </c>
      <c r="AP19" s="56">
        <f>DHULE!AJ60</f>
        <v>9506.35</v>
      </c>
      <c r="AQ19" s="56">
        <f>DHULE!AK60</f>
        <v>5977</v>
      </c>
      <c r="AR19" s="56">
        <f>DHULE!AL60</f>
        <v>11954.469999999998</v>
      </c>
      <c r="AS19" s="57">
        <f t="shared" si="8"/>
        <v>192499</v>
      </c>
      <c r="AT19" s="57">
        <f t="shared" si="9"/>
        <v>217199.99754506251</v>
      </c>
      <c r="AU19" s="56">
        <f>DHULE!AO60</f>
        <v>28863</v>
      </c>
      <c r="AV19" s="56">
        <f>DHULE!AP60</f>
        <v>32579.979999999996</v>
      </c>
      <c r="AW19" s="56">
        <f>DHULE!AQ60</f>
        <v>0</v>
      </c>
      <c r="AX19" s="56">
        <f>DHULE!AR60</f>
        <v>0</v>
      </c>
      <c r="AY19" s="56">
        <f>DHULE!AS60</f>
        <v>0</v>
      </c>
      <c r="AZ19" s="56">
        <f>DHULE!AT60</f>
        <v>0</v>
      </c>
      <c r="BA19" s="56">
        <f>DHULE!AU60</f>
        <v>256</v>
      </c>
      <c r="BB19" s="56">
        <f>DHULE!AV60</f>
        <v>383.96000000000004</v>
      </c>
      <c r="BC19" s="56">
        <f>DHULE!AW60</f>
        <v>0</v>
      </c>
      <c r="BD19" s="56">
        <f>DHULE!AX60</f>
        <v>0</v>
      </c>
      <c r="BE19" s="56">
        <f>DHULE!AY60</f>
        <v>19748</v>
      </c>
      <c r="BF19" s="56">
        <f>DHULE!AZ60</f>
        <v>29616.04</v>
      </c>
      <c r="BG19" s="57">
        <f t="shared" si="10"/>
        <v>20004</v>
      </c>
      <c r="BH19" s="57">
        <f t="shared" si="10"/>
        <v>30000</v>
      </c>
      <c r="BI19" s="57">
        <f t="shared" si="2"/>
        <v>212503</v>
      </c>
      <c r="BJ19" s="57">
        <f t="shared" si="3"/>
        <v>247199.99754506251</v>
      </c>
    </row>
    <row r="20" spans="1:62" s="58" customFormat="1" x14ac:dyDescent="0.25">
      <c r="A20" s="36">
        <v>10</v>
      </c>
      <c r="B20" s="37" t="s">
        <v>135</v>
      </c>
      <c r="C20" s="56">
        <f t="shared" si="4"/>
        <v>50442</v>
      </c>
      <c r="D20" s="56">
        <f t="shared" si="5"/>
        <v>33627.040000000001</v>
      </c>
      <c r="E20" s="56">
        <f t="shared" si="6"/>
        <v>49673</v>
      </c>
      <c r="F20" s="56">
        <f t="shared" si="6"/>
        <v>32787.74</v>
      </c>
      <c r="G20" s="56">
        <f>'Crop Loan'!BE64</f>
        <v>32754</v>
      </c>
      <c r="H20" s="56">
        <f>'Crop Loan'!BF64</f>
        <v>18427</v>
      </c>
      <c r="I20" s="56">
        <f>'Crop Loan'!BG64</f>
        <v>7036</v>
      </c>
      <c r="J20" s="56">
        <f>'Crop Loan'!BH64</f>
        <v>3973</v>
      </c>
      <c r="K20" s="56">
        <f t="shared" si="11"/>
        <v>39790</v>
      </c>
      <c r="L20" s="56">
        <f t="shared" si="7"/>
        <v>22400</v>
      </c>
      <c r="M20" s="56">
        <f>GADCHIROLI!E60</f>
        <v>9883</v>
      </c>
      <c r="N20" s="56">
        <f>GADCHIROLI!F60</f>
        <v>10387.74</v>
      </c>
      <c r="O20" s="56">
        <f>GADCHIROLI!G60</f>
        <v>4009</v>
      </c>
      <c r="P20" s="56">
        <f>GADCHIROLI!H60</f>
        <v>4225.9799999999996</v>
      </c>
      <c r="Q20" s="56">
        <f>GADCHIROLI!I60</f>
        <v>769</v>
      </c>
      <c r="R20" s="56">
        <f>GADCHIROLI!J60</f>
        <v>839.3</v>
      </c>
      <c r="S20" s="56">
        <f>GADCHIROLI!K60</f>
        <v>0</v>
      </c>
      <c r="T20" s="56">
        <f>GADCHIROLI!L60</f>
        <v>0</v>
      </c>
      <c r="U20" s="56">
        <f t="shared" si="0"/>
        <v>3491</v>
      </c>
      <c r="V20" s="56">
        <f t="shared" si="1"/>
        <v>16830.02</v>
      </c>
      <c r="W20" s="56">
        <f>GADCHIROLI!O60</f>
        <v>0</v>
      </c>
      <c r="X20" s="56">
        <f>GADCHIROLI!P60</f>
        <v>0</v>
      </c>
      <c r="Y20" s="56">
        <f>GADCHIROLI!Q60</f>
        <v>1088</v>
      </c>
      <c r="Z20" s="56">
        <f>GADCHIROLI!R60</f>
        <v>10879.33</v>
      </c>
      <c r="AA20" s="56">
        <f>GADCHIROLI!S60</f>
        <v>0</v>
      </c>
      <c r="AB20" s="56">
        <f>GADCHIROLI!T60</f>
        <v>0</v>
      </c>
      <c r="AC20" s="56">
        <f>GADCHIROLI!U60</f>
        <v>2086</v>
      </c>
      <c r="AD20" s="56">
        <f>GADCHIROLI!V60</f>
        <v>5228.9400000000005</v>
      </c>
      <c r="AE20" s="56">
        <f>GADCHIROLI!W60</f>
        <v>317</v>
      </c>
      <c r="AF20" s="56">
        <f>GADCHIROLI!X60</f>
        <v>721.75000000000011</v>
      </c>
      <c r="AG20" s="56">
        <f>GADCHIROLI!AA60</f>
        <v>0</v>
      </c>
      <c r="AH20" s="56">
        <f>GADCHIROLI!AB60</f>
        <v>0</v>
      </c>
      <c r="AI20" s="56">
        <f>GADCHIROLI!AC60</f>
        <v>2161</v>
      </c>
      <c r="AJ20" s="56">
        <f>GADCHIROLI!AD60</f>
        <v>4350.0200000000004</v>
      </c>
      <c r="AK20" s="56">
        <f>GADCHIROLI!AE60</f>
        <v>1001</v>
      </c>
      <c r="AL20" s="56">
        <f>GADCHIROLI!AF60</f>
        <v>10150</v>
      </c>
      <c r="AM20" s="56">
        <f>GADCHIROLI!AG60</f>
        <v>0</v>
      </c>
      <c r="AN20" s="56">
        <f>GADCHIROLI!AH60</f>
        <v>0</v>
      </c>
      <c r="AO20" s="56">
        <f>GADCHIROLI!AI60</f>
        <v>0</v>
      </c>
      <c r="AP20" s="56">
        <f>GADCHIROLI!AJ60</f>
        <v>0</v>
      </c>
      <c r="AQ20" s="56">
        <f>GADCHIROLI!AK60</f>
        <v>0</v>
      </c>
      <c r="AR20" s="56">
        <f>GADCHIROLI!AL60</f>
        <v>0</v>
      </c>
      <c r="AS20" s="57">
        <f t="shared" si="8"/>
        <v>57095</v>
      </c>
      <c r="AT20" s="57">
        <f t="shared" si="9"/>
        <v>64957.08</v>
      </c>
      <c r="AU20" s="56">
        <f>GADCHIROLI!AO60</f>
        <v>7646</v>
      </c>
      <c r="AV20" s="56">
        <f>GADCHIROLI!AP60</f>
        <v>9442</v>
      </c>
      <c r="AW20" s="56">
        <f>GADCHIROLI!AQ60</f>
        <v>0</v>
      </c>
      <c r="AX20" s="56">
        <f>GADCHIROLI!AR60</f>
        <v>0</v>
      </c>
      <c r="AY20" s="56">
        <f>GADCHIROLI!AS60</f>
        <v>0</v>
      </c>
      <c r="AZ20" s="56">
        <f>GADCHIROLI!AT60</f>
        <v>0</v>
      </c>
      <c r="BA20" s="56">
        <f>GADCHIROLI!AU60</f>
        <v>0</v>
      </c>
      <c r="BB20" s="56">
        <f>GADCHIROLI!AV60</f>
        <v>0</v>
      </c>
      <c r="BC20" s="56">
        <f>GADCHIROLI!AW60</f>
        <v>0</v>
      </c>
      <c r="BD20" s="56">
        <f>GADCHIROLI!AX60</f>
        <v>0</v>
      </c>
      <c r="BE20" s="56">
        <f>GADCHIROLI!AY60</f>
        <v>1379</v>
      </c>
      <c r="BF20" s="56">
        <f>GADCHIROLI!AZ60</f>
        <v>7070.0099999999993</v>
      </c>
      <c r="BG20" s="57">
        <f t="shared" si="10"/>
        <v>1379</v>
      </c>
      <c r="BH20" s="57">
        <f t="shared" si="10"/>
        <v>7070.0099999999993</v>
      </c>
      <c r="BI20" s="57">
        <f t="shared" si="2"/>
        <v>58474</v>
      </c>
      <c r="BJ20" s="57">
        <f t="shared" si="3"/>
        <v>72027.09</v>
      </c>
    </row>
    <row r="21" spans="1:62" s="58" customFormat="1" x14ac:dyDescent="0.25">
      <c r="A21" s="36">
        <v>11</v>
      </c>
      <c r="B21" s="37" t="s">
        <v>126</v>
      </c>
      <c r="C21" s="56">
        <f t="shared" si="4"/>
        <v>143822</v>
      </c>
      <c r="D21" s="56">
        <f t="shared" si="5"/>
        <v>59993.999999999993</v>
      </c>
      <c r="E21" s="56">
        <f t="shared" si="6"/>
        <v>127994</v>
      </c>
      <c r="F21" s="56">
        <f t="shared" si="6"/>
        <v>50493.56</v>
      </c>
      <c r="G21" s="56">
        <f>'Crop Loan'!BK64</f>
        <v>75438</v>
      </c>
      <c r="H21" s="56">
        <f>'Crop Loan'!BL64</f>
        <v>29920</v>
      </c>
      <c r="I21" s="56">
        <f>'Crop Loan'!BM64</f>
        <v>26687</v>
      </c>
      <c r="J21" s="56">
        <f>'Crop Loan'!BN64</f>
        <v>5074</v>
      </c>
      <c r="K21" s="56">
        <f t="shared" si="11"/>
        <v>102125</v>
      </c>
      <c r="L21" s="56">
        <f t="shared" si="7"/>
        <v>34994</v>
      </c>
      <c r="M21" s="56">
        <f>GONDIA!E60</f>
        <v>25869</v>
      </c>
      <c r="N21" s="56">
        <f>GONDIA!F60</f>
        <v>15499.560000000001</v>
      </c>
      <c r="O21" s="56">
        <f>GONDIA!G60</f>
        <v>13362</v>
      </c>
      <c r="P21" s="56">
        <f>GONDIA!H60</f>
        <v>8000.0000000000009</v>
      </c>
      <c r="Q21" s="56">
        <f>GONDIA!I60</f>
        <v>11663</v>
      </c>
      <c r="R21" s="56">
        <f>GONDIA!J60</f>
        <v>7000.45</v>
      </c>
      <c r="S21" s="56">
        <f>GONDIA!K60</f>
        <v>4165</v>
      </c>
      <c r="T21" s="56">
        <f>GONDIA!L60</f>
        <v>2499.9899999999998</v>
      </c>
      <c r="U21" s="56">
        <f t="shared" si="0"/>
        <v>15627</v>
      </c>
      <c r="V21" s="56">
        <f t="shared" si="1"/>
        <v>66819.999999999985</v>
      </c>
      <c r="W21" s="56">
        <f>GONDIA!O60</f>
        <v>10324</v>
      </c>
      <c r="X21" s="56">
        <f>GONDIA!P60</f>
        <v>38659.25</v>
      </c>
      <c r="Y21" s="56">
        <f>GONDIA!Q60</f>
        <v>3453</v>
      </c>
      <c r="Z21" s="56">
        <f>GONDIA!R60</f>
        <v>21349.939999999995</v>
      </c>
      <c r="AA21" s="56">
        <f>GONDIA!S60</f>
        <v>1844</v>
      </c>
      <c r="AB21" s="56">
        <f>GONDIA!T60</f>
        <v>6805.8300000000008</v>
      </c>
      <c r="AC21" s="56">
        <f>GONDIA!U60</f>
        <v>0</v>
      </c>
      <c r="AD21" s="56">
        <f>GONDIA!V60</f>
        <v>0</v>
      </c>
      <c r="AE21" s="56">
        <f>GONDIA!W60</f>
        <v>6</v>
      </c>
      <c r="AF21" s="56">
        <f>GONDIA!X60</f>
        <v>4.9800000000000004</v>
      </c>
      <c r="AG21" s="56">
        <f>GONDIA!AA60</f>
        <v>1001</v>
      </c>
      <c r="AH21" s="56">
        <f>GONDIA!AB60</f>
        <v>999.95999999999992</v>
      </c>
      <c r="AI21" s="56">
        <f>GONDIA!AC60</f>
        <v>2276</v>
      </c>
      <c r="AJ21" s="56">
        <f>GONDIA!AD60</f>
        <v>2267.5300000000002</v>
      </c>
      <c r="AK21" s="56">
        <f>GONDIA!AE60</f>
        <v>1282</v>
      </c>
      <c r="AL21" s="56">
        <f>GONDIA!AF60</f>
        <v>12701.829999999998</v>
      </c>
      <c r="AM21" s="56">
        <f>GONDIA!AG60</f>
        <v>1581</v>
      </c>
      <c r="AN21" s="56">
        <f>GONDIA!AH60</f>
        <v>1580.6399999999999</v>
      </c>
      <c r="AO21" s="56">
        <f>GONDIA!AI60</f>
        <v>4337</v>
      </c>
      <c r="AP21" s="56">
        <f>GONDIA!AJ60</f>
        <v>4335.24</v>
      </c>
      <c r="AQ21" s="56">
        <f>GONDIA!AK60</f>
        <v>1415</v>
      </c>
      <c r="AR21" s="56">
        <f>GONDIA!AL60</f>
        <v>1414.8</v>
      </c>
      <c r="AS21" s="57">
        <f t="shared" si="8"/>
        <v>171341</v>
      </c>
      <c r="AT21" s="57">
        <f t="shared" si="9"/>
        <v>150113.99999999997</v>
      </c>
      <c r="AU21" s="56">
        <f>GONDIA!AO60</f>
        <v>25704</v>
      </c>
      <c r="AV21" s="56">
        <f>GONDIA!AP60</f>
        <v>22518.04</v>
      </c>
      <c r="AW21" s="56">
        <f>GONDIA!AQ60</f>
        <v>0</v>
      </c>
      <c r="AX21" s="56">
        <f>GONDIA!AR60</f>
        <v>0</v>
      </c>
      <c r="AY21" s="56">
        <f>GONDIA!AS60</f>
        <v>0</v>
      </c>
      <c r="AZ21" s="56">
        <f>GONDIA!AT60</f>
        <v>0</v>
      </c>
      <c r="BA21" s="56">
        <f>GONDIA!AU60</f>
        <v>1957</v>
      </c>
      <c r="BB21" s="56">
        <f>GONDIA!AV60</f>
        <v>9730.7900000000009</v>
      </c>
      <c r="BC21" s="56">
        <f>GONDIA!AW60</f>
        <v>0</v>
      </c>
      <c r="BD21" s="56">
        <f>GONDIA!AX60</f>
        <v>0</v>
      </c>
      <c r="BE21" s="56">
        <f>GONDIA!AY60</f>
        <v>10032</v>
      </c>
      <c r="BF21" s="56">
        <f>GONDIA!AZ60</f>
        <v>20069.21</v>
      </c>
      <c r="BG21" s="57">
        <f t="shared" si="10"/>
        <v>11989</v>
      </c>
      <c r="BH21" s="57">
        <f t="shared" si="10"/>
        <v>29800</v>
      </c>
      <c r="BI21" s="57">
        <f t="shared" si="2"/>
        <v>183330</v>
      </c>
      <c r="BJ21" s="57">
        <f t="shared" si="3"/>
        <v>179913.99999999997</v>
      </c>
    </row>
    <row r="22" spans="1:62" s="58" customFormat="1" x14ac:dyDescent="0.25">
      <c r="A22" s="36">
        <v>12</v>
      </c>
      <c r="B22" s="37" t="s">
        <v>142</v>
      </c>
      <c r="C22" s="56">
        <f t="shared" si="4"/>
        <v>199173</v>
      </c>
      <c r="D22" s="56">
        <f t="shared" si="5"/>
        <v>125800.00322458001</v>
      </c>
      <c r="E22" s="56">
        <f t="shared" si="6"/>
        <v>196332</v>
      </c>
      <c r="F22" s="56">
        <f t="shared" si="6"/>
        <v>124211.182222</v>
      </c>
      <c r="G22" s="56">
        <f>'Crop Loan'!BQ64</f>
        <v>125087</v>
      </c>
      <c r="H22" s="56">
        <f>'Crop Loan'!BR64</f>
        <v>75500</v>
      </c>
      <c r="I22" s="56">
        <f>'Crop Loan'!BS64</f>
        <v>48814</v>
      </c>
      <c r="J22" s="56">
        <f>'Crop Loan'!BT64</f>
        <v>35300</v>
      </c>
      <c r="K22" s="56">
        <f t="shared" si="11"/>
        <v>173901</v>
      </c>
      <c r="L22" s="56">
        <f t="shared" si="7"/>
        <v>110800</v>
      </c>
      <c r="M22" s="56">
        <f>HINGOLI!E60</f>
        <v>22431</v>
      </c>
      <c r="N22" s="56">
        <f>HINGOLI!F60</f>
        <v>13411.182221999999</v>
      </c>
      <c r="O22" s="56">
        <f>HINGOLI!G60</f>
        <v>17643</v>
      </c>
      <c r="P22" s="56">
        <f>HINGOLI!H60</f>
        <v>12115.882135799999</v>
      </c>
      <c r="Q22" s="56">
        <f>HINGOLI!I60</f>
        <v>1605</v>
      </c>
      <c r="R22" s="56">
        <f>HINGOLI!J60</f>
        <v>885.39953331000015</v>
      </c>
      <c r="S22" s="56">
        <f>HINGOLI!K60</f>
        <v>1236</v>
      </c>
      <c r="T22" s="56">
        <f>HINGOLI!L60</f>
        <v>703.4214692700001</v>
      </c>
      <c r="U22" s="56">
        <f t="shared" si="0"/>
        <v>31389</v>
      </c>
      <c r="V22" s="56">
        <f t="shared" si="1"/>
        <v>43599.999999999993</v>
      </c>
      <c r="W22" s="56">
        <f>HINGOLI!O60</f>
        <v>9413</v>
      </c>
      <c r="X22" s="56">
        <f>HINGOLI!P60</f>
        <v>13078.88</v>
      </c>
      <c r="Y22" s="56">
        <f>HINGOLI!Q60</f>
        <v>7840</v>
      </c>
      <c r="Z22" s="56">
        <f>HINGOLI!R60</f>
        <v>10899.169999999998</v>
      </c>
      <c r="AA22" s="56">
        <f>HINGOLI!S60</f>
        <v>4711</v>
      </c>
      <c r="AB22" s="56">
        <f>HINGOLI!T60</f>
        <v>6539.4700000000012</v>
      </c>
      <c r="AC22" s="56">
        <f>HINGOLI!U60</f>
        <v>3143</v>
      </c>
      <c r="AD22" s="56">
        <f>HINGOLI!V60</f>
        <v>4359.5599999999995</v>
      </c>
      <c r="AE22" s="56">
        <f>HINGOLI!W60</f>
        <v>6282</v>
      </c>
      <c r="AF22" s="56">
        <f>HINGOLI!X60</f>
        <v>8722.92</v>
      </c>
      <c r="AG22" s="56">
        <f>HINGOLI!AA60</f>
        <v>927</v>
      </c>
      <c r="AH22" s="56">
        <f>HINGOLI!AB60</f>
        <v>1612.2700000000002</v>
      </c>
      <c r="AI22" s="56">
        <f>HINGOLI!AC60</f>
        <v>1318</v>
      </c>
      <c r="AJ22" s="56">
        <f>HINGOLI!AD60</f>
        <v>1973.7200000000003</v>
      </c>
      <c r="AK22" s="56">
        <f>HINGOLI!AE60</f>
        <v>1343</v>
      </c>
      <c r="AL22" s="56">
        <f>HINGOLI!AF60</f>
        <v>8664.130000000001</v>
      </c>
      <c r="AM22" s="56">
        <f>HINGOLI!AG60</f>
        <v>3222</v>
      </c>
      <c r="AN22" s="56">
        <f>HINGOLI!AH60</f>
        <v>5506.75</v>
      </c>
      <c r="AO22" s="56">
        <f>HINGOLI!AI60</f>
        <v>7405</v>
      </c>
      <c r="AP22" s="56">
        <f>HINGOLI!AJ60</f>
        <v>12275.98</v>
      </c>
      <c r="AQ22" s="56">
        <f>HINGOLI!AK60</f>
        <v>271</v>
      </c>
      <c r="AR22" s="56">
        <f>HINGOLI!AL60</f>
        <v>467.15</v>
      </c>
      <c r="AS22" s="57">
        <f t="shared" si="8"/>
        <v>245048</v>
      </c>
      <c r="AT22" s="57">
        <f t="shared" si="9"/>
        <v>199900.00322458002</v>
      </c>
      <c r="AU22" s="56">
        <f>HINGOLI!AO60</f>
        <v>35838</v>
      </c>
      <c r="AV22" s="56">
        <f>HINGOLI!AP60</f>
        <v>29985</v>
      </c>
      <c r="AW22" s="56">
        <f>HINGOLI!AQ60</f>
        <v>0</v>
      </c>
      <c r="AX22" s="56">
        <f>HINGOLI!AR60</f>
        <v>0</v>
      </c>
      <c r="AY22" s="56">
        <f>HINGOLI!AS60</f>
        <v>0</v>
      </c>
      <c r="AZ22" s="56">
        <f>HINGOLI!AT60</f>
        <v>0</v>
      </c>
      <c r="BA22" s="56">
        <f>HINGOLI!AU60</f>
        <v>3089</v>
      </c>
      <c r="BB22" s="56">
        <f>HINGOLI!AV60</f>
        <v>15113.77</v>
      </c>
      <c r="BC22" s="56">
        <f>HINGOLI!AW60</f>
        <v>0</v>
      </c>
      <c r="BD22" s="56">
        <f>HINGOLI!AX60</f>
        <v>0</v>
      </c>
      <c r="BE22" s="56">
        <f>HINGOLI!AY60</f>
        <v>15087</v>
      </c>
      <c r="BF22" s="56">
        <f>HINGOLI!AZ60</f>
        <v>18451.23</v>
      </c>
      <c r="BG22" s="57">
        <f t="shared" si="10"/>
        <v>18176</v>
      </c>
      <c r="BH22" s="57">
        <f t="shared" si="10"/>
        <v>33565</v>
      </c>
      <c r="BI22" s="57">
        <f t="shared" si="2"/>
        <v>263224</v>
      </c>
      <c r="BJ22" s="57">
        <f t="shared" si="3"/>
        <v>233465.00322458002</v>
      </c>
    </row>
    <row r="23" spans="1:62" s="58" customFormat="1" x14ac:dyDescent="0.25">
      <c r="A23" s="36">
        <v>13</v>
      </c>
      <c r="B23" s="37" t="s">
        <v>127</v>
      </c>
      <c r="C23" s="56">
        <f t="shared" si="4"/>
        <v>372760</v>
      </c>
      <c r="D23" s="56">
        <f t="shared" si="5"/>
        <v>399999.99739585997</v>
      </c>
      <c r="E23" s="56">
        <f t="shared" si="6"/>
        <v>362155</v>
      </c>
      <c r="F23" s="56">
        <f t="shared" si="6"/>
        <v>383608.22355999995</v>
      </c>
      <c r="G23" s="56">
        <f>'Crop Loan'!BW64</f>
        <v>189219</v>
      </c>
      <c r="H23" s="56">
        <f>'Crop Loan'!BX64</f>
        <v>154070</v>
      </c>
      <c r="I23" s="56">
        <f>'Crop Loan'!BY64</f>
        <v>97885</v>
      </c>
      <c r="J23" s="56">
        <f>'Crop Loan'!BZ64</f>
        <v>95930</v>
      </c>
      <c r="K23" s="56">
        <f t="shared" si="11"/>
        <v>287104</v>
      </c>
      <c r="L23" s="56">
        <f t="shared" si="7"/>
        <v>250000</v>
      </c>
      <c r="M23" s="56">
        <f>JALGAON!E60</f>
        <v>75051</v>
      </c>
      <c r="N23" s="56">
        <f>JALGAON!F60</f>
        <v>133608.22355999998</v>
      </c>
      <c r="O23" s="56">
        <f>JALGAON!G60</f>
        <v>34919</v>
      </c>
      <c r="P23" s="56">
        <f>JALGAON!H60</f>
        <v>62751.3125</v>
      </c>
      <c r="Q23" s="56">
        <f>JALGAON!I60</f>
        <v>9535</v>
      </c>
      <c r="R23" s="56">
        <f>JALGAON!J60</f>
        <v>14476.890095859999</v>
      </c>
      <c r="S23" s="56">
        <f>JALGAON!K60</f>
        <v>1070</v>
      </c>
      <c r="T23" s="56">
        <f>JALGAON!L60</f>
        <v>1914.8837399999998</v>
      </c>
      <c r="U23" s="56">
        <f t="shared" si="0"/>
        <v>149681</v>
      </c>
      <c r="V23" s="56">
        <f t="shared" si="1"/>
        <v>280000</v>
      </c>
      <c r="W23" s="56">
        <f>JALGAON!O60</f>
        <v>11518</v>
      </c>
      <c r="X23" s="56">
        <f>JALGAON!P60</f>
        <v>21621.140000000003</v>
      </c>
      <c r="Y23" s="56">
        <f>JALGAON!Q60</f>
        <v>32626</v>
      </c>
      <c r="Z23" s="56">
        <f>JALGAON!R60</f>
        <v>60809.16</v>
      </c>
      <c r="AA23" s="56">
        <f>JALGAON!S60</f>
        <v>21701</v>
      </c>
      <c r="AB23" s="56">
        <f>JALGAON!T60</f>
        <v>40536.799999999996</v>
      </c>
      <c r="AC23" s="56">
        <f>JALGAON!U60</f>
        <v>20773</v>
      </c>
      <c r="AD23" s="56">
        <f>JALGAON!V60</f>
        <v>38532.120000000003</v>
      </c>
      <c r="AE23" s="56">
        <f>JALGAON!W60</f>
        <v>63063</v>
      </c>
      <c r="AF23" s="56">
        <f>JALGAON!X60</f>
        <v>118500.77999999998</v>
      </c>
      <c r="AG23" s="56">
        <f>JALGAON!AA60</f>
        <v>4690</v>
      </c>
      <c r="AH23" s="56">
        <f>JALGAON!AB60</f>
        <v>5900.06</v>
      </c>
      <c r="AI23" s="56">
        <f>JALGAON!AC60</f>
        <v>14173</v>
      </c>
      <c r="AJ23" s="56">
        <f>JALGAON!AD60</f>
        <v>11773.62</v>
      </c>
      <c r="AK23" s="56">
        <f>JALGAON!AE60</f>
        <v>4989</v>
      </c>
      <c r="AL23" s="56">
        <f>JALGAON!AF60</f>
        <v>20882.36</v>
      </c>
      <c r="AM23" s="56">
        <f>JALGAON!AG60</f>
        <v>6225</v>
      </c>
      <c r="AN23" s="56">
        <f>JALGAON!AH60</f>
        <v>7861.75</v>
      </c>
      <c r="AO23" s="56">
        <f>JALGAON!AI60</f>
        <v>5590</v>
      </c>
      <c r="AP23" s="56">
        <f>JALGAON!AJ60</f>
        <v>7126.8</v>
      </c>
      <c r="AQ23" s="56">
        <f>JALGAON!AK60</f>
        <v>5415</v>
      </c>
      <c r="AR23" s="56">
        <f>JALGAON!AL60</f>
        <v>6455.41</v>
      </c>
      <c r="AS23" s="57">
        <f t="shared" si="8"/>
        <v>563523</v>
      </c>
      <c r="AT23" s="57">
        <f t="shared" si="9"/>
        <v>739999.99739586003</v>
      </c>
      <c r="AU23" s="56">
        <f>JALGAON!AO60</f>
        <v>82811</v>
      </c>
      <c r="AV23" s="56">
        <f>JALGAON!AP60</f>
        <v>111000.02</v>
      </c>
      <c r="AW23" s="56">
        <f>JALGAON!AQ60</f>
        <v>0</v>
      </c>
      <c r="AX23" s="56">
        <f>JALGAON!AR60</f>
        <v>0</v>
      </c>
      <c r="AY23" s="56">
        <f>JALGAON!AS60</f>
        <v>0</v>
      </c>
      <c r="AZ23" s="56">
        <f>JALGAON!AT60</f>
        <v>0</v>
      </c>
      <c r="BA23" s="56">
        <f>JALGAON!AU60</f>
        <v>3054</v>
      </c>
      <c r="BB23" s="56">
        <f>JALGAON!AV60</f>
        <v>30046.899999999994</v>
      </c>
      <c r="BC23" s="56">
        <f>JALGAON!AW60</f>
        <v>0</v>
      </c>
      <c r="BD23" s="56">
        <f>JALGAON!AX60</f>
        <v>0</v>
      </c>
      <c r="BE23" s="56">
        <f>JALGAON!AY60</f>
        <v>22705</v>
      </c>
      <c r="BF23" s="56">
        <f>JALGAON!AZ60</f>
        <v>69953.100000000006</v>
      </c>
      <c r="BG23" s="57">
        <f t="shared" si="10"/>
        <v>25759</v>
      </c>
      <c r="BH23" s="57">
        <f t="shared" si="10"/>
        <v>100000</v>
      </c>
      <c r="BI23" s="57">
        <f t="shared" si="2"/>
        <v>589282</v>
      </c>
      <c r="BJ23" s="57">
        <f t="shared" si="3"/>
        <v>839999.99739586003</v>
      </c>
    </row>
    <row r="24" spans="1:62" s="58" customFormat="1" x14ac:dyDescent="0.25">
      <c r="A24" s="36">
        <v>14</v>
      </c>
      <c r="B24" s="37" t="s">
        <v>128</v>
      </c>
      <c r="C24" s="56">
        <f t="shared" si="4"/>
        <v>350389</v>
      </c>
      <c r="D24" s="56">
        <f t="shared" si="5"/>
        <v>205000</v>
      </c>
      <c r="E24" s="56">
        <f t="shared" si="6"/>
        <v>347860</v>
      </c>
      <c r="F24" s="56">
        <f t="shared" si="6"/>
        <v>202198.03422999999</v>
      </c>
      <c r="G24" s="56">
        <f>'Crop Loan'!CC64</f>
        <v>224417</v>
      </c>
      <c r="H24" s="56">
        <f>'Crop Loan'!CD64</f>
        <v>117929</v>
      </c>
      <c r="I24" s="56">
        <f>'Crop Loan'!CE64</f>
        <v>99291</v>
      </c>
      <c r="J24" s="56">
        <f>'Crop Loan'!CF64</f>
        <v>57071</v>
      </c>
      <c r="K24" s="56">
        <f t="shared" si="11"/>
        <v>323708</v>
      </c>
      <c r="L24" s="56">
        <f t="shared" si="7"/>
        <v>175000</v>
      </c>
      <c r="M24" s="56">
        <f>JALNA!E60</f>
        <v>24152</v>
      </c>
      <c r="N24" s="56">
        <f>JALNA!F60</f>
        <v>27198.034230000005</v>
      </c>
      <c r="O24" s="56">
        <f>JALNA!G60</f>
        <v>5533</v>
      </c>
      <c r="P24" s="56">
        <f>JALNA!H60</f>
        <v>7439.3694000000014</v>
      </c>
      <c r="Q24" s="56">
        <f>JALNA!I60</f>
        <v>2084</v>
      </c>
      <c r="R24" s="56">
        <f>JALNA!J60</f>
        <v>2262.0359700000004</v>
      </c>
      <c r="S24" s="56">
        <f>JALNA!K60</f>
        <v>445</v>
      </c>
      <c r="T24" s="56">
        <f>JALNA!L60</f>
        <v>539.9298</v>
      </c>
      <c r="U24" s="56">
        <f t="shared" si="0"/>
        <v>23280</v>
      </c>
      <c r="V24" s="56">
        <f t="shared" si="1"/>
        <v>70000</v>
      </c>
      <c r="W24" s="56">
        <f>JALNA!O60</f>
        <v>0</v>
      </c>
      <c r="X24" s="56">
        <f>JALNA!P60</f>
        <v>0</v>
      </c>
      <c r="Y24" s="56">
        <f>JALNA!Q60</f>
        <v>73</v>
      </c>
      <c r="Z24" s="56">
        <f>JALNA!R60</f>
        <v>363.96</v>
      </c>
      <c r="AA24" s="56">
        <f>JALNA!S60</f>
        <v>7515</v>
      </c>
      <c r="AB24" s="56">
        <f>JALNA!T60</f>
        <v>22558.55</v>
      </c>
      <c r="AC24" s="56">
        <f>JALNA!U60</f>
        <v>7974</v>
      </c>
      <c r="AD24" s="56">
        <f>JALNA!V60</f>
        <v>23929.040000000001</v>
      </c>
      <c r="AE24" s="56">
        <f>JALNA!W60</f>
        <v>7718</v>
      </c>
      <c r="AF24" s="56">
        <f>JALNA!X60</f>
        <v>23148.45</v>
      </c>
      <c r="AG24" s="56">
        <f>JALNA!AA60</f>
        <v>690</v>
      </c>
      <c r="AH24" s="56">
        <f>JALNA!AB60</f>
        <v>551.22</v>
      </c>
      <c r="AI24" s="56">
        <f>JALNA!AC60</f>
        <v>680</v>
      </c>
      <c r="AJ24" s="56">
        <f>JALNA!AD60</f>
        <v>543.38</v>
      </c>
      <c r="AK24" s="56">
        <f>JALNA!AE60</f>
        <v>1946</v>
      </c>
      <c r="AL24" s="56">
        <f>JALNA!AF60</f>
        <v>9718.1200000000008</v>
      </c>
      <c r="AM24" s="56">
        <f>JALNA!AG60</f>
        <v>9733</v>
      </c>
      <c r="AN24" s="56">
        <f>JALNA!AH60</f>
        <v>7782.03</v>
      </c>
      <c r="AO24" s="56">
        <f>JALNA!AI60</f>
        <v>9540</v>
      </c>
      <c r="AP24" s="56">
        <f>JALNA!AJ60</f>
        <v>7627.43</v>
      </c>
      <c r="AQ24" s="56">
        <f>JALNA!AK60</f>
        <v>2722</v>
      </c>
      <c r="AR24" s="56">
        <f>JALNA!AL60</f>
        <v>2177.8199999999997</v>
      </c>
      <c r="AS24" s="57">
        <f t="shared" si="8"/>
        <v>398980</v>
      </c>
      <c r="AT24" s="57">
        <f t="shared" si="9"/>
        <v>303400</v>
      </c>
      <c r="AU24" s="56">
        <f>JALNA!AO60</f>
        <v>59845</v>
      </c>
      <c r="AV24" s="56">
        <f>JALNA!AP60</f>
        <v>45510.04</v>
      </c>
      <c r="AW24" s="56">
        <f>JALNA!AQ60</f>
        <v>0</v>
      </c>
      <c r="AX24" s="56">
        <f>JALNA!AR60</f>
        <v>0</v>
      </c>
      <c r="AY24" s="56">
        <f>JALNA!AS60</f>
        <v>0</v>
      </c>
      <c r="AZ24" s="56">
        <f>JALNA!AT60</f>
        <v>0</v>
      </c>
      <c r="BA24" s="56">
        <f>JALNA!AU60</f>
        <v>2290</v>
      </c>
      <c r="BB24" s="56">
        <f>JALNA!AV60</f>
        <v>6877.43</v>
      </c>
      <c r="BC24" s="56">
        <f>JALNA!AW60</f>
        <v>0</v>
      </c>
      <c r="BD24" s="56">
        <f>JALNA!AX60</f>
        <v>0</v>
      </c>
      <c r="BE24" s="56">
        <f>JALNA!AY60</f>
        <v>4373</v>
      </c>
      <c r="BF24" s="56">
        <f>JALNA!AZ60</f>
        <v>13122.57</v>
      </c>
      <c r="BG24" s="57">
        <f t="shared" si="10"/>
        <v>6663</v>
      </c>
      <c r="BH24" s="57">
        <f t="shared" si="10"/>
        <v>20000</v>
      </c>
      <c r="BI24" s="57">
        <f t="shared" si="2"/>
        <v>405643</v>
      </c>
      <c r="BJ24" s="57">
        <f t="shared" si="3"/>
        <v>323400</v>
      </c>
    </row>
    <row r="25" spans="1:62" s="58" customFormat="1" x14ac:dyDescent="0.25">
      <c r="A25" s="36">
        <v>15</v>
      </c>
      <c r="B25" s="37" t="s">
        <v>143</v>
      </c>
      <c r="C25" s="56">
        <f t="shared" si="4"/>
        <v>473808</v>
      </c>
      <c r="D25" s="56">
        <f t="shared" si="5"/>
        <v>445000.04000000004</v>
      </c>
      <c r="E25" s="56">
        <f t="shared" si="6"/>
        <v>452767</v>
      </c>
      <c r="F25" s="56">
        <f t="shared" si="6"/>
        <v>370879.99100000004</v>
      </c>
      <c r="G25" s="56">
        <f>'Crop Loan'!CI64</f>
        <v>203606.5</v>
      </c>
      <c r="H25" s="56">
        <f>'Crop Loan'!CJ64</f>
        <v>136000.5</v>
      </c>
      <c r="I25" s="56">
        <f>'Crop Loan'!CK64</f>
        <v>203606.5</v>
      </c>
      <c r="J25" s="56">
        <f>'Crop Loan'!CL64</f>
        <v>146000</v>
      </c>
      <c r="K25" s="56">
        <f t="shared" si="11"/>
        <v>407213</v>
      </c>
      <c r="L25" s="56">
        <f t="shared" si="7"/>
        <v>282000.5</v>
      </c>
      <c r="M25" s="56">
        <f>KOLHAPUR!E60</f>
        <v>45554</v>
      </c>
      <c r="N25" s="56">
        <f>KOLHAPUR!F60</f>
        <v>88879.491000000009</v>
      </c>
      <c r="O25" s="56">
        <f>KOLHAPUR!G60</f>
        <v>42246</v>
      </c>
      <c r="P25" s="56">
        <f>KOLHAPUR!H60</f>
        <v>47185.87</v>
      </c>
      <c r="Q25" s="56">
        <f>KOLHAPUR!I60</f>
        <v>12308</v>
      </c>
      <c r="R25" s="56">
        <f>KOLHAPUR!J60</f>
        <v>36558.688999999998</v>
      </c>
      <c r="S25" s="56">
        <f>KOLHAPUR!K60</f>
        <v>8733</v>
      </c>
      <c r="T25" s="56">
        <f>KOLHAPUR!L60</f>
        <v>37561.360000000001</v>
      </c>
      <c r="U25" s="56">
        <f t="shared" si="0"/>
        <v>92011</v>
      </c>
      <c r="V25" s="56">
        <f t="shared" si="1"/>
        <v>424000</v>
      </c>
      <c r="W25" s="56">
        <f>KOLHAPUR!O60</f>
        <v>43513</v>
      </c>
      <c r="X25" s="56">
        <f>KOLHAPUR!P60</f>
        <v>133241.19</v>
      </c>
      <c r="Y25" s="56">
        <f>KOLHAPUR!Q60</f>
        <v>19839</v>
      </c>
      <c r="Z25" s="56">
        <f>KOLHAPUR!R60</f>
        <v>116980.57999999999</v>
      </c>
      <c r="AA25" s="56">
        <f>KOLHAPUR!S60</f>
        <v>14341</v>
      </c>
      <c r="AB25" s="56">
        <f>KOLHAPUR!T60</f>
        <v>100665.23999999999</v>
      </c>
      <c r="AC25" s="56">
        <f>KOLHAPUR!U60</f>
        <v>2235</v>
      </c>
      <c r="AD25" s="56">
        <f>KOLHAPUR!V60</f>
        <v>12928.57</v>
      </c>
      <c r="AE25" s="56">
        <f>KOLHAPUR!W60</f>
        <v>12083</v>
      </c>
      <c r="AF25" s="56">
        <f>KOLHAPUR!X60</f>
        <v>60184.420000000006</v>
      </c>
      <c r="AG25" s="56">
        <f>KOLHAPUR!AA60</f>
        <v>2729</v>
      </c>
      <c r="AH25" s="56">
        <f>KOLHAPUR!AB60</f>
        <v>4722.09</v>
      </c>
      <c r="AI25" s="56">
        <f>KOLHAPUR!AC60</f>
        <v>6133</v>
      </c>
      <c r="AJ25" s="56">
        <f>KOLHAPUR!AD60</f>
        <v>16148.080000000002</v>
      </c>
      <c r="AK25" s="56">
        <f>KOLHAPUR!AE60</f>
        <v>7667</v>
      </c>
      <c r="AL25" s="56">
        <f>KOLHAPUR!AF60</f>
        <v>49631.650000000009</v>
      </c>
      <c r="AM25" s="56">
        <f>KOLHAPUR!AG60</f>
        <v>1244</v>
      </c>
      <c r="AN25" s="56">
        <f>KOLHAPUR!AH60</f>
        <v>419.83</v>
      </c>
      <c r="AO25" s="56">
        <f>KOLHAPUR!AI60</f>
        <v>684</v>
      </c>
      <c r="AP25" s="56">
        <f>KOLHAPUR!AJ60</f>
        <v>320.05</v>
      </c>
      <c r="AQ25" s="56">
        <f>KOLHAPUR!AK60</f>
        <v>25807</v>
      </c>
      <c r="AR25" s="56">
        <f>KOLHAPUR!AL60</f>
        <v>80758.299999999988</v>
      </c>
      <c r="AS25" s="57">
        <f t="shared" si="8"/>
        <v>610083</v>
      </c>
      <c r="AT25" s="57">
        <f t="shared" si="9"/>
        <v>1021000.04</v>
      </c>
      <c r="AU25" s="56">
        <f>KOLHAPUR!AO60</f>
        <v>70033</v>
      </c>
      <c r="AV25" s="56">
        <f>KOLHAPUR!AP60</f>
        <v>116782.83</v>
      </c>
      <c r="AW25" s="56">
        <f>KOLHAPUR!AQ60</f>
        <v>44710</v>
      </c>
      <c r="AX25" s="56">
        <f>KOLHAPUR!AR60</f>
        <v>34452.89</v>
      </c>
      <c r="AY25" s="56">
        <f>KOLHAPUR!AS60</f>
        <v>6111</v>
      </c>
      <c r="AZ25" s="56">
        <f>KOLHAPUR!AT60</f>
        <v>33924.909999999996</v>
      </c>
      <c r="BA25" s="56">
        <f>KOLHAPUR!AU60</f>
        <v>9945</v>
      </c>
      <c r="BB25" s="56">
        <f>KOLHAPUR!AV60</f>
        <v>140762.35999999999</v>
      </c>
      <c r="BC25" s="56">
        <f>KOLHAPUR!AW60</f>
        <v>6162</v>
      </c>
      <c r="BD25" s="56">
        <f>KOLHAPUR!AX60</f>
        <v>34170.879999999997</v>
      </c>
      <c r="BE25" s="56">
        <f>KOLHAPUR!AY60</f>
        <v>61820</v>
      </c>
      <c r="BF25" s="56">
        <f>KOLHAPUR!AZ60</f>
        <v>339688.95999999996</v>
      </c>
      <c r="BG25" s="57">
        <f t="shared" si="10"/>
        <v>128748</v>
      </c>
      <c r="BH25" s="57">
        <f t="shared" si="10"/>
        <v>583000</v>
      </c>
      <c r="BI25" s="57">
        <f t="shared" si="2"/>
        <v>738831</v>
      </c>
      <c r="BJ25" s="57">
        <f t="shared" si="3"/>
        <v>1604000.04</v>
      </c>
    </row>
    <row r="26" spans="1:62" s="58" customFormat="1" x14ac:dyDescent="0.25">
      <c r="A26" s="36">
        <v>16</v>
      </c>
      <c r="B26" s="37" t="s">
        <v>136</v>
      </c>
      <c r="C26" s="56">
        <f t="shared" si="4"/>
        <v>544379</v>
      </c>
      <c r="D26" s="56">
        <f t="shared" si="5"/>
        <v>399115.07</v>
      </c>
      <c r="E26" s="56">
        <f t="shared" si="6"/>
        <v>517749</v>
      </c>
      <c r="F26" s="56">
        <f t="shared" si="6"/>
        <v>338862</v>
      </c>
      <c r="G26" s="56">
        <f>'Crop Loan'!CO64</f>
        <v>373902</v>
      </c>
      <c r="H26" s="56">
        <f>'Crop Loan'!CP64</f>
        <v>230371</v>
      </c>
      <c r="I26" s="56">
        <f>'Crop Loan'!CQ64</f>
        <v>96779</v>
      </c>
      <c r="J26" s="56">
        <f>'Crop Loan'!CR64</f>
        <v>58260</v>
      </c>
      <c r="K26" s="56">
        <f t="shared" si="11"/>
        <v>470681</v>
      </c>
      <c r="L26" s="56">
        <f t="shared" si="7"/>
        <v>288631</v>
      </c>
      <c r="M26" s="56">
        <f>LATUR!E60</f>
        <v>47068</v>
      </c>
      <c r="N26" s="56">
        <f>LATUR!F60</f>
        <v>50231.000000000007</v>
      </c>
      <c r="O26" s="56">
        <f>LATUR!G60</f>
        <v>13292</v>
      </c>
      <c r="P26" s="56">
        <f>LATUR!H60</f>
        <v>10611.55</v>
      </c>
      <c r="Q26" s="56">
        <f>LATUR!I60</f>
        <v>9320</v>
      </c>
      <c r="R26" s="56">
        <f>LATUR!J60</f>
        <v>20826.080000000002</v>
      </c>
      <c r="S26" s="56">
        <f>LATUR!K60</f>
        <v>17310</v>
      </c>
      <c r="T26" s="56">
        <f>LATUR!L60</f>
        <v>39426.99</v>
      </c>
      <c r="U26" s="56">
        <f t="shared" si="0"/>
        <v>17698</v>
      </c>
      <c r="V26" s="56">
        <f t="shared" si="1"/>
        <v>182618.00000000003</v>
      </c>
      <c r="W26" s="56">
        <f>LATUR!O60</f>
        <v>3553</v>
      </c>
      <c r="X26" s="56">
        <f>LATUR!P60</f>
        <v>36522.040000000008</v>
      </c>
      <c r="Y26" s="56">
        <f>LATUR!Q60</f>
        <v>5091</v>
      </c>
      <c r="Z26" s="56">
        <f>LATUR!R60</f>
        <v>54782.51</v>
      </c>
      <c r="AA26" s="56">
        <f>LATUR!S60</f>
        <v>3553</v>
      </c>
      <c r="AB26" s="56">
        <f>LATUR!T60</f>
        <v>36522.040000000008</v>
      </c>
      <c r="AC26" s="56">
        <f>LATUR!U60</f>
        <v>3553</v>
      </c>
      <c r="AD26" s="56">
        <f>LATUR!V60</f>
        <v>36522.540000000008</v>
      </c>
      <c r="AE26" s="56">
        <f>LATUR!W60</f>
        <v>1948</v>
      </c>
      <c r="AF26" s="56">
        <f>LATUR!X60</f>
        <v>18268.87</v>
      </c>
      <c r="AG26" s="56">
        <f>LATUR!AA60</f>
        <v>628</v>
      </c>
      <c r="AH26" s="56">
        <f>LATUR!AB60</f>
        <v>1547.77</v>
      </c>
      <c r="AI26" s="56">
        <f>LATUR!AC60</f>
        <v>3990</v>
      </c>
      <c r="AJ26" s="56">
        <f>LATUR!AD60</f>
        <v>11822.630000000001</v>
      </c>
      <c r="AK26" s="56">
        <f>LATUR!AE60</f>
        <v>2953</v>
      </c>
      <c r="AL26" s="56">
        <f>LATUR!AF60</f>
        <v>13833.039999999997</v>
      </c>
      <c r="AM26" s="56">
        <f>LATUR!AG60</f>
        <v>625</v>
      </c>
      <c r="AN26" s="56">
        <f>LATUR!AH60</f>
        <v>1288.71</v>
      </c>
      <c r="AO26" s="56">
        <f>LATUR!AI60</f>
        <v>628</v>
      </c>
      <c r="AP26" s="56">
        <f>LATUR!AJ60</f>
        <v>1547.77</v>
      </c>
      <c r="AQ26" s="56">
        <f>LATUR!AK60</f>
        <v>1908</v>
      </c>
      <c r="AR26" s="56">
        <f>LATUR!AL60</f>
        <v>3426.66</v>
      </c>
      <c r="AS26" s="57">
        <f t="shared" si="8"/>
        <v>572809</v>
      </c>
      <c r="AT26" s="57">
        <f t="shared" si="9"/>
        <v>615199.65</v>
      </c>
      <c r="AU26" s="56">
        <f>LATUR!AO60</f>
        <v>85922</v>
      </c>
      <c r="AV26" s="56">
        <f>LATUR!AP60</f>
        <v>92280.010000000009</v>
      </c>
      <c r="AW26" s="56">
        <f>LATUR!AQ60</f>
        <v>0</v>
      </c>
      <c r="AX26" s="56">
        <f>LATUR!AR60</f>
        <v>0</v>
      </c>
      <c r="AY26" s="56">
        <f>LATUR!AS60</f>
        <v>0</v>
      </c>
      <c r="AZ26" s="56">
        <f>LATUR!AT60</f>
        <v>0</v>
      </c>
      <c r="BA26" s="56">
        <f>LATUR!AU60</f>
        <v>4183</v>
      </c>
      <c r="BB26" s="56">
        <f>LATUR!AV60</f>
        <v>21022.05</v>
      </c>
      <c r="BC26" s="56">
        <f>LATUR!AW60</f>
        <v>0</v>
      </c>
      <c r="BD26" s="56">
        <f>LATUR!AX60</f>
        <v>0</v>
      </c>
      <c r="BE26" s="56">
        <f>LATUR!AY60</f>
        <v>8371</v>
      </c>
      <c r="BF26" s="56">
        <f>LATUR!AZ60</f>
        <v>44054.66</v>
      </c>
      <c r="BG26" s="57">
        <f t="shared" si="10"/>
        <v>12554</v>
      </c>
      <c r="BH26" s="57">
        <f t="shared" si="10"/>
        <v>65076.710000000006</v>
      </c>
      <c r="BI26" s="57">
        <f t="shared" si="2"/>
        <v>585363</v>
      </c>
      <c r="BJ26" s="57">
        <f t="shared" si="3"/>
        <v>680276.36</v>
      </c>
    </row>
    <row r="27" spans="1:62" s="58" customFormat="1" x14ac:dyDescent="0.25">
      <c r="A27" s="36">
        <v>17</v>
      </c>
      <c r="B27" s="37" t="s">
        <v>301</v>
      </c>
      <c r="C27" s="56">
        <f t="shared" si="4"/>
        <v>14679</v>
      </c>
      <c r="D27" s="67">
        <f t="shared" si="5"/>
        <v>2214032.94</v>
      </c>
      <c r="E27" s="56">
        <f t="shared" si="6"/>
        <v>4769</v>
      </c>
      <c r="F27" s="56">
        <f t="shared" si="6"/>
        <v>1293012.2</v>
      </c>
      <c r="G27" s="56">
        <f>'Crop Loan'!CU64</f>
        <v>0</v>
      </c>
      <c r="H27" s="56">
        <f>'Crop Loan'!CV64</f>
        <v>0</v>
      </c>
      <c r="I27" s="56">
        <f>'Crop Loan'!CW64</f>
        <v>0</v>
      </c>
      <c r="J27" s="56">
        <f>'Crop Loan'!CX64</f>
        <v>0</v>
      </c>
      <c r="K27" s="56">
        <f t="shared" si="11"/>
        <v>0</v>
      </c>
      <c r="L27" s="56">
        <f t="shared" si="7"/>
        <v>0</v>
      </c>
      <c r="M27" s="56">
        <f>'MUMBAI CITY'!E60</f>
        <v>4769</v>
      </c>
      <c r="N27" s="56">
        <f>'MUMBAI CITY'!F60</f>
        <v>1293012.2</v>
      </c>
      <c r="O27" s="56">
        <f>'MUMBAI CITY'!G60</f>
        <v>4769</v>
      </c>
      <c r="P27" s="56">
        <f>'MUMBAI CITY'!H60</f>
        <v>1293012.2</v>
      </c>
      <c r="Q27" s="56">
        <f>'MUMBAI CITY'!I60</f>
        <v>6472</v>
      </c>
      <c r="R27" s="56">
        <f>'MUMBAI CITY'!J60</f>
        <v>71157.959999999992</v>
      </c>
      <c r="S27" s="56">
        <f>'MUMBAI CITY'!K60</f>
        <v>3438</v>
      </c>
      <c r="T27" s="56">
        <f>'MUMBAI CITY'!L60</f>
        <v>849862.78</v>
      </c>
      <c r="U27" s="56">
        <f t="shared" si="0"/>
        <v>207962</v>
      </c>
      <c r="V27" s="56">
        <f t="shared" si="1"/>
        <v>11687612.229999999</v>
      </c>
      <c r="W27" s="56">
        <f>'MUMBAI CITY'!O60</f>
        <v>129501</v>
      </c>
      <c r="X27" s="56">
        <f>'MUMBAI CITY'!P60</f>
        <v>3685899.59</v>
      </c>
      <c r="Y27" s="56">
        <f>'MUMBAI CITY'!Q60</f>
        <v>51442</v>
      </c>
      <c r="Z27" s="56">
        <f>'MUMBAI CITY'!R60</f>
        <v>5009133.2700000005</v>
      </c>
      <c r="AA27" s="56">
        <f>'MUMBAI CITY'!S60</f>
        <v>26310</v>
      </c>
      <c r="AB27" s="56">
        <f>'MUMBAI CITY'!T60</f>
        <v>2614466.42</v>
      </c>
      <c r="AC27" s="56">
        <f>'MUMBAI CITY'!U60</f>
        <v>296</v>
      </c>
      <c r="AD27" s="56">
        <f>'MUMBAI CITY'!V60</f>
        <v>15801.44</v>
      </c>
      <c r="AE27" s="56">
        <f>'MUMBAI CITY'!W60</f>
        <v>413</v>
      </c>
      <c r="AF27" s="56">
        <f>'MUMBAI CITY'!X60</f>
        <v>362311.51</v>
      </c>
      <c r="AG27" s="56">
        <f>'MUMBAI CITY'!AA60</f>
        <v>3490</v>
      </c>
      <c r="AH27" s="56">
        <f>'MUMBAI CITY'!AB60</f>
        <v>1235364.8900000001</v>
      </c>
      <c r="AI27" s="56">
        <f>'MUMBAI CITY'!AC60</f>
        <v>9274</v>
      </c>
      <c r="AJ27" s="56">
        <f>'MUMBAI CITY'!AD60</f>
        <v>42055.820000000007</v>
      </c>
      <c r="AK27" s="56">
        <f>'MUMBAI CITY'!AE60</f>
        <v>80189</v>
      </c>
      <c r="AL27" s="56">
        <f>'MUMBAI CITY'!AF60</f>
        <v>2562169.7999999998</v>
      </c>
      <c r="AM27" s="56">
        <f>'MUMBAI CITY'!AG60</f>
        <v>583</v>
      </c>
      <c r="AN27" s="56">
        <f>'MUMBAI CITY'!AH60</f>
        <v>4991.57</v>
      </c>
      <c r="AO27" s="56">
        <f>'MUMBAI CITY'!AI60</f>
        <v>165</v>
      </c>
      <c r="AP27" s="56">
        <f>'MUMBAI CITY'!AJ60</f>
        <v>197704.69</v>
      </c>
      <c r="AQ27" s="56">
        <f>'MUMBAI CITY'!AK60</f>
        <v>288508</v>
      </c>
      <c r="AR27" s="56">
        <f>'MUMBAI CITY'!AL60</f>
        <v>309247.74</v>
      </c>
      <c r="AS27" s="57">
        <f t="shared" si="8"/>
        <v>604850</v>
      </c>
      <c r="AT27" s="57">
        <f t="shared" si="9"/>
        <v>18253179.68</v>
      </c>
      <c r="AU27" s="56">
        <f>'MUMBAI CITY'!AO60</f>
        <v>170087</v>
      </c>
      <c r="AV27" s="56">
        <f>'MUMBAI CITY'!AP60</f>
        <v>2405362.44</v>
      </c>
      <c r="AW27" s="56">
        <f>'MUMBAI CITY'!AQ60</f>
        <v>116</v>
      </c>
      <c r="AX27" s="56">
        <f>'MUMBAI CITY'!AR60</f>
        <v>86947.12</v>
      </c>
      <c r="AY27" s="56">
        <f>'MUMBAI CITY'!AS60</f>
        <v>2307</v>
      </c>
      <c r="AZ27" s="56">
        <f>'MUMBAI CITY'!AT60</f>
        <v>40633.93</v>
      </c>
      <c r="BA27" s="56">
        <f>'MUMBAI CITY'!AU60</f>
        <v>87886</v>
      </c>
      <c r="BB27" s="56">
        <f>'MUMBAI CITY'!AV60</f>
        <v>7014407.7200000007</v>
      </c>
      <c r="BC27" s="56">
        <f>'MUMBAI CITY'!AW60</f>
        <v>145979</v>
      </c>
      <c r="BD27" s="56">
        <f>'MUMBAI CITY'!AX60</f>
        <v>4557890.0999999996</v>
      </c>
      <c r="BE27" s="56">
        <f>'MUMBAI CITY'!AY60</f>
        <v>12246686</v>
      </c>
      <c r="BF27" s="56">
        <f>'MUMBAI CITY'!AZ60</f>
        <v>89504487.760000005</v>
      </c>
      <c r="BG27" s="57">
        <f t="shared" si="10"/>
        <v>12482974</v>
      </c>
      <c r="BH27" s="57">
        <f t="shared" si="10"/>
        <v>101204366.63000001</v>
      </c>
      <c r="BI27" s="57">
        <f t="shared" si="2"/>
        <v>13087824</v>
      </c>
      <c r="BJ27" s="57">
        <f t="shared" ref="BJ27:BJ42" si="12">BH27+AT27</f>
        <v>119457546.31</v>
      </c>
    </row>
    <row r="28" spans="1:62" s="58" customFormat="1" x14ac:dyDescent="0.25">
      <c r="A28" s="36">
        <v>18</v>
      </c>
      <c r="B28" s="37" t="s">
        <v>302</v>
      </c>
      <c r="C28" s="56">
        <f t="shared" si="4"/>
        <v>47163</v>
      </c>
      <c r="D28" s="56">
        <f t="shared" si="5"/>
        <v>759395</v>
      </c>
      <c r="E28" s="56">
        <f t="shared" si="6"/>
        <v>20185</v>
      </c>
      <c r="F28" s="56">
        <f t="shared" si="6"/>
        <v>618690</v>
      </c>
      <c r="G28" s="56">
        <f>'Crop Loan'!DA64</f>
        <v>0</v>
      </c>
      <c r="H28" s="56">
        <f>'Crop Loan'!DB64</f>
        <v>0</v>
      </c>
      <c r="I28" s="56">
        <f>'Crop Loan'!DC64</f>
        <v>0</v>
      </c>
      <c r="J28" s="56">
        <f>'Crop Loan'!DD64</f>
        <v>0</v>
      </c>
      <c r="K28" s="56">
        <f t="shared" si="11"/>
        <v>0</v>
      </c>
      <c r="L28" s="56">
        <f t="shared" si="7"/>
        <v>0</v>
      </c>
      <c r="M28" s="56">
        <f>'MUMBAI SUBURB'!E60</f>
        <v>20185</v>
      </c>
      <c r="N28" s="56">
        <f>'MUMBAI SUBURB'!F60</f>
        <v>618690</v>
      </c>
      <c r="O28" s="56">
        <f>'MUMBAI SUBURB'!G60</f>
        <v>804</v>
      </c>
      <c r="P28" s="56">
        <f>'MUMBAI SUBURB'!H60</f>
        <v>1400</v>
      </c>
      <c r="Q28" s="56">
        <f>'MUMBAI SUBURB'!I60</f>
        <v>24097</v>
      </c>
      <c r="R28" s="56">
        <f>'MUMBAI SUBURB'!J60</f>
        <v>11653</v>
      </c>
      <c r="S28" s="56">
        <f>'MUMBAI SUBURB'!K60</f>
        <v>2881</v>
      </c>
      <c r="T28" s="56">
        <f>'MUMBAI SUBURB'!L60</f>
        <v>129052</v>
      </c>
      <c r="U28" s="56">
        <f t="shared" si="0"/>
        <v>249436</v>
      </c>
      <c r="V28" s="56">
        <f t="shared" si="1"/>
        <v>4671928</v>
      </c>
      <c r="W28" s="56">
        <f>'MUMBAI SUBURB'!O60</f>
        <v>186598</v>
      </c>
      <c r="X28" s="56">
        <f>'MUMBAI SUBURB'!P60</f>
        <v>1580626</v>
      </c>
      <c r="Y28" s="56">
        <f>'MUMBAI SUBURB'!Q60</f>
        <v>52305</v>
      </c>
      <c r="Z28" s="56">
        <f>'MUMBAI SUBURB'!R60</f>
        <v>2073983</v>
      </c>
      <c r="AA28" s="56">
        <f>'MUMBAI SUBURB'!S60</f>
        <v>9064</v>
      </c>
      <c r="AB28" s="56">
        <f>'MUMBAI SUBURB'!T60</f>
        <v>912825</v>
      </c>
      <c r="AC28" s="56">
        <f>'MUMBAI SUBURB'!U60</f>
        <v>388</v>
      </c>
      <c r="AD28" s="56">
        <f>'MUMBAI SUBURB'!V60</f>
        <v>6721</v>
      </c>
      <c r="AE28" s="56">
        <f>'MUMBAI SUBURB'!W60</f>
        <v>1081</v>
      </c>
      <c r="AF28" s="56">
        <f>'MUMBAI SUBURB'!X60</f>
        <v>97773</v>
      </c>
      <c r="AG28" s="56">
        <f>'MUMBAI SUBURB'!AA60</f>
        <v>508</v>
      </c>
      <c r="AH28" s="56">
        <f>'MUMBAI SUBURB'!AB60</f>
        <v>70258</v>
      </c>
      <c r="AI28" s="56">
        <f>'MUMBAI SUBURB'!AC60</f>
        <v>18522</v>
      </c>
      <c r="AJ28" s="56">
        <f>'MUMBAI SUBURB'!AD60</f>
        <v>84246</v>
      </c>
      <c r="AK28" s="56">
        <f>'MUMBAI SUBURB'!AE60</f>
        <v>61671</v>
      </c>
      <c r="AL28" s="56">
        <f>'MUMBAI SUBURB'!AF60</f>
        <v>801919</v>
      </c>
      <c r="AM28" s="56">
        <f>'MUMBAI SUBURB'!AG60</f>
        <v>8</v>
      </c>
      <c r="AN28" s="56">
        <f>'MUMBAI SUBURB'!AH60</f>
        <v>159</v>
      </c>
      <c r="AO28" s="56">
        <f>'MUMBAI SUBURB'!AI60</f>
        <v>24</v>
      </c>
      <c r="AP28" s="56">
        <f>'MUMBAI SUBURB'!AJ60</f>
        <v>7291</v>
      </c>
      <c r="AQ28" s="56">
        <f>'MUMBAI SUBURB'!AK60</f>
        <v>65186</v>
      </c>
      <c r="AR28" s="56">
        <f>'MUMBAI SUBURB'!AL60</f>
        <v>55946</v>
      </c>
      <c r="AS28" s="57">
        <f t="shared" si="8"/>
        <v>442518</v>
      </c>
      <c r="AT28" s="57">
        <f t="shared" si="9"/>
        <v>6451142</v>
      </c>
      <c r="AU28" s="56">
        <f>'MUMBAI SUBURB'!AO60</f>
        <v>177596</v>
      </c>
      <c r="AV28" s="56">
        <f>'MUMBAI SUBURB'!AP60</f>
        <v>497608</v>
      </c>
      <c r="AW28" s="56">
        <f>'MUMBAI SUBURB'!AQ60</f>
        <v>226</v>
      </c>
      <c r="AX28" s="56">
        <f>'MUMBAI SUBURB'!AR60</f>
        <v>3043</v>
      </c>
      <c r="AY28" s="56">
        <f>'MUMBAI SUBURB'!AS60</f>
        <v>4150</v>
      </c>
      <c r="AZ28" s="56">
        <f>'MUMBAI SUBURB'!AT60</f>
        <v>48791</v>
      </c>
      <c r="BA28" s="56">
        <f>'MUMBAI SUBURB'!AU60</f>
        <v>54686</v>
      </c>
      <c r="BB28" s="56">
        <f>'MUMBAI SUBURB'!AV60</f>
        <v>3337068</v>
      </c>
      <c r="BC28" s="56">
        <f>'MUMBAI SUBURB'!AW60</f>
        <v>3762925</v>
      </c>
      <c r="BD28" s="56">
        <f>'MUMBAI SUBURB'!AX60</f>
        <v>2845500</v>
      </c>
      <c r="BE28" s="56">
        <f>'MUMBAI SUBURB'!AY60</f>
        <v>1133636</v>
      </c>
      <c r="BF28" s="56">
        <f>'MUMBAI SUBURB'!AZ60</f>
        <v>17224756</v>
      </c>
      <c r="BG28" s="57">
        <f t="shared" si="10"/>
        <v>4955623</v>
      </c>
      <c r="BH28" s="57">
        <f t="shared" si="10"/>
        <v>23459158</v>
      </c>
      <c r="BI28" s="57">
        <f t="shared" si="2"/>
        <v>5398141</v>
      </c>
      <c r="BJ28" s="57">
        <f t="shared" si="12"/>
        <v>29910300</v>
      </c>
    </row>
    <row r="29" spans="1:62" s="58" customFormat="1" x14ac:dyDescent="0.25">
      <c r="A29" s="36">
        <v>19</v>
      </c>
      <c r="B29" s="37" t="s">
        <v>137</v>
      </c>
      <c r="C29" s="56">
        <f t="shared" si="4"/>
        <v>148800</v>
      </c>
      <c r="D29" s="56">
        <f t="shared" si="5"/>
        <v>244006.00000000003</v>
      </c>
      <c r="E29" s="56">
        <f t="shared" ref="E29:F44" si="13">K29+M29</f>
        <v>135047</v>
      </c>
      <c r="F29" s="56">
        <f t="shared" si="13"/>
        <v>201490.02000000002</v>
      </c>
      <c r="G29" s="56">
        <f>'Crop Loan'!DG64</f>
        <v>92500</v>
      </c>
      <c r="H29" s="56">
        <f>'Crop Loan'!DH64</f>
        <v>108000</v>
      </c>
      <c r="I29" s="56">
        <f>'Crop Loan'!DI64</f>
        <v>17500</v>
      </c>
      <c r="J29" s="56">
        <f>'Crop Loan'!DJ64</f>
        <v>16006</v>
      </c>
      <c r="K29" s="56">
        <f t="shared" si="11"/>
        <v>110000</v>
      </c>
      <c r="L29" s="56">
        <f t="shared" si="7"/>
        <v>124006</v>
      </c>
      <c r="M29" s="56">
        <f>NAGPUR!E60</f>
        <v>25047</v>
      </c>
      <c r="N29" s="56">
        <f>NAGPUR!F60</f>
        <v>77484.02</v>
      </c>
      <c r="O29" s="56">
        <f>NAGPUR!G60</f>
        <v>9228</v>
      </c>
      <c r="P29" s="56">
        <f>NAGPUR!H60</f>
        <v>28500.14</v>
      </c>
      <c r="Q29" s="56">
        <f>NAGPUR!I60</f>
        <v>10489</v>
      </c>
      <c r="R29" s="56">
        <f>NAGPUR!J60</f>
        <v>32436.009999999995</v>
      </c>
      <c r="S29" s="56">
        <f>NAGPUR!K60</f>
        <v>3264</v>
      </c>
      <c r="T29" s="56">
        <f>NAGPUR!L60</f>
        <v>10079.970000000001</v>
      </c>
      <c r="U29" s="56">
        <f t="shared" si="0"/>
        <v>79500</v>
      </c>
      <c r="V29" s="56">
        <f t="shared" si="1"/>
        <v>355000</v>
      </c>
      <c r="W29" s="56">
        <f>NAGPUR!O60</f>
        <v>39793</v>
      </c>
      <c r="X29" s="56">
        <f>NAGPUR!P60</f>
        <v>177500</v>
      </c>
      <c r="Y29" s="56">
        <f>NAGPUR!Q60</f>
        <v>15907</v>
      </c>
      <c r="Z29" s="56">
        <f>NAGPUR!R60</f>
        <v>71000</v>
      </c>
      <c r="AA29" s="56">
        <f>NAGPUR!S60</f>
        <v>23800</v>
      </c>
      <c r="AB29" s="56">
        <f>NAGPUR!T60</f>
        <v>106500</v>
      </c>
      <c r="AC29" s="56">
        <f>NAGPUR!U60</f>
        <v>0</v>
      </c>
      <c r="AD29" s="56">
        <f>NAGPUR!V60</f>
        <v>0</v>
      </c>
      <c r="AE29" s="56">
        <f>NAGPUR!W60</f>
        <v>0</v>
      </c>
      <c r="AF29" s="56">
        <f>NAGPUR!X60</f>
        <v>0</v>
      </c>
      <c r="AG29" s="56">
        <f>NAGPUR!AA60</f>
        <v>0</v>
      </c>
      <c r="AH29" s="56">
        <f>NAGPUR!AB60</f>
        <v>0</v>
      </c>
      <c r="AI29" s="56">
        <f>NAGPUR!AC60</f>
        <v>2930</v>
      </c>
      <c r="AJ29" s="56">
        <f>NAGPUR!AD60</f>
        <v>9000</v>
      </c>
      <c r="AK29" s="56">
        <f>NAGPUR!AE60</f>
        <v>10250</v>
      </c>
      <c r="AL29" s="56">
        <f>NAGPUR!AF60</f>
        <v>65000</v>
      </c>
      <c r="AM29" s="56">
        <f>NAGPUR!AG60</f>
        <v>0</v>
      </c>
      <c r="AN29" s="56">
        <f>NAGPUR!AH60</f>
        <v>0</v>
      </c>
      <c r="AO29" s="56">
        <f>NAGPUR!AI60</f>
        <v>0</v>
      </c>
      <c r="AP29" s="56">
        <f>NAGPUR!AJ60</f>
        <v>0</v>
      </c>
      <c r="AQ29" s="56">
        <f>NAGPUR!AK60</f>
        <v>11660</v>
      </c>
      <c r="AR29" s="56">
        <f>NAGPUR!AL60</f>
        <v>30000</v>
      </c>
      <c r="AS29" s="57">
        <f t="shared" si="8"/>
        <v>253140</v>
      </c>
      <c r="AT29" s="57">
        <f t="shared" si="9"/>
        <v>703006</v>
      </c>
      <c r="AU29" s="56">
        <f>NAGPUR!AO60</f>
        <v>25347</v>
      </c>
      <c r="AV29" s="56">
        <f>NAGPUR!AP60</f>
        <v>70300</v>
      </c>
      <c r="AW29" s="56">
        <f>NAGPUR!AQ60</f>
        <v>0</v>
      </c>
      <c r="AX29" s="56">
        <f>NAGPUR!AR60</f>
        <v>0</v>
      </c>
      <c r="AY29" s="56">
        <f>NAGPUR!AS60</f>
        <v>5764</v>
      </c>
      <c r="AZ29" s="56">
        <f>NAGPUR!AT60</f>
        <v>107851.42</v>
      </c>
      <c r="BA29" s="56">
        <f>NAGPUR!AU60</f>
        <v>4637</v>
      </c>
      <c r="BB29" s="56">
        <f>NAGPUR!AV60</f>
        <v>194626.59999999998</v>
      </c>
      <c r="BC29" s="56">
        <f>NAGPUR!AW60</f>
        <v>17979</v>
      </c>
      <c r="BD29" s="56">
        <f>NAGPUR!AX60</f>
        <v>100714.16</v>
      </c>
      <c r="BE29" s="56">
        <f>NAGPUR!AY60</f>
        <v>22620</v>
      </c>
      <c r="BF29" s="56">
        <f>NAGPUR!AZ60</f>
        <v>96807.82</v>
      </c>
      <c r="BG29" s="57">
        <f t="shared" ref="BG29:BH44" si="14">AW29+AY29+BA29+BC29+BE29</f>
        <v>51000</v>
      </c>
      <c r="BH29" s="57">
        <f t="shared" si="14"/>
        <v>499999.99999999994</v>
      </c>
      <c r="BI29" s="57">
        <f t="shared" si="2"/>
        <v>304140</v>
      </c>
      <c r="BJ29" s="57">
        <f t="shared" si="12"/>
        <v>1203006</v>
      </c>
    </row>
    <row r="30" spans="1:62" s="58" customFormat="1" x14ac:dyDescent="0.25">
      <c r="A30" s="36">
        <v>20</v>
      </c>
      <c r="B30" s="37" t="s">
        <v>144</v>
      </c>
      <c r="C30" s="56">
        <f t="shared" si="4"/>
        <v>281882.2</v>
      </c>
      <c r="D30" s="56">
        <f t="shared" si="5"/>
        <v>216099.99105872083</v>
      </c>
      <c r="E30" s="56">
        <f t="shared" si="13"/>
        <v>272001.2</v>
      </c>
      <c r="F30" s="56">
        <f t="shared" si="13"/>
        <v>208993.17065775703</v>
      </c>
      <c r="G30" s="56">
        <f>'Crop Loan'!DM64</f>
        <v>178335.40000000002</v>
      </c>
      <c r="H30" s="56">
        <f>'Crop Loan'!DN64</f>
        <v>124877.40000000001</v>
      </c>
      <c r="I30" s="56">
        <f>'Crop Loan'!DO64</f>
        <v>66554.799999999988</v>
      </c>
      <c r="J30" s="56">
        <f>'Crop Loan'!DP64</f>
        <v>81222.400000000009</v>
      </c>
      <c r="K30" s="56">
        <f t="shared" si="11"/>
        <v>244890.2</v>
      </c>
      <c r="L30" s="56">
        <f t="shared" si="7"/>
        <v>206099.80000000002</v>
      </c>
      <c r="M30" s="56">
        <f>NANDED!E60</f>
        <v>27111</v>
      </c>
      <c r="N30" s="56">
        <f>NANDED!F60</f>
        <v>2893.3706577570183</v>
      </c>
      <c r="O30" s="56">
        <f>NANDED!G60</f>
        <v>31010</v>
      </c>
      <c r="P30" s="56">
        <f>NANDED!H60</f>
        <v>2134.6994327976299</v>
      </c>
      <c r="Q30" s="56">
        <f>NANDED!I60</f>
        <v>3891</v>
      </c>
      <c r="R30" s="56">
        <f>NANDED!J60</f>
        <v>4029.762075564613</v>
      </c>
      <c r="S30" s="56">
        <f>NANDED!K60</f>
        <v>5990</v>
      </c>
      <c r="T30" s="56">
        <f>NANDED!L60</f>
        <v>3077.0583253991681</v>
      </c>
      <c r="U30" s="56">
        <f t="shared" si="0"/>
        <v>26691</v>
      </c>
      <c r="V30" s="56">
        <f t="shared" si="1"/>
        <v>142800</v>
      </c>
      <c r="W30" s="56">
        <f>NANDED!O60</f>
        <v>11894</v>
      </c>
      <c r="X30" s="56">
        <f>NANDED!P60</f>
        <v>35700.15</v>
      </c>
      <c r="Y30" s="56">
        <f>NANDED!Q60</f>
        <v>3339</v>
      </c>
      <c r="Z30" s="56">
        <f>NANDED!R60</f>
        <v>49971.98</v>
      </c>
      <c r="AA30" s="56">
        <f>NANDED!S60</f>
        <v>4301</v>
      </c>
      <c r="AB30" s="56">
        <f>NANDED!T60</f>
        <v>21419.72</v>
      </c>
      <c r="AC30" s="56">
        <f>NANDED!U60</f>
        <v>5716</v>
      </c>
      <c r="AD30" s="56">
        <f>NANDED!V60</f>
        <v>28560.649999999998</v>
      </c>
      <c r="AE30" s="56">
        <f>NANDED!W60</f>
        <v>1441</v>
      </c>
      <c r="AF30" s="56">
        <f>NANDED!X60</f>
        <v>7147.5000000000009</v>
      </c>
      <c r="AG30" s="56">
        <f>NANDED!AA60</f>
        <v>208</v>
      </c>
      <c r="AH30" s="56">
        <f>NANDED!AB60</f>
        <v>376.37</v>
      </c>
      <c r="AI30" s="56">
        <f>NANDED!AC60</f>
        <v>6097</v>
      </c>
      <c r="AJ30" s="56">
        <f>NANDED!AD60</f>
        <v>12799.02</v>
      </c>
      <c r="AK30" s="56">
        <f>NANDED!AE60</f>
        <v>8727</v>
      </c>
      <c r="AL30" s="56">
        <f>NANDED!AF60</f>
        <v>45790.71</v>
      </c>
      <c r="AM30" s="56">
        <f>NANDED!AG60</f>
        <v>1956</v>
      </c>
      <c r="AN30" s="56">
        <f>NANDED!AH60</f>
        <v>4073.8900000000003</v>
      </c>
      <c r="AO30" s="56">
        <f>NANDED!AI60</f>
        <v>2227</v>
      </c>
      <c r="AP30" s="56">
        <f>NANDED!AJ60</f>
        <v>4660.2999999999993</v>
      </c>
      <c r="AQ30" s="56">
        <f>NANDED!AK60</f>
        <v>6340</v>
      </c>
      <c r="AR30" s="56">
        <f>NANDED!AL60</f>
        <v>13199.71</v>
      </c>
      <c r="AS30" s="57">
        <f t="shared" si="8"/>
        <v>334128.2</v>
      </c>
      <c r="AT30" s="57">
        <f t="shared" si="9"/>
        <v>439799.99105872086</v>
      </c>
      <c r="AU30" s="56">
        <f>NANDED!AO60</f>
        <v>50120</v>
      </c>
      <c r="AV30" s="56">
        <f>NANDED!AP60</f>
        <v>65970.039999999994</v>
      </c>
      <c r="AW30" s="56">
        <f>NANDED!AQ60</f>
        <v>0</v>
      </c>
      <c r="AX30" s="56">
        <f>NANDED!AR60</f>
        <v>0</v>
      </c>
      <c r="AY30" s="56">
        <f>NANDED!AS60</f>
        <v>0</v>
      </c>
      <c r="AZ30" s="56">
        <f>NANDED!AT60</f>
        <v>0</v>
      </c>
      <c r="BA30" s="56">
        <f>NANDED!AU60</f>
        <v>7841</v>
      </c>
      <c r="BB30" s="56">
        <f>NANDED!AV60</f>
        <v>80074.5</v>
      </c>
      <c r="BC30" s="56">
        <f>NANDED!AW60</f>
        <v>0</v>
      </c>
      <c r="BD30" s="56">
        <f>NANDED!AX60</f>
        <v>0</v>
      </c>
      <c r="BE30" s="56">
        <f>NANDED!AY60</f>
        <v>39189</v>
      </c>
      <c r="BF30" s="56">
        <f>NANDED!AZ60</f>
        <v>119925.5</v>
      </c>
      <c r="BG30" s="57">
        <f t="shared" si="14"/>
        <v>47030</v>
      </c>
      <c r="BH30" s="57">
        <f t="shared" si="14"/>
        <v>200000</v>
      </c>
      <c r="BI30" s="57">
        <f t="shared" si="2"/>
        <v>381158.2</v>
      </c>
      <c r="BJ30" s="57">
        <f t="shared" si="12"/>
        <v>639799.99105872086</v>
      </c>
    </row>
    <row r="31" spans="1:62" s="58" customFormat="1" x14ac:dyDescent="0.25">
      <c r="A31" s="36">
        <v>21</v>
      </c>
      <c r="B31" s="37" t="s">
        <v>129</v>
      </c>
      <c r="C31" s="56">
        <f t="shared" si="4"/>
        <v>39570.400000000001</v>
      </c>
      <c r="D31" s="56">
        <f t="shared" si="5"/>
        <v>104871.1</v>
      </c>
      <c r="E31" s="56">
        <f t="shared" si="13"/>
        <v>38154.400000000001</v>
      </c>
      <c r="F31" s="56">
        <f t="shared" si="13"/>
        <v>93386.05</v>
      </c>
      <c r="G31" s="56">
        <f>'Crop Loan'!DS64</f>
        <v>26159</v>
      </c>
      <c r="H31" s="56">
        <f>'Crop Loan'!DT64</f>
        <v>52306</v>
      </c>
      <c r="I31" s="56">
        <f>'Crop Loan'!DU64</f>
        <v>9101</v>
      </c>
      <c r="J31" s="56">
        <f>'Crop Loan'!DV64</f>
        <v>18102</v>
      </c>
      <c r="K31" s="56">
        <f t="shared" si="11"/>
        <v>35260</v>
      </c>
      <c r="L31" s="56">
        <f t="shared" si="7"/>
        <v>70408</v>
      </c>
      <c r="M31" s="56">
        <v>2894.4</v>
      </c>
      <c r="N31" s="56">
        <v>22978.050000000003</v>
      </c>
      <c r="O31" s="56">
        <v>2539</v>
      </c>
      <c r="P31" s="56">
        <v>10661.4</v>
      </c>
      <c r="Q31" s="56">
        <v>820</v>
      </c>
      <c r="R31" s="56">
        <v>7233.0499999999993</v>
      </c>
      <c r="S31" s="56">
        <v>596</v>
      </c>
      <c r="T31" s="56">
        <v>4252</v>
      </c>
      <c r="U31" s="56">
        <f t="shared" si="0"/>
        <v>2648</v>
      </c>
      <c r="V31" s="56">
        <f t="shared" si="1"/>
        <v>19066</v>
      </c>
      <c r="W31" s="56">
        <f>NANDURBAR!O60</f>
        <v>2466</v>
      </c>
      <c r="X31" s="56">
        <f>NANDURBAR!P60</f>
        <v>17254</v>
      </c>
      <c r="Y31" s="56">
        <f>NANDURBAR!Q60</f>
        <v>182</v>
      </c>
      <c r="Z31" s="56">
        <f>NANDURBAR!R60</f>
        <v>1812</v>
      </c>
      <c r="AA31" s="56">
        <f>NANDURBAR!S60</f>
        <v>0</v>
      </c>
      <c r="AB31" s="56">
        <f>NANDURBAR!T60</f>
        <v>0</v>
      </c>
      <c r="AC31" s="56">
        <f>NANDURBAR!U60</f>
        <v>0</v>
      </c>
      <c r="AD31" s="56">
        <f>NANDURBAR!V60</f>
        <v>0</v>
      </c>
      <c r="AE31" s="56">
        <f>NANDURBAR!W60</f>
        <v>0</v>
      </c>
      <c r="AF31" s="56">
        <f>NANDURBAR!X60</f>
        <v>0</v>
      </c>
      <c r="AG31" s="56">
        <f>NANDURBAR!AA60</f>
        <v>32</v>
      </c>
      <c r="AH31" s="56">
        <f>NANDURBAR!AB60</f>
        <v>96</v>
      </c>
      <c r="AI31" s="56">
        <f>NANDURBAR!AC60</f>
        <v>1281</v>
      </c>
      <c r="AJ31" s="56">
        <f>NANDURBAR!AD60</f>
        <v>3840</v>
      </c>
      <c r="AK31" s="56">
        <f>NANDURBAR!AE60</f>
        <v>778</v>
      </c>
      <c r="AL31" s="56">
        <f>NANDURBAR!AF60</f>
        <v>11648</v>
      </c>
      <c r="AM31" s="56">
        <f>NANDURBAR!AG60</f>
        <v>149</v>
      </c>
      <c r="AN31" s="56">
        <f>NANDURBAR!AH60</f>
        <v>433</v>
      </c>
      <c r="AO31" s="56">
        <f>NANDURBAR!AI60</f>
        <v>181</v>
      </c>
      <c r="AP31" s="56">
        <f>NANDURBAR!AJ60</f>
        <v>530</v>
      </c>
      <c r="AQ31" s="56">
        <f>NANDURBAR!AK60</f>
        <v>4450</v>
      </c>
      <c r="AR31" s="56">
        <f>NANDURBAR!AL60</f>
        <v>13351</v>
      </c>
      <c r="AS31" s="57">
        <f t="shared" si="8"/>
        <v>49089.4</v>
      </c>
      <c r="AT31" s="57">
        <f t="shared" si="9"/>
        <v>153835.1</v>
      </c>
      <c r="AU31" s="56">
        <f>NANDURBAR!AO60</f>
        <v>4450</v>
      </c>
      <c r="AV31" s="56">
        <f>NANDURBAR!AP60</f>
        <v>13351</v>
      </c>
      <c r="AW31" s="56">
        <f>NANDURBAR!AQ60</f>
        <v>0</v>
      </c>
      <c r="AX31" s="56">
        <f>NANDURBAR!AR60</f>
        <v>0</v>
      </c>
      <c r="AY31" s="56">
        <f>NANDURBAR!AS60</f>
        <v>0</v>
      </c>
      <c r="AZ31" s="56">
        <f>NANDURBAR!AT60</f>
        <v>0</v>
      </c>
      <c r="BA31" s="56">
        <f>NANDURBAR!AU60</f>
        <v>180</v>
      </c>
      <c r="BB31" s="56">
        <f>NANDURBAR!AV60</f>
        <v>2685.9999999999995</v>
      </c>
      <c r="BC31" s="56">
        <f>NANDURBAR!AW60</f>
        <v>3132</v>
      </c>
      <c r="BD31" s="56">
        <f>NANDURBAR!AX60</f>
        <v>6273</v>
      </c>
      <c r="BE31" s="56">
        <f>NANDURBAR!AY60</f>
        <v>0</v>
      </c>
      <c r="BF31" s="56">
        <f>NANDURBAR!AZ60</f>
        <v>0</v>
      </c>
      <c r="BG31" s="57">
        <f t="shared" si="14"/>
        <v>3312</v>
      </c>
      <c r="BH31" s="57">
        <f t="shared" si="14"/>
        <v>8959</v>
      </c>
      <c r="BI31" s="57">
        <f t="shared" si="2"/>
        <v>52401.4</v>
      </c>
      <c r="BJ31" s="57">
        <f t="shared" si="12"/>
        <v>162794.1</v>
      </c>
    </row>
    <row r="32" spans="1:62" s="58" customFormat="1" x14ac:dyDescent="0.25">
      <c r="A32" s="36">
        <v>22</v>
      </c>
      <c r="B32" s="37" t="s">
        <v>303</v>
      </c>
      <c r="C32" s="56">
        <f t="shared" si="4"/>
        <v>550900</v>
      </c>
      <c r="D32" s="56">
        <f t="shared" si="5"/>
        <v>603999.94400000013</v>
      </c>
      <c r="E32" s="56">
        <f t="shared" si="13"/>
        <v>516282</v>
      </c>
      <c r="F32" s="56">
        <f t="shared" si="13"/>
        <v>579474.62400000007</v>
      </c>
      <c r="G32" s="56">
        <f>'Crop Loan'!DY64</f>
        <v>209517</v>
      </c>
      <c r="H32" s="56">
        <f>'Crop Loan'!DZ64</f>
        <v>278001</v>
      </c>
      <c r="I32" s="56">
        <f>'Crop Loan'!EA64</f>
        <v>76835</v>
      </c>
      <c r="J32" s="56">
        <f>'Crop Loan'!EB64</f>
        <v>125499</v>
      </c>
      <c r="K32" s="56">
        <f t="shared" si="11"/>
        <v>286352</v>
      </c>
      <c r="L32" s="56">
        <f t="shared" si="7"/>
        <v>403500</v>
      </c>
      <c r="M32" s="56">
        <f>NASHIK!E60</f>
        <v>229930</v>
      </c>
      <c r="N32" s="56">
        <f>NASHIK!F60</f>
        <v>175974.62400000004</v>
      </c>
      <c r="O32" s="56">
        <f>NASHIK!G60</f>
        <v>20857</v>
      </c>
      <c r="P32" s="56">
        <f>NASHIK!H60</f>
        <v>16560</v>
      </c>
      <c r="Q32" s="56">
        <f>NASHIK!I60</f>
        <v>32647</v>
      </c>
      <c r="R32" s="56">
        <f>NASHIK!J60</f>
        <v>23064.336000000003</v>
      </c>
      <c r="S32" s="56">
        <f>NASHIK!K60</f>
        <v>1971</v>
      </c>
      <c r="T32" s="56">
        <f>NASHIK!L60</f>
        <v>1460.9840000000002</v>
      </c>
      <c r="U32" s="56">
        <f t="shared" si="0"/>
        <v>40199</v>
      </c>
      <c r="V32" s="56">
        <f t="shared" si="1"/>
        <v>631000</v>
      </c>
      <c r="W32" s="56">
        <f>NASHIK!O60</f>
        <v>6042</v>
      </c>
      <c r="X32" s="56">
        <f>NASHIK!P60</f>
        <v>37102.920000000006</v>
      </c>
      <c r="Y32" s="56">
        <f>NASHIK!Q60</f>
        <v>7488</v>
      </c>
      <c r="Z32" s="56">
        <f>NASHIK!R60</f>
        <v>432947.16000000003</v>
      </c>
      <c r="AA32" s="56">
        <f>NASHIK!S60</f>
        <v>4331</v>
      </c>
      <c r="AB32" s="56">
        <f>NASHIK!T60</f>
        <v>26578.09</v>
      </c>
      <c r="AC32" s="56">
        <f>NASHIK!U60</f>
        <v>4934</v>
      </c>
      <c r="AD32" s="56">
        <f>NASHIK!V60</f>
        <v>29326.269999999997</v>
      </c>
      <c r="AE32" s="56">
        <f>NASHIK!W60</f>
        <v>17404</v>
      </c>
      <c r="AF32" s="56">
        <f>NASHIK!X60</f>
        <v>105045.56</v>
      </c>
      <c r="AG32" s="56">
        <f>NASHIK!AA60</f>
        <v>7030</v>
      </c>
      <c r="AH32" s="56">
        <f>NASHIK!AB60</f>
        <v>38450.65</v>
      </c>
      <c r="AI32" s="56">
        <f>NASHIK!AC60</f>
        <v>49166</v>
      </c>
      <c r="AJ32" s="56">
        <f>NASHIK!AD60</f>
        <v>56530.900000000009</v>
      </c>
      <c r="AK32" s="56">
        <f>NASHIK!AE60</f>
        <v>26636</v>
      </c>
      <c r="AL32" s="56">
        <f>NASHIK!AF60</f>
        <v>200250.09000000003</v>
      </c>
      <c r="AM32" s="56">
        <f>NASHIK!AG60</f>
        <v>2463</v>
      </c>
      <c r="AN32" s="56">
        <f>NASHIK!AH60</f>
        <v>11780.52</v>
      </c>
      <c r="AO32" s="56">
        <f>NASHIK!AI60</f>
        <v>11477</v>
      </c>
      <c r="AP32" s="56">
        <f>NASHIK!AJ60</f>
        <v>61287.839999999989</v>
      </c>
      <c r="AQ32" s="56">
        <f>NASHIK!AK60</f>
        <v>8768</v>
      </c>
      <c r="AR32" s="56">
        <f>NASHIK!AL60</f>
        <v>56700</v>
      </c>
      <c r="AS32" s="57">
        <f t="shared" si="8"/>
        <v>696639</v>
      </c>
      <c r="AT32" s="57">
        <f t="shared" si="9"/>
        <v>1659999.9440000001</v>
      </c>
      <c r="AU32" s="56">
        <f>NASHIK!AO60</f>
        <v>104409</v>
      </c>
      <c r="AV32" s="56">
        <f>NASHIK!AP60</f>
        <v>249000.04</v>
      </c>
      <c r="AW32" s="56">
        <f>NASHIK!AQ60</f>
        <v>0</v>
      </c>
      <c r="AX32" s="56">
        <f>NASHIK!AR60</f>
        <v>0</v>
      </c>
      <c r="AY32" s="56">
        <f>NASHIK!AS60</f>
        <v>0</v>
      </c>
      <c r="AZ32" s="56">
        <f>NASHIK!AT60</f>
        <v>0</v>
      </c>
      <c r="BA32" s="56">
        <f>NASHIK!AU60</f>
        <v>11589</v>
      </c>
      <c r="BB32" s="56">
        <f>NASHIK!AV60</f>
        <v>163838.12</v>
      </c>
      <c r="BC32" s="56">
        <f>NASHIK!AW60</f>
        <v>0</v>
      </c>
      <c r="BD32" s="56">
        <f>NASHIK!AX60</f>
        <v>0</v>
      </c>
      <c r="BE32" s="56">
        <f>NASHIK!AY60</f>
        <v>48094</v>
      </c>
      <c r="BF32" s="56">
        <f>NASHIK!AZ60</f>
        <v>436161.88</v>
      </c>
      <c r="BG32" s="57">
        <f t="shared" si="14"/>
        <v>59683</v>
      </c>
      <c r="BH32" s="57">
        <f t="shared" si="14"/>
        <v>600000</v>
      </c>
      <c r="BI32" s="57">
        <f t="shared" si="2"/>
        <v>756322</v>
      </c>
      <c r="BJ32" s="57">
        <f t="shared" si="12"/>
        <v>2259999.9440000001</v>
      </c>
    </row>
    <row r="33" spans="1:62" s="58" customFormat="1" x14ac:dyDescent="0.25">
      <c r="A33" s="36">
        <v>23</v>
      </c>
      <c r="B33" s="37" t="s">
        <v>130</v>
      </c>
      <c r="C33" s="56">
        <f t="shared" si="4"/>
        <v>203589</v>
      </c>
      <c r="D33" s="56">
        <f t="shared" si="5"/>
        <v>228100.00017600003</v>
      </c>
      <c r="E33" s="56">
        <f t="shared" si="13"/>
        <v>200207</v>
      </c>
      <c r="F33" s="56">
        <f t="shared" si="13"/>
        <v>223922.32077600001</v>
      </c>
      <c r="G33" s="56">
        <f>'Crop Loan'!EE64</f>
        <v>133021</v>
      </c>
      <c r="H33" s="56">
        <f>'Crop Loan'!EF64</f>
        <v>143800</v>
      </c>
      <c r="I33" s="56">
        <f>'Crop Loan'!EG64</f>
        <v>39282</v>
      </c>
      <c r="J33" s="56">
        <f>'Crop Loan'!EH64</f>
        <v>46200</v>
      </c>
      <c r="K33" s="56">
        <f t="shared" si="11"/>
        <v>172303</v>
      </c>
      <c r="L33" s="56">
        <f t="shared" si="7"/>
        <v>190000</v>
      </c>
      <c r="M33" s="56">
        <f>OSMANABAD!E60</f>
        <v>27904</v>
      </c>
      <c r="N33" s="56">
        <f>OSMANABAD!F60</f>
        <v>33922.320776000008</v>
      </c>
      <c r="O33" s="56">
        <f>OSMANABAD!G60</f>
        <v>6243</v>
      </c>
      <c r="P33" s="56">
        <f>OSMANABAD!H60</f>
        <v>8071.6679999999997</v>
      </c>
      <c r="Q33" s="56">
        <f>OSMANABAD!I60</f>
        <v>3260</v>
      </c>
      <c r="R33" s="56">
        <f>OSMANABAD!J60</f>
        <v>4023.7074000000007</v>
      </c>
      <c r="S33" s="56">
        <f>OSMANABAD!K60</f>
        <v>122</v>
      </c>
      <c r="T33" s="56">
        <f>OSMANABAD!L60</f>
        <v>153.97200000000001</v>
      </c>
      <c r="U33" s="56">
        <f t="shared" si="0"/>
        <v>8823</v>
      </c>
      <c r="V33" s="56">
        <f t="shared" si="1"/>
        <v>26500</v>
      </c>
      <c r="W33" s="56">
        <f>OSMANABAD!O60</f>
        <v>3314</v>
      </c>
      <c r="X33" s="56">
        <f>OSMANABAD!P60</f>
        <v>9960.5299999999988</v>
      </c>
      <c r="Y33" s="56">
        <f>OSMANABAD!Q60</f>
        <v>2759</v>
      </c>
      <c r="Z33" s="56">
        <f>OSMANABAD!R60</f>
        <v>8270.66</v>
      </c>
      <c r="AA33" s="56">
        <f>OSMANABAD!S60</f>
        <v>250</v>
      </c>
      <c r="AB33" s="56">
        <f>OSMANABAD!T60</f>
        <v>759.63000000000011</v>
      </c>
      <c r="AC33" s="56">
        <f>OSMANABAD!U60</f>
        <v>1773</v>
      </c>
      <c r="AD33" s="56">
        <f>OSMANABAD!V60</f>
        <v>5336.76</v>
      </c>
      <c r="AE33" s="56">
        <f>OSMANABAD!W60</f>
        <v>727</v>
      </c>
      <c r="AF33" s="56">
        <f>OSMANABAD!X60</f>
        <v>2172.42</v>
      </c>
      <c r="AG33" s="56">
        <f>OSMANABAD!AA60</f>
        <v>0</v>
      </c>
      <c r="AH33" s="56">
        <f>OSMANABAD!AB60</f>
        <v>0</v>
      </c>
      <c r="AI33" s="56">
        <f>OSMANABAD!AC60</f>
        <v>6346</v>
      </c>
      <c r="AJ33" s="56">
        <f>OSMANABAD!AD60</f>
        <v>8248.26</v>
      </c>
      <c r="AK33" s="56">
        <f>OSMANABAD!AE60</f>
        <v>2395</v>
      </c>
      <c r="AL33" s="56">
        <f>OSMANABAD!AF60</f>
        <v>35697.840000000004</v>
      </c>
      <c r="AM33" s="56">
        <f>OSMANABAD!AG60</f>
        <v>522</v>
      </c>
      <c r="AN33" s="56">
        <f>OSMANABAD!AH60</f>
        <v>689.27</v>
      </c>
      <c r="AO33" s="56">
        <f>OSMANABAD!AI60</f>
        <v>120</v>
      </c>
      <c r="AP33" s="56">
        <f>OSMANABAD!AJ60</f>
        <v>168.53000000000003</v>
      </c>
      <c r="AQ33" s="56">
        <f>OSMANABAD!AK60</f>
        <v>9390</v>
      </c>
      <c r="AR33" s="56">
        <f>OSMANABAD!AL60</f>
        <v>12196.1</v>
      </c>
      <c r="AS33" s="57">
        <f t="shared" si="8"/>
        <v>231185</v>
      </c>
      <c r="AT33" s="57">
        <f t="shared" si="9"/>
        <v>311600.00017600006</v>
      </c>
      <c r="AU33" s="56">
        <f>OSMANABAD!AO60</f>
        <v>34400</v>
      </c>
      <c r="AV33" s="56">
        <f>OSMANABAD!AP60</f>
        <v>46740.020000000004</v>
      </c>
      <c r="AW33" s="56">
        <f>OSMANABAD!AQ60</f>
        <v>0</v>
      </c>
      <c r="AX33" s="56">
        <f>OSMANABAD!AR60</f>
        <v>0</v>
      </c>
      <c r="AY33" s="56">
        <f>OSMANABAD!AS60</f>
        <v>0</v>
      </c>
      <c r="AZ33" s="56">
        <f>OSMANABAD!AT60</f>
        <v>0</v>
      </c>
      <c r="BA33" s="56">
        <f>OSMANABAD!AU60</f>
        <v>1577</v>
      </c>
      <c r="BB33" s="56">
        <f>OSMANABAD!AV60</f>
        <v>15786.369999999999</v>
      </c>
      <c r="BC33" s="56">
        <f>OSMANABAD!AW60</f>
        <v>0</v>
      </c>
      <c r="BD33" s="56">
        <f>OSMANABAD!AX60</f>
        <v>0</v>
      </c>
      <c r="BE33" s="56">
        <f>OSMANABAD!AY60</f>
        <v>6557</v>
      </c>
      <c r="BF33" s="56">
        <f>OSMANABAD!AZ60</f>
        <v>13113.630000000001</v>
      </c>
      <c r="BG33" s="57">
        <f t="shared" si="14"/>
        <v>8134</v>
      </c>
      <c r="BH33" s="57">
        <f t="shared" si="14"/>
        <v>28900</v>
      </c>
      <c r="BI33" s="57">
        <f t="shared" si="2"/>
        <v>239319</v>
      </c>
      <c r="BJ33" s="57">
        <f t="shared" si="12"/>
        <v>340500.00017600006</v>
      </c>
    </row>
    <row r="34" spans="1:62" s="58" customFormat="1" x14ac:dyDescent="0.25">
      <c r="A34" s="36">
        <v>24</v>
      </c>
      <c r="B34" s="37" t="s">
        <v>156</v>
      </c>
      <c r="C34" s="56">
        <f t="shared" si="4"/>
        <v>79029</v>
      </c>
      <c r="D34" s="56">
        <f t="shared" si="5"/>
        <v>49999.999788749999</v>
      </c>
      <c r="E34" s="56">
        <f t="shared" si="13"/>
        <v>67752</v>
      </c>
      <c r="F34" s="56">
        <f t="shared" si="13"/>
        <v>42019.152971249998</v>
      </c>
      <c r="G34" s="56">
        <f>'Crop Loan'!EK64</f>
        <v>38815</v>
      </c>
      <c r="H34" s="56">
        <f>'Crop Loan'!EL64</f>
        <v>12724</v>
      </c>
      <c r="I34" s="56">
        <f>'Crop Loan'!EM64</f>
        <v>10049</v>
      </c>
      <c r="J34" s="56">
        <f>'Crop Loan'!EN64</f>
        <v>14776</v>
      </c>
      <c r="K34" s="56">
        <f t="shared" si="11"/>
        <v>48864</v>
      </c>
      <c r="L34" s="56">
        <f t="shared" si="7"/>
        <v>27500</v>
      </c>
      <c r="M34" s="56">
        <f>PALGHAR!E60</f>
        <v>18888</v>
      </c>
      <c r="N34" s="56">
        <f>PALGHAR!F60</f>
        <v>14519.152971249998</v>
      </c>
      <c r="O34" s="56">
        <f>PALGHAR!G60</f>
        <v>5021</v>
      </c>
      <c r="P34" s="56">
        <f>PALGHAR!H60</f>
        <v>3425.8002200000001</v>
      </c>
      <c r="Q34" s="56">
        <f>PALGHAR!I60</f>
        <v>11277</v>
      </c>
      <c r="R34" s="56">
        <f>PALGHAR!J60</f>
        <v>7980.8468174999998</v>
      </c>
      <c r="S34" s="56">
        <f>PALGHAR!K60</f>
        <v>0</v>
      </c>
      <c r="T34" s="56">
        <f>PALGHAR!L60</f>
        <v>0</v>
      </c>
      <c r="U34" s="56">
        <f t="shared" si="0"/>
        <v>121016</v>
      </c>
      <c r="V34" s="56">
        <f t="shared" si="1"/>
        <v>137800</v>
      </c>
      <c r="W34" s="56">
        <f>PALGHAR!O60</f>
        <v>0</v>
      </c>
      <c r="X34" s="56">
        <f>PALGHAR!P60</f>
        <v>0</v>
      </c>
      <c r="Y34" s="56">
        <f>PALGHAR!Q60</f>
        <v>72676</v>
      </c>
      <c r="Z34" s="56">
        <f>PALGHAR!R60</f>
        <v>82724.37</v>
      </c>
      <c r="AA34" s="56">
        <f>PALGHAR!S60</f>
        <v>0</v>
      </c>
      <c r="AB34" s="56">
        <f>PALGHAR!T60</f>
        <v>0</v>
      </c>
      <c r="AC34" s="56">
        <f>PALGHAR!U60</f>
        <v>0</v>
      </c>
      <c r="AD34" s="56">
        <f>PALGHAR!V60</f>
        <v>0</v>
      </c>
      <c r="AE34" s="56">
        <f>PALGHAR!W60</f>
        <v>48340</v>
      </c>
      <c r="AF34" s="56">
        <f>PALGHAR!X60</f>
        <v>55075.63</v>
      </c>
      <c r="AG34" s="56">
        <f>PALGHAR!AA60</f>
        <v>22171</v>
      </c>
      <c r="AH34" s="56">
        <f>PALGHAR!AB60</f>
        <v>16710.46</v>
      </c>
      <c r="AI34" s="56">
        <f>PALGHAR!AC60</f>
        <v>17040</v>
      </c>
      <c r="AJ34" s="56">
        <f>PALGHAR!AD60</f>
        <v>12848.71</v>
      </c>
      <c r="AK34" s="56">
        <f>PALGHAR!AE60</f>
        <v>51134</v>
      </c>
      <c r="AL34" s="56">
        <f>PALGHAR!AF60</f>
        <v>38559.08</v>
      </c>
      <c r="AM34" s="56">
        <f>PALGHAR!AG60</f>
        <v>25633</v>
      </c>
      <c r="AN34" s="56">
        <f>PALGHAR!AH60</f>
        <v>19281.189999999999</v>
      </c>
      <c r="AO34" s="56">
        <f>PALGHAR!AI60</f>
        <v>34089</v>
      </c>
      <c r="AP34" s="56">
        <f>PALGHAR!AJ60</f>
        <v>25700.560000000001</v>
      </c>
      <c r="AQ34" s="56">
        <f>PALGHAR!AK60</f>
        <v>0</v>
      </c>
      <c r="AR34" s="56">
        <f>PALGHAR!AL60</f>
        <v>0</v>
      </c>
      <c r="AS34" s="57">
        <f t="shared" si="8"/>
        <v>350112</v>
      </c>
      <c r="AT34" s="57">
        <f t="shared" si="9"/>
        <v>300899.99978875002</v>
      </c>
      <c r="AU34" s="56">
        <f>PALGHAR!AO60</f>
        <v>52174</v>
      </c>
      <c r="AV34" s="56">
        <f>PALGHAR!AP60</f>
        <v>45134.97</v>
      </c>
      <c r="AW34" s="56">
        <f>PALGHAR!AQ60</f>
        <v>0</v>
      </c>
      <c r="AX34" s="56">
        <f>PALGHAR!AR60</f>
        <v>0</v>
      </c>
      <c r="AY34" s="56">
        <f>PALGHAR!AS60</f>
        <v>0</v>
      </c>
      <c r="AZ34" s="56">
        <f>PALGHAR!AT60</f>
        <v>0</v>
      </c>
      <c r="BA34" s="56">
        <f>PALGHAR!AU60</f>
        <v>28814</v>
      </c>
      <c r="BB34" s="56">
        <f>PALGHAR!AV60</f>
        <v>27998.86</v>
      </c>
      <c r="BC34" s="56">
        <f>PALGHAR!AW60</f>
        <v>0</v>
      </c>
      <c r="BD34" s="56">
        <f>PALGHAR!AX60</f>
        <v>0</v>
      </c>
      <c r="BE34" s="56">
        <f>PALGHAR!AY60</f>
        <v>43232</v>
      </c>
      <c r="BF34" s="56">
        <f>PALGHAR!AZ60</f>
        <v>42001.14</v>
      </c>
      <c r="BG34" s="57">
        <f t="shared" si="14"/>
        <v>72046</v>
      </c>
      <c r="BH34" s="57">
        <f t="shared" si="14"/>
        <v>70000</v>
      </c>
      <c r="BI34" s="57">
        <f t="shared" si="2"/>
        <v>422158</v>
      </c>
      <c r="BJ34" s="57">
        <f t="shared" si="12"/>
        <v>370899.99978875002</v>
      </c>
    </row>
    <row r="35" spans="1:62" s="58" customFormat="1" x14ac:dyDescent="0.25">
      <c r="A35" s="36">
        <v>25</v>
      </c>
      <c r="B35" s="37" t="s">
        <v>151</v>
      </c>
      <c r="C35" s="56">
        <f t="shared" si="4"/>
        <v>251974</v>
      </c>
      <c r="D35" s="56">
        <f t="shared" si="5"/>
        <v>282082</v>
      </c>
      <c r="E35" s="56">
        <f t="shared" si="13"/>
        <v>241668</v>
      </c>
      <c r="F35" s="56">
        <f t="shared" si="13"/>
        <v>255965.6</v>
      </c>
      <c r="G35" s="56">
        <f>'Crop Loan'!EW64</f>
        <v>139094</v>
      </c>
      <c r="H35" s="56">
        <f>'Crop Loan'!EX64</f>
        <v>121300</v>
      </c>
      <c r="I35" s="56">
        <f>'Crop Loan'!EY64</f>
        <v>62467</v>
      </c>
      <c r="J35" s="56">
        <f>'Crop Loan'!EZ64</f>
        <v>60700</v>
      </c>
      <c r="K35" s="56">
        <f t="shared" si="11"/>
        <v>201561</v>
      </c>
      <c r="L35" s="56">
        <f t="shared" si="7"/>
        <v>182000</v>
      </c>
      <c r="M35" s="56">
        <f>PARBHANI!E60</f>
        <v>40107</v>
      </c>
      <c r="N35" s="56">
        <f>PARBHANI!F60</f>
        <v>73965.600000000006</v>
      </c>
      <c r="O35" s="56">
        <f>PARBHANI!G60</f>
        <v>10950</v>
      </c>
      <c r="P35" s="56">
        <f>PARBHANI!H60</f>
        <v>2640</v>
      </c>
      <c r="Q35" s="56">
        <f>PARBHANI!I60</f>
        <v>2921</v>
      </c>
      <c r="R35" s="56">
        <f>PARBHANI!J60</f>
        <v>7869.8320000000003</v>
      </c>
      <c r="S35" s="56">
        <f>PARBHANI!K60</f>
        <v>7385</v>
      </c>
      <c r="T35" s="56">
        <f>PARBHANI!L60</f>
        <v>18246.567999999999</v>
      </c>
      <c r="U35" s="56">
        <f t="shared" si="0"/>
        <v>29420</v>
      </c>
      <c r="V35" s="56">
        <f t="shared" si="1"/>
        <v>110046.00000000001</v>
      </c>
      <c r="W35" s="56">
        <f>PARBHANI!O60</f>
        <v>10723</v>
      </c>
      <c r="X35" s="56">
        <f>PARBHANI!P60</f>
        <v>32169</v>
      </c>
      <c r="Y35" s="56">
        <f>PARBHANI!Q60</f>
        <v>1806</v>
      </c>
      <c r="Z35" s="56">
        <f>PARBHANI!R60</f>
        <v>27222.16</v>
      </c>
      <c r="AA35" s="56">
        <f>PARBHANI!S60</f>
        <v>6029</v>
      </c>
      <c r="AB35" s="56">
        <f>PARBHANI!T60</f>
        <v>18086.080000000002</v>
      </c>
      <c r="AC35" s="56">
        <f>PARBHANI!U60</f>
        <v>2883</v>
      </c>
      <c r="AD35" s="56">
        <f>PARBHANI!V60</f>
        <v>8627.6500000000015</v>
      </c>
      <c r="AE35" s="56">
        <f>PARBHANI!W60</f>
        <v>7979</v>
      </c>
      <c r="AF35" s="56">
        <f>PARBHANI!X60</f>
        <v>23941.11</v>
      </c>
      <c r="AG35" s="56">
        <f>PARBHANI!AA60</f>
        <v>2005</v>
      </c>
      <c r="AH35" s="56">
        <f>PARBHANI!AB60</f>
        <v>3600</v>
      </c>
      <c r="AI35" s="56">
        <f>PARBHANI!AC60</f>
        <v>1892</v>
      </c>
      <c r="AJ35" s="56">
        <f>PARBHANI!AD60</f>
        <v>3396</v>
      </c>
      <c r="AK35" s="56">
        <f>PARBHANI!AE60</f>
        <v>1023</v>
      </c>
      <c r="AL35" s="56">
        <f>PARBHANI!AF60</f>
        <v>10225</v>
      </c>
      <c r="AM35" s="56">
        <f>PARBHANI!AG60</f>
        <v>2401</v>
      </c>
      <c r="AN35" s="56">
        <f>PARBHANI!AH60</f>
        <v>4300</v>
      </c>
      <c r="AO35" s="56">
        <f>PARBHANI!AI60</f>
        <v>506</v>
      </c>
      <c r="AP35" s="56">
        <f>PARBHANI!AJ60</f>
        <v>908</v>
      </c>
      <c r="AQ35" s="56">
        <f>PARBHANI!AK60</f>
        <v>5804</v>
      </c>
      <c r="AR35" s="56">
        <f>PARBHANI!AL60</f>
        <v>10463</v>
      </c>
      <c r="AS35" s="57">
        <f t="shared" si="8"/>
        <v>295025</v>
      </c>
      <c r="AT35" s="57">
        <f t="shared" si="9"/>
        <v>425020</v>
      </c>
      <c r="AU35" s="56">
        <f>PARBHANI!AO60</f>
        <v>43331</v>
      </c>
      <c r="AV35" s="56">
        <f>PARBHANI!AP60</f>
        <v>63752.999999999993</v>
      </c>
      <c r="AW35" s="56">
        <f>PARBHANI!AQ60</f>
        <v>0</v>
      </c>
      <c r="AX35" s="56">
        <f>PARBHANI!AR60</f>
        <v>0</v>
      </c>
      <c r="AY35" s="56">
        <f>PARBHANI!AS60</f>
        <v>0</v>
      </c>
      <c r="AZ35" s="56">
        <f>PARBHANI!AT60</f>
        <v>0</v>
      </c>
      <c r="BA35" s="56">
        <f>PARBHANI!AU60</f>
        <v>1051</v>
      </c>
      <c r="BB35" s="56">
        <f>PARBHANI!AV60</f>
        <v>6188.4000000000015</v>
      </c>
      <c r="BC35" s="56">
        <f>PARBHANI!AW60</f>
        <v>0</v>
      </c>
      <c r="BD35" s="56">
        <f>PARBHANI!AX60</f>
        <v>0</v>
      </c>
      <c r="BE35" s="56">
        <f>PARBHANI!AY60</f>
        <v>2159</v>
      </c>
      <c r="BF35" s="56">
        <f>PARBHANI!AZ60</f>
        <v>12811.599999999999</v>
      </c>
      <c r="BG35" s="57">
        <f t="shared" si="14"/>
        <v>3210</v>
      </c>
      <c r="BH35" s="57">
        <f t="shared" si="14"/>
        <v>19000</v>
      </c>
      <c r="BI35" s="57">
        <f t="shared" si="2"/>
        <v>298235</v>
      </c>
      <c r="BJ35" s="57">
        <f t="shared" si="12"/>
        <v>444020</v>
      </c>
    </row>
    <row r="36" spans="1:62" s="58" customFormat="1" x14ac:dyDescent="0.25">
      <c r="A36" s="36">
        <v>26</v>
      </c>
      <c r="B36" s="37" t="s">
        <v>145</v>
      </c>
      <c r="C36" s="56">
        <f t="shared" si="4"/>
        <v>797572</v>
      </c>
      <c r="D36" s="67">
        <f t="shared" si="5"/>
        <v>869699.99890499993</v>
      </c>
      <c r="E36" s="56">
        <f t="shared" si="13"/>
        <v>640061</v>
      </c>
      <c r="F36" s="56">
        <f t="shared" si="13"/>
        <v>700094.18742499989</v>
      </c>
      <c r="G36" s="56">
        <f>'Crop Loan'!EQ64</f>
        <v>284996</v>
      </c>
      <c r="H36" s="56">
        <f>'Crop Loan'!ER64</f>
        <v>263925</v>
      </c>
      <c r="I36" s="56">
        <f>'Crop Loan'!ES64</f>
        <v>119496</v>
      </c>
      <c r="J36" s="56">
        <f>'Crop Loan'!ET64</f>
        <v>124276</v>
      </c>
      <c r="K36" s="56">
        <f t="shared" si="11"/>
        <v>404492</v>
      </c>
      <c r="L36" s="56">
        <f t="shared" si="7"/>
        <v>388201</v>
      </c>
      <c r="M36" s="56">
        <f>PUNE!E60</f>
        <v>235569</v>
      </c>
      <c r="N36" s="56">
        <f>PUNE!F60</f>
        <v>311893.18742499995</v>
      </c>
      <c r="O36" s="56">
        <f>PUNE!G60</f>
        <v>74969</v>
      </c>
      <c r="P36" s="56">
        <f>PUNE!H60</f>
        <v>93311.082542999997</v>
      </c>
      <c r="Q36" s="56">
        <f>PUNE!I60</f>
        <v>147396</v>
      </c>
      <c r="R36" s="56">
        <f>PUNE!J60</f>
        <v>156557.58296999999</v>
      </c>
      <c r="S36" s="56">
        <f>PUNE!K60</f>
        <v>10115</v>
      </c>
      <c r="T36" s="56">
        <f>PUNE!L60</f>
        <v>13048.228510000001</v>
      </c>
      <c r="U36" s="56">
        <f t="shared" si="0"/>
        <v>75014</v>
      </c>
      <c r="V36" s="56">
        <f t="shared" si="1"/>
        <v>2600000</v>
      </c>
      <c r="W36" s="56">
        <f>PUNE!O60</f>
        <v>21095</v>
      </c>
      <c r="X36" s="56">
        <f>PUNE!P60</f>
        <v>210715.55</v>
      </c>
      <c r="Y36" s="56">
        <f>PUNE!Q60</f>
        <v>3100</v>
      </c>
      <c r="Z36" s="56">
        <f>PUNE!R60</f>
        <v>1197691.1000000001</v>
      </c>
      <c r="AA36" s="56">
        <f>PUNE!S60</f>
        <v>20111</v>
      </c>
      <c r="AB36" s="56">
        <f>PUNE!T60</f>
        <v>200952.75</v>
      </c>
      <c r="AC36" s="56">
        <f>PUNE!U60</f>
        <v>28763</v>
      </c>
      <c r="AD36" s="56">
        <f>PUNE!V60</f>
        <v>287696.29999999993</v>
      </c>
      <c r="AE36" s="56">
        <f>PUNE!W60</f>
        <v>1945</v>
      </c>
      <c r="AF36" s="56">
        <f>PUNE!X60</f>
        <v>702944.3</v>
      </c>
      <c r="AG36" s="56">
        <f>PUNE!AA60</f>
        <v>22771</v>
      </c>
      <c r="AH36" s="56">
        <f>PUNE!AB60</f>
        <v>19898.48</v>
      </c>
      <c r="AI36" s="56">
        <f>PUNE!AC60</f>
        <v>40838</v>
      </c>
      <c r="AJ36" s="56">
        <f>PUNE!AD60</f>
        <v>35508.380000000005</v>
      </c>
      <c r="AK36" s="56">
        <f>PUNE!AE60</f>
        <v>37414</v>
      </c>
      <c r="AL36" s="56">
        <f>PUNE!AF60</f>
        <v>518842.99000000005</v>
      </c>
      <c r="AM36" s="56">
        <f>PUNE!AG60</f>
        <v>18808</v>
      </c>
      <c r="AN36" s="56">
        <f>PUNE!AH60</f>
        <v>16444.730000000003</v>
      </c>
      <c r="AO36" s="56">
        <f>PUNE!AI60</f>
        <v>2025</v>
      </c>
      <c r="AP36" s="56">
        <f>PUNE!AJ60</f>
        <v>1702.0300000000002</v>
      </c>
      <c r="AQ36" s="56">
        <f>PUNE!AK60</f>
        <v>77397</v>
      </c>
      <c r="AR36" s="56">
        <f>PUNE!AL60</f>
        <v>67603.390000000014</v>
      </c>
      <c r="AS36" s="57">
        <f t="shared" si="8"/>
        <v>1071839</v>
      </c>
      <c r="AT36" s="57">
        <f t="shared" si="9"/>
        <v>4129699.9989049998</v>
      </c>
      <c r="AU36" s="56">
        <f>PUNE!AO60</f>
        <v>159870</v>
      </c>
      <c r="AV36" s="56">
        <f>PUNE!AP60</f>
        <v>619455.10999999987</v>
      </c>
      <c r="AW36" s="56">
        <f>PUNE!AQ60</f>
        <v>0</v>
      </c>
      <c r="AX36" s="56">
        <f>PUNE!AR60</f>
        <v>0</v>
      </c>
      <c r="AY36" s="56">
        <f>PUNE!AS60</f>
        <v>0</v>
      </c>
      <c r="AZ36" s="56">
        <f>PUNE!AT60</f>
        <v>0</v>
      </c>
      <c r="BA36" s="56">
        <f>PUNE!AU60</f>
        <v>58341</v>
      </c>
      <c r="BB36" s="56">
        <f>PUNE!AV60</f>
        <v>2317382.12</v>
      </c>
      <c r="BC36" s="56">
        <f>PUNE!AW60</f>
        <v>0</v>
      </c>
      <c r="BD36" s="56">
        <f>PUNE!AX60</f>
        <v>0</v>
      </c>
      <c r="BE36" s="56">
        <f>PUNE!AY60</f>
        <v>125807</v>
      </c>
      <c r="BF36" s="56">
        <f>PUNE!AZ60</f>
        <v>1882617.8800000001</v>
      </c>
      <c r="BG36" s="57">
        <f t="shared" si="14"/>
        <v>184148</v>
      </c>
      <c r="BH36" s="57">
        <f t="shared" si="14"/>
        <v>4200000</v>
      </c>
      <c r="BI36" s="57">
        <f t="shared" si="2"/>
        <v>1255987</v>
      </c>
      <c r="BJ36" s="57">
        <f t="shared" si="12"/>
        <v>8329699.9989049993</v>
      </c>
    </row>
    <row r="37" spans="1:62" s="58" customFormat="1" x14ac:dyDescent="0.25">
      <c r="A37" s="36">
        <v>27</v>
      </c>
      <c r="B37" s="37" t="s">
        <v>152</v>
      </c>
      <c r="C37" s="56">
        <f t="shared" si="4"/>
        <v>134215</v>
      </c>
      <c r="D37" s="56">
        <f t="shared" si="5"/>
        <v>64003</v>
      </c>
      <c r="E37" s="56">
        <f t="shared" si="13"/>
        <v>123152</v>
      </c>
      <c r="F37" s="56">
        <f t="shared" si="13"/>
        <v>57588.53</v>
      </c>
      <c r="G37" s="56">
        <f>'Crop Loan'!FC64</f>
        <v>61502</v>
      </c>
      <c r="H37" s="56">
        <f>'Crop Loan'!FD64</f>
        <v>24514</v>
      </c>
      <c r="I37" s="56">
        <f>'Crop Loan'!FE64</f>
        <v>15664</v>
      </c>
      <c r="J37" s="56">
        <f>'Crop Loan'!FF64</f>
        <v>6489</v>
      </c>
      <c r="K37" s="56">
        <f t="shared" si="11"/>
        <v>77166</v>
      </c>
      <c r="L37" s="56">
        <f t="shared" si="7"/>
        <v>31003</v>
      </c>
      <c r="M37" s="56">
        <f>RAIGAD!E60</f>
        <v>45986</v>
      </c>
      <c r="N37" s="56">
        <f>RAIGAD!F60</f>
        <v>26585.53</v>
      </c>
      <c r="O37" s="56">
        <f>RAIGAD!G60</f>
        <v>9120</v>
      </c>
      <c r="P37" s="56">
        <f>RAIGAD!H60</f>
        <v>5301.52</v>
      </c>
      <c r="Q37" s="56">
        <f>RAIGAD!I60</f>
        <v>4124</v>
      </c>
      <c r="R37" s="56">
        <f>RAIGAD!J60</f>
        <v>2413.6800000000003</v>
      </c>
      <c r="S37" s="56">
        <f>RAIGAD!K60</f>
        <v>6939</v>
      </c>
      <c r="T37" s="56">
        <f>RAIGAD!L60</f>
        <v>4000.7900000000004</v>
      </c>
      <c r="U37" s="56">
        <f t="shared" si="0"/>
        <v>22490</v>
      </c>
      <c r="V37" s="56">
        <f t="shared" si="1"/>
        <v>196094</v>
      </c>
      <c r="W37" s="56">
        <f>RAIGAD!O60</f>
        <v>923</v>
      </c>
      <c r="X37" s="56">
        <f>RAIGAD!P60</f>
        <v>4919.3899999999994</v>
      </c>
      <c r="Y37" s="56">
        <f>RAIGAD!Q60</f>
        <v>15028</v>
      </c>
      <c r="Z37" s="56">
        <f>RAIGAD!R60</f>
        <v>157037.10999999999</v>
      </c>
      <c r="AA37" s="56">
        <f>RAIGAD!S60</f>
        <v>545</v>
      </c>
      <c r="AB37" s="56">
        <f>RAIGAD!T60</f>
        <v>2863.82</v>
      </c>
      <c r="AC37" s="56">
        <f>RAIGAD!U60</f>
        <v>2776</v>
      </c>
      <c r="AD37" s="56">
        <f>RAIGAD!V60</f>
        <v>14536.720000000001</v>
      </c>
      <c r="AE37" s="56">
        <f>RAIGAD!W60</f>
        <v>3218</v>
      </c>
      <c r="AF37" s="56">
        <f>RAIGAD!X60</f>
        <v>16736.96</v>
      </c>
      <c r="AG37" s="56">
        <f>RAIGAD!AA60</f>
        <v>0</v>
      </c>
      <c r="AH37" s="56">
        <f>RAIGAD!AB60</f>
        <v>0</v>
      </c>
      <c r="AI37" s="56">
        <f>RAIGAD!AC60</f>
        <v>8135</v>
      </c>
      <c r="AJ37" s="56">
        <f>RAIGAD!AD60</f>
        <v>4368.2000000000007</v>
      </c>
      <c r="AK37" s="56">
        <f>RAIGAD!AE60</f>
        <v>86019</v>
      </c>
      <c r="AL37" s="56">
        <f>RAIGAD!AF60</f>
        <v>138841.33000000002</v>
      </c>
      <c r="AM37" s="56">
        <f>RAIGAD!AG60</f>
        <v>0</v>
      </c>
      <c r="AN37" s="56">
        <f>RAIGAD!AH60</f>
        <v>0</v>
      </c>
      <c r="AO37" s="56">
        <f>RAIGAD!AI60</f>
        <v>0</v>
      </c>
      <c r="AP37" s="56">
        <f>RAIGAD!AJ60</f>
        <v>0</v>
      </c>
      <c r="AQ37" s="56">
        <f>RAIGAD!AK60</f>
        <v>36416</v>
      </c>
      <c r="AR37" s="56">
        <f>RAIGAD!AL60</f>
        <v>19589.47</v>
      </c>
      <c r="AS37" s="57">
        <f t="shared" si="8"/>
        <v>287275</v>
      </c>
      <c r="AT37" s="57">
        <f t="shared" si="9"/>
        <v>422896</v>
      </c>
      <c r="AU37" s="56">
        <f>RAIGAD!AO60</f>
        <v>42919</v>
      </c>
      <c r="AV37" s="56">
        <f>RAIGAD!AP60</f>
        <v>63433.979999999996</v>
      </c>
      <c r="AW37" s="56">
        <f>RAIGAD!AQ60</f>
        <v>0</v>
      </c>
      <c r="AX37" s="56">
        <f>RAIGAD!AR60</f>
        <v>0</v>
      </c>
      <c r="AY37" s="56">
        <f>RAIGAD!AS60</f>
        <v>0</v>
      </c>
      <c r="AZ37" s="56">
        <f>RAIGAD!AT60</f>
        <v>0</v>
      </c>
      <c r="BA37" s="56">
        <f>RAIGAD!AU60</f>
        <v>116738</v>
      </c>
      <c r="BB37" s="56">
        <f>RAIGAD!AV60</f>
        <v>116715.49000000002</v>
      </c>
      <c r="BC37" s="56">
        <f>RAIGAD!AW60</f>
        <v>0</v>
      </c>
      <c r="BD37" s="56">
        <f>RAIGAD!AX60</f>
        <v>0</v>
      </c>
      <c r="BE37" s="56">
        <f>RAIGAD!AY60</f>
        <v>52706</v>
      </c>
      <c r="BF37" s="56">
        <f>RAIGAD!AZ60</f>
        <v>52677.509999999995</v>
      </c>
      <c r="BG37" s="57">
        <f t="shared" si="14"/>
        <v>169444</v>
      </c>
      <c r="BH37" s="57">
        <f t="shared" si="14"/>
        <v>169393</v>
      </c>
      <c r="BI37" s="57">
        <f t="shared" si="2"/>
        <v>456719</v>
      </c>
      <c r="BJ37" s="57">
        <f t="shared" si="12"/>
        <v>592289</v>
      </c>
    </row>
    <row r="38" spans="1:62" s="58" customFormat="1" x14ac:dyDescent="0.25">
      <c r="A38" s="36">
        <v>28</v>
      </c>
      <c r="B38" s="37" t="s">
        <v>153</v>
      </c>
      <c r="C38" s="56">
        <f t="shared" si="4"/>
        <v>131128</v>
      </c>
      <c r="D38" s="56">
        <f t="shared" si="5"/>
        <v>122471.62</v>
      </c>
      <c r="E38" s="56">
        <f t="shared" si="13"/>
        <v>124439</v>
      </c>
      <c r="F38" s="56">
        <f t="shared" si="13"/>
        <v>114285.5</v>
      </c>
      <c r="G38" s="56">
        <f>'Crop Loan'!FI64</f>
        <v>18534.7</v>
      </c>
      <c r="H38" s="56">
        <f>'Crop Loan'!FJ64</f>
        <v>26894</v>
      </c>
      <c r="I38" s="56">
        <f>'Crop Loan'!FK64</f>
        <v>43248.3</v>
      </c>
      <c r="J38" s="56">
        <f>'Crop Loan'!FL64</f>
        <v>32806</v>
      </c>
      <c r="K38" s="56">
        <f t="shared" si="11"/>
        <v>61783</v>
      </c>
      <c r="L38" s="56">
        <f t="shared" si="7"/>
        <v>59700</v>
      </c>
      <c r="M38" s="56">
        <f>RATNAGIRI!E60</f>
        <v>62656</v>
      </c>
      <c r="N38" s="56">
        <f>RATNAGIRI!F60</f>
        <v>54585.5</v>
      </c>
      <c r="O38" s="56">
        <f>RATNAGIRI!G60</f>
        <v>17105</v>
      </c>
      <c r="P38" s="56">
        <f>RATNAGIRI!H60</f>
        <v>12875.57</v>
      </c>
      <c r="Q38" s="56">
        <f>RATNAGIRI!I60</f>
        <v>3998</v>
      </c>
      <c r="R38" s="56">
        <f>RATNAGIRI!J60</f>
        <v>6356.58</v>
      </c>
      <c r="S38" s="56">
        <f>RATNAGIRI!K60</f>
        <v>2691</v>
      </c>
      <c r="T38" s="56">
        <f>RATNAGIRI!L60</f>
        <v>1829.54</v>
      </c>
      <c r="U38" s="56">
        <f t="shared" si="0"/>
        <v>85109</v>
      </c>
      <c r="V38" s="56">
        <f t="shared" si="1"/>
        <v>61383.59</v>
      </c>
      <c r="W38" s="56">
        <f>RATNAGIRI!O60</f>
        <v>68031</v>
      </c>
      <c r="X38" s="56">
        <f>RATNAGIRI!P60</f>
        <v>49127.299999999996</v>
      </c>
      <c r="Y38" s="56">
        <f>RATNAGIRI!Q60</f>
        <v>17078</v>
      </c>
      <c r="Z38" s="56">
        <f>RATNAGIRI!R60</f>
        <v>12256.289999999999</v>
      </c>
      <c r="AA38" s="56">
        <f>RATNAGIRI!S60</f>
        <v>0</v>
      </c>
      <c r="AB38" s="56">
        <f>RATNAGIRI!T60</f>
        <v>0</v>
      </c>
      <c r="AC38" s="56">
        <f>RATNAGIRI!U60</f>
        <v>0</v>
      </c>
      <c r="AD38" s="56">
        <f>RATNAGIRI!V60</f>
        <v>0</v>
      </c>
      <c r="AE38" s="56">
        <f>RATNAGIRI!W60</f>
        <v>0</v>
      </c>
      <c r="AF38" s="56">
        <f>RATNAGIRI!X60</f>
        <v>0</v>
      </c>
      <c r="AG38" s="56">
        <f>RATNAGIRI!AA60</f>
        <v>0</v>
      </c>
      <c r="AH38" s="56">
        <f>RATNAGIRI!AB60</f>
        <v>0</v>
      </c>
      <c r="AI38" s="56">
        <f>RATNAGIRI!AC60</f>
        <v>4602</v>
      </c>
      <c r="AJ38" s="56">
        <f>RATNAGIRI!AD60</f>
        <v>30887.130000000005</v>
      </c>
      <c r="AK38" s="56">
        <f>RATNAGIRI!AE60</f>
        <v>14114</v>
      </c>
      <c r="AL38" s="56">
        <f>RATNAGIRI!AF60</f>
        <v>96522.43</v>
      </c>
      <c r="AM38" s="56">
        <f>RATNAGIRI!AG60</f>
        <v>0</v>
      </c>
      <c r="AN38" s="56">
        <f>RATNAGIRI!AH60</f>
        <v>0</v>
      </c>
      <c r="AO38" s="56">
        <f>RATNAGIRI!AI60</f>
        <v>0</v>
      </c>
      <c r="AP38" s="56">
        <f>RATNAGIRI!AJ60</f>
        <v>0</v>
      </c>
      <c r="AQ38" s="56">
        <f>RATNAGIRI!AK60</f>
        <v>0</v>
      </c>
      <c r="AR38" s="56">
        <f>RATNAGIRI!AL60</f>
        <v>0</v>
      </c>
      <c r="AS38" s="57">
        <f t="shared" si="8"/>
        <v>234953</v>
      </c>
      <c r="AT38" s="57">
        <f t="shared" si="9"/>
        <v>311264.77</v>
      </c>
      <c r="AU38" s="56">
        <f>RATNAGIRI!AO60</f>
        <v>24657</v>
      </c>
      <c r="AV38" s="56">
        <f>RATNAGIRI!AP60</f>
        <v>32128.78</v>
      </c>
      <c r="AW38" s="56">
        <f>RATNAGIRI!AQ60</f>
        <v>0</v>
      </c>
      <c r="AX38" s="56">
        <f>RATNAGIRI!AR60</f>
        <v>0</v>
      </c>
      <c r="AY38" s="56">
        <f>RATNAGIRI!AS60</f>
        <v>0</v>
      </c>
      <c r="AZ38" s="56">
        <f>RATNAGIRI!AT60</f>
        <v>0</v>
      </c>
      <c r="BA38" s="56">
        <f>RATNAGIRI!AU60</f>
        <v>0</v>
      </c>
      <c r="BB38" s="56">
        <f>RATNAGIRI!AV60</f>
        <v>0</v>
      </c>
      <c r="BC38" s="56">
        <f>RATNAGIRI!AW60</f>
        <v>0</v>
      </c>
      <c r="BD38" s="56">
        <f>RATNAGIRI!AX60</f>
        <v>0</v>
      </c>
      <c r="BE38" s="56">
        <f>RATNAGIRI!AY60</f>
        <v>6603</v>
      </c>
      <c r="BF38" s="56">
        <f>RATNAGIRI!AZ60</f>
        <v>26402.629999999997</v>
      </c>
      <c r="BG38" s="57">
        <f t="shared" si="14"/>
        <v>6603</v>
      </c>
      <c r="BH38" s="57">
        <f t="shared" si="14"/>
        <v>26402.629999999997</v>
      </c>
      <c r="BI38" s="57">
        <f t="shared" si="2"/>
        <v>241556</v>
      </c>
      <c r="BJ38" s="57">
        <f t="shared" si="12"/>
        <v>337667.4</v>
      </c>
    </row>
    <row r="39" spans="1:62" s="58" customFormat="1" x14ac:dyDescent="0.25">
      <c r="A39" s="36">
        <v>29</v>
      </c>
      <c r="B39" s="37" t="s">
        <v>154</v>
      </c>
      <c r="C39" s="56">
        <f t="shared" si="4"/>
        <v>323938</v>
      </c>
      <c r="D39" s="56">
        <f t="shared" si="5"/>
        <v>465901.24</v>
      </c>
      <c r="E39" s="56">
        <f t="shared" si="13"/>
        <v>316952</v>
      </c>
      <c r="F39" s="56">
        <f t="shared" si="13"/>
        <v>444593.7</v>
      </c>
      <c r="G39" s="56">
        <f>'Crop Loan'!FO64</f>
        <v>180209</v>
      </c>
      <c r="H39" s="56">
        <f>'Crop Loan'!FP64</f>
        <v>188463</v>
      </c>
      <c r="I39" s="56">
        <f>'Crop Loan'!FQ64</f>
        <v>79855</v>
      </c>
      <c r="J39" s="56">
        <f>'Crop Loan'!FR64</f>
        <v>86538</v>
      </c>
      <c r="K39" s="56">
        <f t="shared" si="11"/>
        <v>260064</v>
      </c>
      <c r="L39" s="56">
        <f t="shared" si="7"/>
        <v>275001</v>
      </c>
      <c r="M39" s="56">
        <f>SANGLI!E60</f>
        <v>56888</v>
      </c>
      <c r="N39" s="56">
        <f>SANGLI!F60</f>
        <v>169592.7</v>
      </c>
      <c r="O39" s="56">
        <f>SANGLI!G60</f>
        <v>12229</v>
      </c>
      <c r="P39" s="56">
        <f>SANGLI!H60</f>
        <v>37000</v>
      </c>
      <c r="Q39" s="56">
        <f>SANGLI!I60</f>
        <v>3225</v>
      </c>
      <c r="R39" s="56">
        <f>SANGLI!J60</f>
        <v>9614.5599999999977</v>
      </c>
      <c r="S39" s="56">
        <f>SANGLI!K60</f>
        <v>3761</v>
      </c>
      <c r="T39" s="56">
        <f>SANGLI!L60</f>
        <v>11692.98</v>
      </c>
      <c r="U39" s="56">
        <f t="shared" si="0"/>
        <v>57410</v>
      </c>
      <c r="V39" s="56">
        <f t="shared" si="1"/>
        <v>140000</v>
      </c>
      <c r="W39" s="56">
        <f>SANGLI!O60</f>
        <v>7007</v>
      </c>
      <c r="X39" s="56">
        <f>SANGLI!P60</f>
        <v>14000.34</v>
      </c>
      <c r="Y39" s="56">
        <f>SANGLI!Q60</f>
        <v>8361</v>
      </c>
      <c r="Z39" s="56">
        <f>SANGLI!R60</f>
        <v>42001.270000000004</v>
      </c>
      <c r="AA39" s="56">
        <f>SANGLI!S60</f>
        <v>14031</v>
      </c>
      <c r="AB39" s="56">
        <f>SANGLI!T60</f>
        <v>28000.739999999998</v>
      </c>
      <c r="AC39" s="56">
        <f>SANGLI!U60</f>
        <v>10521</v>
      </c>
      <c r="AD39" s="56">
        <f>SANGLI!V60</f>
        <v>21000.43</v>
      </c>
      <c r="AE39" s="56">
        <f>SANGLI!W60</f>
        <v>17490</v>
      </c>
      <c r="AF39" s="56">
        <f>SANGLI!X60</f>
        <v>34997.22</v>
      </c>
      <c r="AG39" s="56">
        <f>SANGLI!AA60</f>
        <v>10606</v>
      </c>
      <c r="AH39" s="56">
        <f>SANGLI!AB60</f>
        <v>10627.78</v>
      </c>
      <c r="AI39" s="56">
        <f>SANGLI!AC60</f>
        <v>5407</v>
      </c>
      <c r="AJ39" s="56">
        <f>SANGLI!AD60</f>
        <v>5316.16</v>
      </c>
      <c r="AK39" s="56">
        <f>SANGLI!AE60</f>
        <v>1518</v>
      </c>
      <c r="AL39" s="56">
        <f>SANGLI!AF60</f>
        <v>21279.3</v>
      </c>
      <c r="AM39" s="56">
        <f>SANGLI!AG60</f>
        <v>4787</v>
      </c>
      <c r="AN39" s="56">
        <f>SANGLI!AH60</f>
        <v>4798.2000000000007</v>
      </c>
      <c r="AO39" s="56">
        <f>SANGLI!AI60</f>
        <v>3235</v>
      </c>
      <c r="AP39" s="56">
        <f>SANGLI!AJ60</f>
        <v>3201.8400000000006</v>
      </c>
      <c r="AQ39" s="56">
        <f>SANGLI!AK60</f>
        <v>8028</v>
      </c>
      <c r="AR39" s="56">
        <f>SANGLI!AL60</f>
        <v>7976.7199999999993</v>
      </c>
      <c r="AS39" s="57">
        <f t="shared" si="8"/>
        <v>414929</v>
      </c>
      <c r="AT39" s="57">
        <f t="shared" si="9"/>
        <v>659101.24</v>
      </c>
      <c r="AU39" s="56">
        <f>SANGLI!AO60</f>
        <v>62237</v>
      </c>
      <c r="AV39" s="56">
        <f>SANGLI!AP60</f>
        <v>98865.08</v>
      </c>
      <c r="AW39" s="56">
        <f>SANGLI!AQ60</f>
        <v>0</v>
      </c>
      <c r="AX39" s="56">
        <f>SANGLI!AR60</f>
        <v>0</v>
      </c>
      <c r="AY39" s="56">
        <f>SANGLI!AS60</f>
        <v>0</v>
      </c>
      <c r="AZ39" s="56">
        <f>SANGLI!AT60</f>
        <v>0</v>
      </c>
      <c r="BA39" s="56">
        <f>SANGLI!AU60</f>
        <v>43488</v>
      </c>
      <c r="BB39" s="56">
        <f>SANGLI!AV60</f>
        <v>86996.409999999989</v>
      </c>
      <c r="BC39" s="56">
        <f>SANGLI!AW60</f>
        <v>0</v>
      </c>
      <c r="BD39" s="56">
        <f>SANGLI!AX60</f>
        <v>0</v>
      </c>
      <c r="BE39" s="56">
        <f>SANGLI!AY60</f>
        <v>28978</v>
      </c>
      <c r="BF39" s="56">
        <f>SANGLI!AZ60</f>
        <v>58003.590000000004</v>
      </c>
      <c r="BG39" s="57">
        <f t="shared" si="14"/>
        <v>72466</v>
      </c>
      <c r="BH39" s="57">
        <f t="shared" si="14"/>
        <v>145000</v>
      </c>
      <c r="BI39" s="57">
        <f t="shared" si="2"/>
        <v>487395</v>
      </c>
      <c r="BJ39" s="57">
        <f t="shared" si="12"/>
        <v>804101.24</v>
      </c>
    </row>
    <row r="40" spans="1:62" s="58" customFormat="1" x14ac:dyDescent="0.25">
      <c r="A40" s="36">
        <v>30</v>
      </c>
      <c r="B40" s="37" t="s">
        <v>155</v>
      </c>
      <c r="C40" s="56">
        <f t="shared" si="4"/>
        <v>285413</v>
      </c>
      <c r="D40" s="67">
        <f t="shared" si="5"/>
        <v>429000.00000500004</v>
      </c>
      <c r="E40" s="56">
        <f t="shared" si="13"/>
        <v>273184</v>
      </c>
      <c r="F40" s="56">
        <f t="shared" si="13"/>
        <v>396366.03826850001</v>
      </c>
      <c r="G40" s="56">
        <f>'Crop Loan'!FU64</f>
        <v>142940</v>
      </c>
      <c r="H40" s="56">
        <f>'Crop Loan'!FV64</f>
        <v>188936</v>
      </c>
      <c r="I40" s="56">
        <f>'Crop Loan'!FW64</f>
        <v>104006</v>
      </c>
      <c r="J40" s="56">
        <f>'Crop Loan'!FX64</f>
        <v>134064</v>
      </c>
      <c r="K40" s="56">
        <f t="shared" si="11"/>
        <v>246946</v>
      </c>
      <c r="L40" s="56">
        <f t="shared" si="7"/>
        <v>323000</v>
      </c>
      <c r="M40" s="56">
        <f>SATARA!E60</f>
        <v>26238</v>
      </c>
      <c r="N40" s="56">
        <f>SATARA!F60</f>
        <v>73366.038268500008</v>
      </c>
      <c r="O40" s="56">
        <f>SATARA!G60</f>
        <v>5456</v>
      </c>
      <c r="P40" s="56">
        <f>SATARA!H60</f>
        <v>18560.027250000003</v>
      </c>
      <c r="Q40" s="56">
        <f>SATARA!I60</f>
        <v>3357</v>
      </c>
      <c r="R40" s="56">
        <f>SATARA!J60</f>
        <v>27324.652589999998</v>
      </c>
      <c r="S40" s="56">
        <f>SATARA!K60</f>
        <v>8872</v>
      </c>
      <c r="T40" s="56">
        <f>SATARA!L60</f>
        <v>5309.3091465000007</v>
      </c>
      <c r="U40" s="56">
        <f t="shared" si="0"/>
        <v>21778</v>
      </c>
      <c r="V40" s="56">
        <f t="shared" si="1"/>
        <v>125000</v>
      </c>
      <c r="W40" s="56">
        <f>SATARA!O60</f>
        <v>11152</v>
      </c>
      <c r="X40" s="56">
        <f>SATARA!P60</f>
        <v>34277.93</v>
      </c>
      <c r="Y40" s="56">
        <f>SATARA!Q60</f>
        <v>2585</v>
      </c>
      <c r="Z40" s="56">
        <f>SATARA!R60</f>
        <v>25557.19</v>
      </c>
      <c r="AA40" s="56">
        <f>SATARA!S60</f>
        <v>2315</v>
      </c>
      <c r="AB40" s="56">
        <f>SATARA!T60</f>
        <v>18064.02</v>
      </c>
      <c r="AC40" s="56">
        <f>SATARA!U60</f>
        <v>887</v>
      </c>
      <c r="AD40" s="56">
        <f>SATARA!V60</f>
        <v>4898.07</v>
      </c>
      <c r="AE40" s="56">
        <f>SATARA!W60</f>
        <v>4839</v>
      </c>
      <c r="AF40" s="56">
        <f>SATARA!X60</f>
        <v>42202.79</v>
      </c>
      <c r="AG40" s="56">
        <f>SATARA!AA60</f>
        <v>3625</v>
      </c>
      <c r="AH40" s="56">
        <f>SATARA!AB60</f>
        <v>9694.0400000000009</v>
      </c>
      <c r="AI40" s="56">
        <f>SATARA!AC60</f>
        <v>19764</v>
      </c>
      <c r="AJ40" s="56">
        <f>SATARA!AD60</f>
        <v>52206.34</v>
      </c>
      <c r="AK40" s="56">
        <f>SATARA!AE60</f>
        <v>6495</v>
      </c>
      <c r="AL40" s="56">
        <f>SATARA!AF60</f>
        <v>139227.90000000002</v>
      </c>
      <c r="AM40" s="56">
        <f>SATARA!AG60</f>
        <v>7268</v>
      </c>
      <c r="AN40" s="56">
        <f>SATARA!AH60</f>
        <v>19391.599999999999</v>
      </c>
      <c r="AO40" s="56">
        <f>SATARA!AI60</f>
        <v>7176</v>
      </c>
      <c r="AP40" s="56">
        <f>SATARA!AJ60</f>
        <v>19821.879999999997</v>
      </c>
      <c r="AQ40" s="56">
        <f>SATARA!AK60</f>
        <v>9676</v>
      </c>
      <c r="AR40" s="56">
        <f>SATARA!AL60</f>
        <v>25658.239999999998</v>
      </c>
      <c r="AS40" s="57">
        <f t="shared" si="8"/>
        <v>361195</v>
      </c>
      <c r="AT40" s="57">
        <f t="shared" si="9"/>
        <v>820000.00000500004</v>
      </c>
      <c r="AU40" s="56">
        <f>SATARA!AO60</f>
        <v>52511</v>
      </c>
      <c r="AV40" s="56">
        <f>SATARA!AP60</f>
        <v>123000.05</v>
      </c>
      <c r="AW40" s="56">
        <f>SATARA!AQ60</f>
        <v>0</v>
      </c>
      <c r="AX40" s="56">
        <f>SATARA!AR60</f>
        <v>0</v>
      </c>
      <c r="AY40" s="56">
        <f>SATARA!AS60</f>
        <v>0</v>
      </c>
      <c r="AZ40" s="56">
        <f>SATARA!AT60</f>
        <v>0</v>
      </c>
      <c r="BA40" s="56">
        <f>SATARA!AU60</f>
        <v>2570</v>
      </c>
      <c r="BB40" s="56">
        <f>SATARA!AV60</f>
        <v>34087.409999999996</v>
      </c>
      <c r="BC40" s="56">
        <f>SATARA!AW60</f>
        <v>0</v>
      </c>
      <c r="BD40" s="56">
        <f>SATARA!AX60</f>
        <v>0</v>
      </c>
      <c r="BE40" s="56">
        <f>SATARA!AY60</f>
        <v>24493</v>
      </c>
      <c r="BF40" s="56">
        <f>SATARA!AZ60</f>
        <v>73412.59</v>
      </c>
      <c r="BG40" s="57">
        <f t="shared" si="14"/>
        <v>27063</v>
      </c>
      <c r="BH40" s="57">
        <f t="shared" si="14"/>
        <v>107500</v>
      </c>
      <c r="BI40" s="57">
        <f t="shared" si="2"/>
        <v>388258</v>
      </c>
      <c r="BJ40" s="57">
        <f t="shared" si="12"/>
        <v>927500.00000500004</v>
      </c>
    </row>
    <row r="41" spans="1:62" s="58" customFormat="1" x14ac:dyDescent="0.25">
      <c r="A41" s="36">
        <v>31</v>
      </c>
      <c r="B41" s="37" t="s">
        <v>146</v>
      </c>
      <c r="C41" s="56">
        <f t="shared" si="4"/>
        <v>64791</v>
      </c>
      <c r="D41" s="56">
        <f t="shared" si="5"/>
        <v>75000</v>
      </c>
      <c r="E41" s="56">
        <f t="shared" si="13"/>
        <v>46592</v>
      </c>
      <c r="F41" s="56">
        <f t="shared" si="13"/>
        <v>54000</v>
      </c>
      <c r="G41" s="56">
        <f>'Crop Loan'!GA64</f>
        <v>21648</v>
      </c>
      <c r="H41" s="56">
        <f>'Crop Loan'!GB64</f>
        <v>28150</v>
      </c>
      <c r="I41" s="56">
        <f>'Crop Loan'!GC64</f>
        <v>11152</v>
      </c>
      <c r="J41" s="56">
        <f>'Crop Loan'!GD64</f>
        <v>9850</v>
      </c>
      <c r="K41" s="56">
        <f t="shared" si="11"/>
        <v>32800</v>
      </c>
      <c r="L41" s="56">
        <f t="shared" si="7"/>
        <v>38000</v>
      </c>
      <c r="M41" s="56">
        <f>SINDHUDURG!E60</f>
        <v>13792</v>
      </c>
      <c r="N41" s="56">
        <f>SINDHUDURG!F60</f>
        <v>16000</v>
      </c>
      <c r="O41" s="56">
        <f>SINDHUDURG!G60</f>
        <v>10000</v>
      </c>
      <c r="P41" s="56">
        <f>SINDHUDURG!H60</f>
        <v>7000</v>
      </c>
      <c r="Q41" s="56">
        <f>SINDHUDURG!I60</f>
        <v>3460</v>
      </c>
      <c r="R41" s="56">
        <f>SINDHUDURG!J60</f>
        <v>6000</v>
      </c>
      <c r="S41" s="56">
        <f>SINDHUDURG!K60</f>
        <v>14739</v>
      </c>
      <c r="T41" s="56">
        <f>SINDHUDURG!L60</f>
        <v>15000</v>
      </c>
      <c r="U41" s="56">
        <f t="shared" si="0"/>
        <v>10907</v>
      </c>
      <c r="V41" s="56">
        <f t="shared" si="1"/>
        <v>80000</v>
      </c>
      <c r="W41" s="56">
        <f>SINDHUDURG!O60</f>
        <v>6562</v>
      </c>
      <c r="X41" s="56">
        <f>SINDHUDURG!P60</f>
        <v>38000</v>
      </c>
      <c r="Y41" s="56">
        <f>SINDHUDURG!Q60</f>
        <v>2384</v>
      </c>
      <c r="Z41" s="56">
        <f>SINDHUDURG!R60</f>
        <v>36900</v>
      </c>
      <c r="AA41" s="56">
        <f>SINDHUDURG!S60</f>
        <v>292</v>
      </c>
      <c r="AB41" s="56">
        <f>SINDHUDURG!T60</f>
        <v>1500</v>
      </c>
      <c r="AC41" s="56">
        <f>SINDHUDURG!U60</f>
        <v>294</v>
      </c>
      <c r="AD41" s="56">
        <f>SINDHUDURG!V60</f>
        <v>1900</v>
      </c>
      <c r="AE41" s="56">
        <f>SINDHUDURG!W60</f>
        <v>1375</v>
      </c>
      <c r="AF41" s="56">
        <f>SINDHUDURG!X60</f>
        <v>1700</v>
      </c>
      <c r="AG41" s="56">
        <f>SINDHUDURG!AA60</f>
        <v>0</v>
      </c>
      <c r="AH41" s="56">
        <f>SINDHUDURG!AB60</f>
        <v>0</v>
      </c>
      <c r="AI41" s="56">
        <f>SINDHUDURG!AC60</f>
        <v>2043</v>
      </c>
      <c r="AJ41" s="56">
        <f>SINDHUDURG!AD60</f>
        <v>2000</v>
      </c>
      <c r="AK41" s="56">
        <f>SINDHUDURG!AE60</f>
        <v>2053</v>
      </c>
      <c r="AL41" s="56">
        <f>SINDHUDURG!AF60</f>
        <v>17000</v>
      </c>
      <c r="AM41" s="56">
        <f>SINDHUDURG!AG60</f>
        <v>0</v>
      </c>
      <c r="AN41" s="56">
        <f>SINDHUDURG!AH60</f>
        <v>0</v>
      </c>
      <c r="AO41" s="56">
        <f>SINDHUDURG!AI60</f>
        <v>0</v>
      </c>
      <c r="AP41" s="56">
        <f>SINDHUDURG!AJ60</f>
        <v>0</v>
      </c>
      <c r="AQ41" s="56">
        <f>SINDHUDURG!AK60</f>
        <v>16013</v>
      </c>
      <c r="AR41" s="56">
        <f>SINDHUDURG!AL60</f>
        <v>6000</v>
      </c>
      <c r="AS41" s="57">
        <f t="shared" si="8"/>
        <v>95807</v>
      </c>
      <c r="AT41" s="57">
        <f t="shared" si="9"/>
        <v>180000</v>
      </c>
      <c r="AU41" s="56">
        <f>SINDHUDURG!AO60</f>
        <v>14787</v>
      </c>
      <c r="AV41" s="56">
        <f>SINDHUDURG!AP60</f>
        <v>22629</v>
      </c>
      <c r="AW41" s="56">
        <f>SINDHUDURG!AQ60</f>
        <v>0</v>
      </c>
      <c r="AX41" s="56">
        <f>SINDHUDURG!AR60</f>
        <v>0</v>
      </c>
      <c r="AY41" s="56">
        <f>SINDHUDURG!AS60</f>
        <v>0</v>
      </c>
      <c r="AZ41" s="56">
        <f>SINDHUDURG!AT60</f>
        <v>0</v>
      </c>
      <c r="BA41" s="56">
        <f>SINDHUDURG!AU60</f>
        <v>0</v>
      </c>
      <c r="BB41" s="56">
        <f>SINDHUDURG!AV60</f>
        <v>0</v>
      </c>
      <c r="BC41" s="56">
        <f>SINDHUDURG!AW60</f>
        <v>0</v>
      </c>
      <c r="BD41" s="56">
        <f>SINDHUDURG!AX60</f>
        <v>0</v>
      </c>
      <c r="BE41" s="56">
        <f>SINDHUDURG!AY60</f>
        <v>16364</v>
      </c>
      <c r="BF41" s="56">
        <f>SINDHUDURG!AZ60</f>
        <v>8800</v>
      </c>
      <c r="BG41" s="57">
        <f t="shared" si="14"/>
        <v>16364</v>
      </c>
      <c r="BH41" s="57">
        <f t="shared" si="14"/>
        <v>8800</v>
      </c>
      <c r="BI41" s="57">
        <f t="shared" si="2"/>
        <v>112171</v>
      </c>
      <c r="BJ41" s="57">
        <f t="shared" si="12"/>
        <v>188800</v>
      </c>
    </row>
    <row r="42" spans="1:62" s="58" customFormat="1" x14ac:dyDescent="0.25">
      <c r="A42" s="36">
        <v>32</v>
      </c>
      <c r="B42" s="37" t="s">
        <v>131</v>
      </c>
      <c r="C42" s="56">
        <f t="shared" si="4"/>
        <v>490983</v>
      </c>
      <c r="D42" s="56">
        <f t="shared" si="5"/>
        <v>613799.99949999992</v>
      </c>
      <c r="E42" s="56">
        <f t="shared" si="13"/>
        <v>451991</v>
      </c>
      <c r="F42" s="56">
        <f t="shared" si="13"/>
        <v>558215.93299999996</v>
      </c>
      <c r="G42" s="56">
        <f>'Crop Loan'!GG64</f>
        <v>120279</v>
      </c>
      <c r="H42" s="56">
        <f>'Crop Loan'!GH64</f>
        <v>127042.61000000002</v>
      </c>
      <c r="I42" s="56">
        <f>'Crop Loan'!GI64</f>
        <v>215687</v>
      </c>
      <c r="J42" s="56">
        <f>'Crop Loan'!GJ64</f>
        <v>248357.06999999998</v>
      </c>
      <c r="K42" s="56">
        <f t="shared" si="11"/>
        <v>335966</v>
      </c>
      <c r="L42" s="56">
        <f t="shared" si="7"/>
        <v>375399.67999999999</v>
      </c>
      <c r="M42" s="56">
        <f>SOLAPUR!E60</f>
        <v>116025</v>
      </c>
      <c r="N42" s="56">
        <f>SOLAPUR!F60</f>
        <v>182816.253</v>
      </c>
      <c r="O42" s="56">
        <f>SOLAPUR!G60</f>
        <v>50896</v>
      </c>
      <c r="P42" s="56">
        <f>SOLAPUR!H60</f>
        <v>72539.6495</v>
      </c>
      <c r="Q42" s="56">
        <f>SOLAPUR!I60</f>
        <v>30156</v>
      </c>
      <c r="R42" s="56">
        <f>SOLAPUR!J60</f>
        <v>42951.495499999997</v>
      </c>
      <c r="S42" s="56">
        <f>SOLAPUR!K60</f>
        <v>8836</v>
      </c>
      <c r="T42" s="56">
        <f>SOLAPUR!L60</f>
        <v>12632.570999999996</v>
      </c>
      <c r="U42" s="56">
        <f t="shared" si="0"/>
        <v>108507</v>
      </c>
      <c r="V42" s="56">
        <f t="shared" si="1"/>
        <v>203000</v>
      </c>
      <c r="W42" s="56">
        <f>SOLAPUR!O60</f>
        <v>32521</v>
      </c>
      <c r="X42" s="56">
        <f>SOLAPUR!P60</f>
        <v>60816.479999999996</v>
      </c>
      <c r="Y42" s="56">
        <f>SOLAPUR!Q60</f>
        <v>27134</v>
      </c>
      <c r="Z42" s="56">
        <f>SOLAPUR!R60</f>
        <v>50820.999999999993</v>
      </c>
      <c r="AA42" s="56">
        <f>SOLAPUR!S60</f>
        <v>16285</v>
      </c>
      <c r="AB42" s="56">
        <f>SOLAPUR!T60</f>
        <v>30443.03</v>
      </c>
      <c r="AC42" s="56">
        <f>SOLAPUR!U60</f>
        <v>10853</v>
      </c>
      <c r="AD42" s="56">
        <f>SOLAPUR!V60</f>
        <v>20303.45</v>
      </c>
      <c r="AE42" s="56">
        <f>SOLAPUR!W60</f>
        <v>21714</v>
      </c>
      <c r="AF42" s="56">
        <f>SOLAPUR!X60</f>
        <v>40616.04</v>
      </c>
      <c r="AG42" s="56">
        <f>SOLAPUR!AA60</f>
        <v>0</v>
      </c>
      <c r="AH42" s="56">
        <f>SOLAPUR!AB60</f>
        <v>0</v>
      </c>
      <c r="AI42" s="56">
        <f>SOLAPUR!AC60</f>
        <v>6797</v>
      </c>
      <c r="AJ42" s="56">
        <f>SOLAPUR!AD60</f>
        <v>13610.110000000002</v>
      </c>
      <c r="AK42" s="56">
        <f>SOLAPUR!AE60</f>
        <v>11283</v>
      </c>
      <c r="AL42" s="56">
        <f>SOLAPUR!AF60</f>
        <v>56389.670000000006</v>
      </c>
      <c r="AM42" s="56">
        <f>SOLAPUR!AG60</f>
        <v>0</v>
      </c>
      <c r="AN42" s="56">
        <f>SOLAPUR!AH60</f>
        <v>0</v>
      </c>
      <c r="AO42" s="56">
        <f>SOLAPUR!AI60</f>
        <v>0</v>
      </c>
      <c r="AP42" s="56">
        <f>SOLAPUR!AJ60</f>
        <v>0</v>
      </c>
      <c r="AQ42" s="56">
        <f>SOLAPUR!AK60</f>
        <v>6300</v>
      </c>
      <c r="AR42" s="56">
        <f>SOLAPUR!AL60</f>
        <v>6300.2199999999993</v>
      </c>
      <c r="AS42" s="57">
        <f t="shared" si="8"/>
        <v>623870</v>
      </c>
      <c r="AT42" s="57">
        <f t="shared" si="9"/>
        <v>893099.99949999992</v>
      </c>
      <c r="AU42" s="56">
        <f>SOLAPUR!AO60</f>
        <v>93586</v>
      </c>
      <c r="AV42" s="56">
        <f>SOLAPUR!AP60</f>
        <v>133965.03999999998</v>
      </c>
      <c r="AW42" s="56">
        <f>SOLAPUR!AQ60</f>
        <v>0</v>
      </c>
      <c r="AX42" s="56">
        <f>SOLAPUR!AR60</f>
        <v>0</v>
      </c>
      <c r="AY42" s="56">
        <f>SOLAPUR!AS60</f>
        <v>0</v>
      </c>
      <c r="AZ42" s="56">
        <f>SOLAPUR!AT60</f>
        <v>0</v>
      </c>
      <c r="BA42" s="56">
        <f>SOLAPUR!AU60</f>
        <v>854</v>
      </c>
      <c r="BB42" s="56">
        <f>SOLAPUR!AV60</f>
        <v>4190.97</v>
      </c>
      <c r="BC42" s="56">
        <f>SOLAPUR!AW60</f>
        <v>0</v>
      </c>
      <c r="BD42" s="56">
        <f>SOLAPUR!AX60</f>
        <v>0</v>
      </c>
      <c r="BE42" s="56">
        <f>SOLAPUR!AY60</f>
        <v>2796</v>
      </c>
      <c r="BF42" s="56">
        <f>SOLAPUR!AZ60</f>
        <v>2809.0299999999997</v>
      </c>
      <c r="BG42" s="57">
        <f t="shared" si="14"/>
        <v>3650</v>
      </c>
      <c r="BH42" s="57">
        <f t="shared" si="14"/>
        <v>7000</v>
      </c>
      <c r="BI42" s="57">
        <f t="shared" si="2"/>
        <v>627520</v>
      </c>
      <c r="BJ42" s="57">
        <f t="shared" si="12"/>
        <v>900099.99949999992</v>
      </c>
    </row>
    <row r="43" spans="1:62" s="58" customFormat="1" x14ac:dyDescent="0.25">
      <c r="A43" s="36">
        <v>33</v>
      </c>
      <c r="B43" s="37" t="s">
        <v>147</v>
      </c>
      <c r="C43" s="56">
        <f t="shared" si="4"/>
        <v>69150</v>
      </c>
      <c r="D43" s="67">
        <f t="shared" si="5"/>
        <v>79999.999999999985</v>
      </c>
      <c r="E43" s="56">
        <f t="shared" si="13"/>
        <v>57719</v>
      </c>
      <c r="F43" s="56">
        <f t="shared" si="13"/>
        <v>57505.134999999995</v>
      </c>
      <c r="G43" s="56">
        <f>'Crop Loan'!GM64</f>
        <v>24206</v>
      </c>
      <c r="H43" s="56">
        <f>'Crop Loan'!GN64</f>
        <v>15518</v>
      </c>
      <c r="I43" s="56">
        <f>'Crop Loan'!GO64</f>
        <v>10394</v>
      </c>
      <c r="J43" s="56">
        <f>'Crop Loan'!GP64</f>
        <v>9482</v>
      </c>
      <c r="K43" s="56">
        <f t="shared" si="11"/>
        <v>34600</v>
      </c>
      <c r="L43" s="56">
        <f t="shared" si="7"/>
        <v>25000</v>
      </c>
      <c r="M43" s="56">
        <f>THANE!E60</f>
        <v>23119</v>
      </c>
      <c r="N43" s="56">
        <f>THANE!F60</f>
        <v>32505.134999999995</v>
      </c>
      <c r="O43" s="56">
        <f>THANE!G60</f>
        <v>9044</v>
      </c>
      <c r="P43" s="56">
        <f>THANE!H60</f>
        <v>8791.0784999999996</v>
      </c>
      <c r="Q43" s="56">
        <f>THANE!I60</f>
        <v>9829</v>
      </c>
      <c r="R43" s="56">
        <f>THANE!J60</f>
        <v>19282.695</v>
      </c>
      <c r="S43" s="56">
        <f>THANE!K60</f>
        <v>1602</v>
      </c>
      <c r="T43" s="56">
        <f>THANE!L60</f>
        <v>3212.17</v>
      </c>
      <c r="U43" s="56">
        <f t="shared" si="0"/>
        <v>34070</v>
      </c>
      <c r="V43" s="56">
        <f t="shared" si="1"/>
        <v>1470000</v>
      </c>
      <c r="W43" s="56">
        <f>THANE!O60</f>
        <v>562</v>
      </c>
      <c r="X43" s="56">
        <f>THANE!P60</f>
        <v>8955.36</v>
      </c>
      <c r="Y43" s="56">
        <f>THANE!Q60</f>
        <v>6859</v>
      </c>
      <c r="Z43" s="56">
        <f>THANE!R60</f>
        <v>1047912.69</v>
      </c>
      <c r="AA43" s="56">
        <f>THANE!S60</f>
        <v>372</v>
      </c>
      <c r="AB43" s="56">
        <f>THANE!T60</f>
        <v>5552.06</v>
      </c>
      <c r="AC43" s="56">
        <f>THANE!U60</f>
        <v>3898</v>
      </c>
      <c r="AD43" s="56">
        <f>THANE!V60</f>
        <v>60378.2</v>
      </c>
      <c r="AE43" s="56">
        <f>THANE!W60</f>
        <v>22379</v>
      </c>
      <c r="AF43" s="56">
        <f>THANE!X60</f>
        <v>347201.69000000006</v>
      </c>
      <c r="AG43" s="56">
        <f>THANE!AA60</f>
        <v>2451</v>
      </c>
      <c r="AH43" s="56">
        <f>THANE!AB60</f>
        <v>11966.41</v>
      </c>
      <c r="AI43" s="56">
        <f>THANE!AC60</f>
        <v>3761</v>
      </c>
      <c r="AJ43" s="56">
        <f>THANE!AD60</f>
        <v>17897.710000000003</v>
      </c>
      <c r="AK43" s="56">
        <f>THANE!AE60</f>
        <v>5304</v>
      </c>
      <c r="AL43" s="56">
        <f>THANE!AF60</f>
        <v>128059.6</v>
      </c>
      <c r="AM43" s="56">
        <f>THANE!AG60</f>
        <v>5008</v>
      </c>
      <c r="AN43" s="56">
        <f>THANE!AH60</f>
        <v>24663.24</v>
      </c>
      <c r="AO43" s="56">
        <f>THANE!AI60</f>
        <v>5362</v>
      </c>
      <c r="AP43" s="56">
        <f>THANE!AJ60</f>
        <v>26403.030000000002</v>
      </c>
      <c r="AQ43" s="56">
        <f>THANE!AK60</f>
        <v>24481</v>
      </c>
      <c r="AR43" s="56">
        <f>THANE!AL60</f>
        <v>121010.01000000001</v>
      </c>
      <c r="AS43" s="57">
        <f t="shared" si="8"/>
        <v>149587</v>
      </c>
      <c r="AT43" s="57">
        <f t="shared" si="9"/>
        <v>1880000</v>
      </c>
      <c r="AU43" s="56">
        <f>THANE!AO60</f>
        <v>21996</v>
      </c>
      <c r="AV43" s="56">
        <f>THANE!AP60</f>
        <v>281999.96999999997</v>
      </c>
      <c r="AW43" s="56">
        <f>THANE!AQ60</f>
        <v>0</v>
      </c>
      <c r="AX43" s="56">
        <f>THANE!AR60</f>
        <v>0</v>
      </c>
      <c r="AY43" s="56">
        <f>THANE!AS60</f>
        <v>0</v>
      </c>
      <c r="AZ43" s="56">
        <f>THANE!AT60</f>
        <v>0</v>
      </c>
      <c r="BA43" s="56">
        <f>THANE!AU60</f>
        <v>8332</v>
      </c>
      <c r="BB43" s="56">
        <f>THANE!AV60</f>
        <v>541336.86</v>
      </c>
      <c r="BC43" s="56">
        <f>THANE!AW60</f>
        <v>0</v>
      </c>
      <c r="BD43" s="56">
        <f>THANE!AX60</f>
        <v>0</v>
      </c>
      <c r="BE43" s="56">
        <f>THANE!AY60</f>
        <v>67909</v>
      </c>
      <c r="BF43" s="56">
        <f>THANE!AZ60</f>
        <v>2208663.1399999997</v>
      </c>
      <c r="BG43" s="57">
        <f t="shared" si="14"/>
        <v>76241</v>
      </c>
      <c r="BH43" s="57">
        <f t="shared" si="14"/>
        <v>2749999.9999999995</v>
      </c>
      <c r="BI43" s="57">
        <f t="shared" si="2"/>
        <v>225828</v>
      </c>
      <c r="BJ43" s="57">
        <f>BH43+AT43</f>
        <v>4630000</v>
      </c>
    </row>
    <row r="44" spans="1:62" s="58" customFormat="1" x14ac:dyDescent="0.25">
      <c r="A44" s="36">
        <v>34</v>
      </c>
      <c r="B44" s="37" t="s">
        <v>132</v>
      </c>
      <c r="C44" s="56">
        <f t="shared" si="4"/>
        <v>113069</v>
      </c>
      <c r="D44" s="112">
        <f>F44+R44+T44</f>
        <v>139383.99103990375</v>
      </c>
      <c r="E44" s="56">
        <f t="shared" si="13"/>
        <v>104467</v>
      </c>
      <c r="F44" s="56">
        <f t="shared" si="13"/>
        <v>125908.90036174063</v>
      </c>
      <c r="G44" s="56">
        <f>'Crop Loan'!GS64</f>
        <v>69447</v>
      </c>
      <c r="H44" s="56">
        <f>'Crop Loan'!GT64</f>
        <v>85000</v>
      </c>
      <c r="I44" s="56">
        <f>'Crop Loan'!GU64</f>
        <v>27227</v>
      </c>
      <c r="J44" s="56">
        <f>'Crop Loan'!GV64</f>
        <v>29900</v>
      </c>
      <c r="K44" s="56">
        <f t="shared" si="11"/>
        <v>96674</v>
      </c>
      <c r="L44" s="56">
        <f t="shared" si="7"/>
        <v>114900</v>
      </c>
      <c r="M44" s="56">
        <f>WARDHA!E60</f>
        <v>7793</v>
      </c>
      <c r="N44" s="56">
        <f>WARDHA!F60</f>
        <v>11008.900361740625</v>
      </c>
      <c r="O44" s="56">
        <f>WARDHA!G60</f>
        <v>4535</v>
      </c>
      <c r="P44" s="56">
        <f>WARDHA!H60</f>
        <v>2790.0440577937497</v>
      </c>
      <c r="Q44" s="56">
        <f>WARDHA!I60</f>
        <v>6158</v>
      </c>
      <c r="R44" s="56">
        <f>WARDHA!J60</f>
        <v>9732.3755627093742</v>
      </c>
      <c r="S44" s="56">
        <f>WARDHA!K60</f>
        <v>2444</v>
      </c>
      <c r="T44" s="56">
        <f>WARDHA!L60</f>
        <v>3742.7151154537496</v>
      </c>
      <c r="U44" s="56">
        <f t="shared" si="0"/>
        <v>10386</v>
      </c>
      <c r="V44" s="56">
        <f t="shared" si="1"/>
        <v>50000</v>
      </c>
      <c r="W44" s="56">
        <f>WARDHA!O60</f>
        <v>8320</v>
      </c>
      <c r="X44" s="56">
        <f>WARDHA!P60</f>
        <v>33190.74</v>
      </c>
      <c r="Y44" s="56">
        <f>WARDHA!Q60</f>
        <v>269</v>
      </c>
      <c r="Z44" s="56">
        <f>WARDHA!R60</f>
        <v>8548.6</v>
      </c>
      <c r="AA44" s="56">
        <f>WARDHA!S60</f>
        <v>350</v>
      </c>
      <c r="AB44" s="56">
        <f>WARDHA!T60</f>
        <v>2608.46</v>
      </c>
      <c r="AC44" s="56">
        <f>WARDHA!U60</f>
        <v>1075</v>
      </c>
      <c r="AD44" s="56">
        <f>WARDHA!V60</f>
        <v>4286.34</v>
      </c>
      <c r="AE44" s="56">
        <f>WARDHA!W60</f>
        <v>372</v>
      </c>
      <c r="AF44" s="56">
        <f>WARDHA!X60</f>
        <v>1365.8600000000001</v>
      </c>
      <c r="AG44" s="56">
        <f>WARDHA!AA60</f>
        <v>0</v>
      </c>
      <c r="AH44" s="56">
        <f>WARDHA!AB60</f>
        <v>0</v>
      </c>
      <c r="AI44" s="56">
        <f>WARDHA!AC60</f>
        <v>10246</v>
      </c>
      <c r="AJ44" s="56">
        <f>WARDHA!AD60</f>
        <v>10250.509999999998</v>
      </c>
      <c r="AK44" s="56">
        <f>WARDHA!AE60</f>
        <v>2042</v>
      </c>
      <c r="AL44" s="56">
        <f>WARDHA!AF60</f>
        <v>20233.75</v>
      </c>
      <c r="AM44" s="56">
        <f>WARDHA!AG60</f>
        <v>0</v>
      </c>
      <c r="AN44" s="56">
        <f>WARDHA!AH60</f>
        <v>0</v>
      </c>
      <c r="AO44" s="56">
        <f>WARDHA!AI60</f>
        <v>0</v>
      </c>
      <c r="AP44" s="56">
        <f>WARDHA!AJ60</f>
        <v>0</v>
      </c>
      <c r="AQ44" s="56">
        <f>WARDHA!AK60</f>
        <v>1102</v>
      </c>
      <c r="AR44" s="56">
        <f>WARDHA!AL60</f>
        <v>2216.7399999999998</v>
      </c>
      <c r="AS44" s="57">
        <f t="shared" si="8"/>
        <v>136845</v>
      </c>
      <c r="AT44" s="57">
        <f t="shared" si="9"/>
        <v>222084.99103990375</v>
      </c>
      <c r="AU44" s="56">
        <f>WARDHA!AO60</f>
        <v>18349</v>
      </c>
      <c r="AV44" s="56">
        <f>WARDHA!AP60</f>
        <v>33312.76</v>
      </c>
      <c r="AW44" s="56">
        <f>WARDHA!AQ60</f>
        <v>0</v>
      </c>
      <c r="AX44" s="56">
        <f>WARDHA!AR60</f>
        <v>0</v>
      </c>
      <c r="AY44" s="56">
        <f>WARDHA!AS60</f>
        <v>0</v>
      </c>
      <c r="AZ44" s="56">
        <f>WARDHA!AT60</f>
        <v>0</v>
      </c>
      <c r="BA44" s="56">
        <f>WARDHA!AU60</f>
        <v>0</v>
      </c>
      <c r="BB44" s="56">
        <f>WARDHA!AV60</f>
        <v>0</v>
      </c>
      <c r="BC44" s="56">
        <f>WARDHA!AW60</f>
        <v>0</v>
      </c>
      <c r="BD44" s="56">
        <f>WARDHA!AX60</f>
        <v>0</v>
      </c>
      <c r="BE44" s="56">
        <f>WARDHA!AY60</f>
        <v>10210</v>
      </c>
      <c r="BF44" s="56">
        <f>WARDHA!AZ60</f>
        <v>51000</v>
      </c>
      <c r="BG44" s="57">
        <f t="shared" si="14"/>
        <v>10210</v>
      </c>
      <c r="BH44" s="57">
        <f t="shared" si="14"/>
        <v>51000</v>
      </c>
      <c r="BI44" s="57">
        <f t="shared" si="2"/>
        <v>147055</v>
      </c>
      <c r="BJ44" s="57">
        <f>BH44+AT44</f>
        <v>273084.99103990372</v>
      </c>
    </row>
    <row r="45" spans="1:62" s="58" customFormat="1" x14ac:dyDescent="0.25">
      <c r="A45" s="36">
        <v>35</v>
      </c>
      <c r="B45" s="73" t="s">
        <v>138</v>
      </c>
      <c r="C45" s="56">
        <f t="shared" si="4"/>
        <v>114542</v>
      </c>
      <c r="D45" s="67">
        <f t="shared" si="5"/>
        <v>125000</v>
      </c>
      <c r="E45" s="56">
        <f>K45+M45</f>
        <v>113716</v>
      </c>
      <c r="F45" s="56">
        <f>L45+N45</f>
        <v>120822</v>
      </c>
      <c r="G45" s="56">
        <f>'Crop Loan'!GY64</f>
        <v>104240</v>
      </c>
      <c r="H45" s="56">
        <f>'Crop Loan'!GZ64</f>
        <v>102500</v>
      </c>
      <c r="I45" s="56">
        <f>'Crop Loan'!HA64</f>
        <v>7302</v>
      </c>
      <c r="J45" s="56">
        <f>'Crop Loan'!HB64</f>
        <v>7500</v>
      </c>
      <c r="K45" s="56">
        <f t="shared" si="11"/>
        <v>111542</v>
      </c>
      <c r="L45" s="56">
        <f t="shared" si="7"/>
        <v>110000</v>
      </c>
      <c r="M45" s="56">
        <f>WASHIM!E60</f>
        <v>2174</v>
      </c>
      <c r="N45" s="56">
        <f>WASHIM!F60</f>
        <v>10822</v>
      </c>
      <c r="O45" s="56">
        <f>WASHIM!G60</f>
        <v>1008</v>
      </c>
      <c r="P45" s="56">
        <f>WASHIM!H60</f>
        <v>5059</v>
      </c>
      <c r="Q45" s="56">
        <f>WASHIM!I60</f>
        <v>441</v>
      </c>
      <c r="R45" s="56">
        <f>WASHIM!J60</f>
        <v>2234</v>
      </c>
      <c r="S45" s="56">
        <f>WASHIM!K60</f>
        <v>385</v>
      </c>
      <c r="T45" s="56">
        <f>WASHIM!L60</f>
        <v>1944</v>
      </c>
      <c r="U45" s="56">
        <f t="shared" si="0"/>
        <v>1500</v>
      </c>
      <c r="V45" s="56">
        <f t="shared" si="1"/>
        <v>12400</v>
      </c>
      <c r="W45" s="56">
        <f>WASHIM!O60</f>
        <v>773</v>
      </c>
      <c r="X45" s="56">
        <f>WASHIM!P60</f>
        <v>6200</v>
      </c>
      <c r="Y45" s="56">
        <f>WASHIM!Q60</f>
        <v>460</v>
      </c>
      <c r="Z45" s="56">
        <f>WASHIM!R60</f>
        <v>3720</v>
      </c>
      <c r="AA45" s="56">
        <f>WASHIM!S60</f>
        <v>267</v>
      </c>
      <c r="AB45" s="56">
        <f>WASHIM!T60</f>
        <v>2480</v>
      </c>
      <c r="AC45" s="56">
        <f>WASHIM!U60</f>
        <v>0</v>
      </c>
      <c r="AD45" s="56">
        <f>WASHIM!V60</f>
        <v>0</v>
      </c>
      <c r="AE45" s="56">
        <f>WASHIM!W60</f>
        <v>0</v>
      </c>
      <c r="AF45" s="56">
        <f>WASHIM!X60</f>
        <v>0</v>
      </c>
      <c r="AG45" s="56">
        <f>WASHIM!AA60</f>
        <v>0</v>
      </c>
      <c r="AH45" s="56">
        <f>WASHIM!AB60</f>
        <v>0</v>
      </c>
      <c r="AI45" s="56">
        <f>WASHIM!AC60</f>
        <v>400</v>
      </c>
      <c r="AJ45" s="56">
        <f>WASHIM!AD60</f>
        <v>1200</v>
      </c>
      <c r="AK45" s="56">
        <f>WASHIM!AE60</f>
        <v>825</v>
      </c>
      <c r="AL45" s="56">
        <f>WASHIM!AF60</f>
        <v>12400</v>
      </c>
      <c r="AM45" s="56">
        <f>WASHIM!AG60</f>
        <v>0</v>
      </c>
      <c r="AN45" s="56">
        <f>WASHIM!AH60</f>
        <v>0</v>
      </c>
      <c r="AO45" s="56">
        <f>WASHIM!AI60</f>
        <v>0</v>
      </c>
      <c r="AP45" s="56">
        <f>WASHIM!AJ60</f>
        <v>0</v>
      </c>
      <c r="AQ45" s="56">
        <f>WASHIM!AK60</f>
        <v>1500</v>
      </c>
      <c r="AR45" s="56">
        <f>WASHIM!AL60</f>
        <v>6000</v>
      </c>
      <c r="AS45" s="57">
        <f t="shared" si="8"/>
        <v>118767</v>
      </c>
      <c r="AT45" s="57">
        <f t="shared" si="9"/>
        <v>157000</v>
      </c>
      <c r="AU45" s="56">
        <f>WASHIM!AO60</f>
        <v>11942</v>
      </c>
      <c r="AV45" s="56">
        <f>WASHIM!AP60</f>
        <v>15700</v>
      </c>
      <c r="AW45" s="56">
        <f>WASHIM!AQ60</f>
        <v>0</v>
      </c>
      <c r="AX45" s="56">
        <f>WASHIM!AR60</f>
        <v>0</v>
      </c>
      <c r="AY45" s="56">
        <f>WASHIM!AS60</f>
        <v>0</v>
      </c>
      <c r="AZ45" s="56">
        <f>WASHIM!AT60</f>
        <v>0</v>
      </c>
      <c r="BA45" s="56">
        <f>WASHIM!AU60</f>
        <v>0</v>
      </c>
      <c r="BB45" s="56">
        <f>WASHIM!AV60</f>
        <v>0</v>
      </c>
      <c r="BC45" s="56">
        <f>WASHIM!AW60</f>
        <v>29</v>
      </c>
      <c r="BD45" s="56">
        <f>WASHIM!AX60</f>
        <v>148</v>
      </c>
      <c r="BE45" s="56">
        <f>WASHIM!AY60</f>
        <v>971</v>
      </c>
      <c r="BF45" s="56">
        <f>WASHIM!AZ60</f>
        <v>2852</v>
      </c>
      <c r="BG45" s="57">
        <f>AW45+AY45+BA45+BC45+BE45</f>
        <v>1000</v>
      </c>
      <c r="BH45" s="57">
        <f>AX45+AZ45+BB45+BD45+BF45</f>
        <v>3000</v>
      </c>
      <c r="BI45" s="57">
        <f t="shared" si="2"/>
        <v>119767</v>
      </c>
      <c r="BJ45" s="57">
        <f>BH45+AT45</f>
        <v>160000</v>
      </c>
    </row>
    <row r="46" spans="1:62" x14ac:dyDescent="0.25">
      <c r="A46" s="38">
        <v>36</v>
      </c>
      <c r="B46" s="37" t="s">
        <v>133</v>
      </c>
      <c r="C46" s="56">
        <f t="shared" si="4"/>
        <v>367366</v>
      </c>
      <c r="D46" s="56">
        <f t="shared" si="5"/>
        <v>295200.07738880743</v>
      </c>
      <c r="E46" s="56">
        <f>K46+M46</f>
        <v>359545</v>
      </c>
      <c r="F46" s="56">
        <f>L46+N46</f>
        <v>285886.13819088513</v>
      </c>
      <c r="G46" s="56">
        <f>'Crop Loan'!HE64</f>
        <v>299000</v>
      </c>
      <c r="H46" s="56">
        <f>'Crop Loan'!HF64</f>
        <v>220437</v>
      </c>
      <c r="I46" s="56">
        <f>'Crop Loan'!HG64</f>
        <v>31520</v>
      </c>
      <c r="J46" s="56">
        <f>'Crop Loan'!HH64</f>
        <v>37463</v>
      </c>
      <c r="K46" s="56">
        <f t="shared" si="11"/>
        <v>330520</v>
      </c>
      <c r="L46" s="56">
        <f t="shared" si="7"/>
        <v>257900</v>
      </c>
      <c r="M46" s="56">
        <f>YAVATMAL!E60</f>
        <v>29025</v>
      </c>
      <c r="N46" s="56">
        <f>YAVATMAL!F60</f>
        <v>27986.138190885151</v>
      </c>
      <c r="O46" s="56">
        <f>YAVATMAL!G60</f>
        <v>13759</v>
      </c>
      <c r="P46" s="56">
        <f>YAVATMAL!H60</f>
        <v>10302.806111022654</v>
      </c>
      <c r="Q46" s="56">
        <f>YAVATMAL!I60</f>
        <v>4952</v>
      </c>
      <c r="R46" s="56">
        <f>YAVATMAL!J60</f>
        <v>7039.2838061249986</v>
      </c>
      <c r="S46" s="56">
        <f>YAVATMAL!K60</f>
        <v>2869</v>
      </c>
      <c r="T46" s="56">
        <f>YAVATMAL!L60</f>
        <v>2274.6553917973115</v>
      </c>
      <c r="U46" s="56">
        <f t="shared" si="0"/>
        <v>11040</v>
      </c>
      <c r="V46" s="56">
        <f t="shared" si="1"/>
        <v>55200</v>
      </c>
      <c r="W46" s="56">
        <f>YAVATMAL!O60</f>
        <v>5552</v>
      </c>
      <c r="X46" s="56">
        <f>YAVATMAL!P60</f>
        <v>27600.11</v>
      </c>
      <c r="Y46" s="56">
        <f>YAVATMAL!Q60</f>
        <v>3312</v>
      </c>
      <c r="Z46" s="56">
        <f>YAVATMAL!R60</f>
        <v>16560.02</v>
      </c>
      <c r="AA46" s="56">
        <f>YAVATMAL!S60</f>
        <v>2176</v>
      </c>
      <c r="AB46" s="56">
        <f>YAVATMAL!T60</f>
        <v>11039.869999999999</v>
      </c>
      <c r="AC46" s="56">
        <f>YAVATMAL!U60</f>
        <v>0</v>
      </c>
      <c r="AD46" s="56">
        <f>YAVATMAL!V60</f>
        <v>0</v>
      </c>
      <c r="AE46" s="56">
        <f>YAVATMAL!W60</f>
        <v>0</v>
      </c>
      <c r="AF46" s="56">
        <f>YAVATMAL!X60</f>
        <v>0</v>
      </c>
      <c r="AG46" s="56">
        <f>YAVATMAL!AA60</f>
        <v>0</v>
      </c>
      <c r="AH46" s="56">
        <f>YAVATMAL!AB60</f>
        <v>0</v>
      </c>
      <c r="AI46" s="56">
        <f>YAVATMAL!AC60</f>
        <v>1730</v>
      </c>
      <c r="AJ46" s="56">
        <f>YAVATMAL!AD60</f>
        <v>8700</v>
      </c>
      <c r="AK46" s="56">
        <f>YAVATMAL!AE60</f>
        <v>1869</v>
      </c>
      <c r="AL46" s="56">
        <f>YAVATMAL!AF60</f>
        <v>37400</v>
      </c>
      <c r="AM46" s="56">
        <f>YAVATMAL!AG60</f>
        <v>0</v>
      </c>
      <c r="AN46" s="56">
        <f>YAVATMAL!AH60</f>
        <v>0</v>
      </c>
      <c r="AO46" s="56">
        <f>YAVATMAL!AI60</f>
        <v>0</v>
      </c>
      <c r="AP46" s="56">
        <f>YAVATMAL!AJ60</f>
        <v>0</v>
      </c>
      <c r="AQ46" s="56">
        <f>YAVATMAL!AK60</f>
        <v>11513</v>
      </c>
      <c r="AR46" s="56">
        <f>YAVATMAL!AL60</f>
        <v>23000</v>
      </c>
      <c r="AS46" s="57">
        <f t="shared" si="8"/>
        <v>393518</v>
      </c>
      <c r="AT46" s="57">
        <f t="shared" si="9"/>
        <v>419500.07738880743</v>
      </c>
      <c r="AU46" s="56">
        <f>YAVATMAL!AO60</f>
        <v>39020</v>
      </c>
      <c r="AV46" s="56">
        <f>YAVATMAL!AP60</f>
        <v>41950.05</v>
      </c>
      <c r="AW46" s="56">
        <f>YAVATMAL!AQ60</f>
        <v>0</v>
      </c>
      <c r="AX46" s="56">
        <f>YAVATMAL!AR60</f>
        <v>0</v>
      </c>
      <c r="AY46" s="56">
        <f>YAVATMAL!AS60</f>
        <v>0</v>
      </c>
      <c r="AZ46" s="56">
        <f>YAVATMAL!AT60</f>
        <v>0</v>
      </c>
      <c r="BA46" s="56">
        <f>YAVATMAL!AU60</f>
        <v>81</v>
      </c>
      <c r="BB46" s="56">
        <f>YAVATMAL!AV60</f>
        <v>3085.36</v>
      </c>
      <c r="BC46" s="56">
        <f>YAVATMAL!AW60</f>
        <v>639</v>
      </c>
      <c r="BD46" s="56">
        <f>YAVATMAL!AX60</f>
        <v>3418.32</v>
      </c>
      <c r="BE46" s="56">
        <f>YAVATMAL!AY60</f>
        <v>71159</v>
      </c>
      <c r="BF46" s="56">
        <f>YAVATMAL!AZ60</f>
        <v>35296.32</v>
      </c>
      <c r="BG46" s="57">
        <f>AW46+AY46+BA46+BC46+BE46</f>
        <v>71879</v>
      </c>
      <c r="BH46" s="57">
        <f>AX46+AZ46+BB46+BD46+BF46</f>
        <v>41800</v>
      </c>
      <c r="BI46" s="57">
        <f t="shared" si="2"/>
        <v>465397</v>
      </c>
      <c r="BJ46" s="57">
        <f>BH46+AT46</f>
        <v>461300.07738880743</v>
      </c>
    </row>
    <row r="47" spans="1:62" x14ac:dyDescent="0.25">
      <c r="A47" s="39"/>
      <c r="B47" s="40" t="s">
        <v>177</v>
      </c>
      <c r="C47" s="41">
        <f>E47+Q47+S47</f>
        <v>9382661.6000000015</v>
      </c>
      <c r="D47" s="41">
        <f>F47+R47+T47</f>
        <v>11892018.105211485</v>
      </c>
      <c r="E47" s="41">
        <f t="shared" ref="E47:BJ47" si="15">SUM(E11:E46)</f>
        <v>8802780.6000000015</v>
      </c>
      <c r="F47" s="41">
        <f t="shared" si="15"/>
        <v>10062808.595707033</v>
      </c>
      <c r="G47" s="41">
        <f t="shared" si="15"/>
        <v>5057531.5999999996</v>
      </c>
      <c r="H47" s="41">
        <f t="shared" si="15"/>
        <v>4098781.01</v>
      </c>
      <c r="I47" s="41">
        <f t="shared" si="15"/>
        <v>2142977.6</v>
      </c>
      <c r="J47" s="41">
        <f t="shared" si="15"/>
        <v>1987166.97</v>
      </c>
      <c r="K47" s="41">
        <f t="shared" si="15"/>
        <v>7200509.2000000002</v>
      </c>
      <c r="L47" s="41">
        <f t="shared" si="15"/>
        <v>6085947.9799999995</v>
      </c>
      <c r="M47" s="41">
        <f t="shared" si="15"/>
        <v>1602271.4</v>
      </c>
      <c r="N47" s="41">
        <f t="shared" si="15"/>
        <v>3976860.6157070338</v>
      </c>
      <c r="O47" s="41">
        <f t="shared" si="15"/>
        <v>570352</v>
      </c>
      <c r="P47" s="41">
        <f t="shared" si="15"/>
        <v>1932565.088672414</v>
      </c>
      <c r="Q47" s="41">
        <f t="shared" si="15"/>
        <v>408478</v>
      </c>
      <c r="R47" s="41">
        <f t="shared" si="15"/>
        <v>602017.83333481895</v>
      </c>
      <c r="S47" s="41">
        <f t="shared" si="15"/>
        <v>171403</v>
      </c>
      <c r="T47" s="41">
        <f t="shared" si="15"/>
        <v>1227191.6761696329</v>
      </c>
      <c r="U47" s="41">
        <f t="shared" si="15"/>
        <v>1994395</v>
      </c>
      <c r="V47" s="41">
        <f t="shared" si="15"/>
        <v>24913774.889999997</v>
      </c>
      <c r="W47" s="41">
        <f t="shared" si="15"/>
        <v>690517</v>
      </c>
      <c r="X47" s="41">
        <f t="shared" si="15"/>
        <v>6552869.370000001</v>
      </c>
      <c r="Y47" s="41">
        <f t="shared" si="15"/>
        <v>690578</v>
      </c>
      <c r="Z47" s="41">
        <f t="shared" si="15"/>
        <v>11087678.939999998</v>
      </c>
      <c r="AA47" s="41">
        <f t="shared" si="15"/>
        <v>205770</v>
      </c>
      <c r="AB47" s="41">
        <f t="shared" si="15"/>
        <v>4324653.17</v>
      </c>
      <c r="AC47" s="41">
        <f t="shared" si="15"/>
        <v>133047</v>
      </c>
      <c r="AD47" s="41">
        <f t="shared" si="15"/>
        <v>719674.52999999991</v>
      </c>
      <c r="AE47" s="41">
        <f t="shared" si="15"/>
        <v>274483</v>
      </c>
      <c r="AF47" s="41">
        <f t="shared" si="15"/>
        <v>2228898.8800000004</v>
      </c>
      <c r="AG47" s="41">
        <f t="shared" si="15"/>
        <v>104537</v>
      </c>
      <c r="AH47" s="41">
        <f t="shared" si="15"/>
        <v>1471134.1900000002</v>
      </c>
      <c r="AI47" s="41">
        <f t="shared" si="15"/>
        <v>261288</v>
      </c>
      <c r="AJ47" s="41">
        <f t="shared" si="15"/>
        <v>534489.30000000005</v>
      </c>
      <c r="AK47" s="41">
        <f t="shared" si="15"/>
        <v>462305</v>
      </c>
      <c r="AL47" s="41">
        <f t="shared" si="15"/>
        <v>5422411.7799999993</v>
      </c>
      <c r="AM47" s="41">
        <f t="shared" si="15"/>
        <v>112904</v>
      </c>
      <c r="AN47" s="41">
        <f t="shared" si="15"/>
        <v>189441.56000000003</v>
      </c>
      <c r="AO47" s="41">
        <f t="shared" si="15"/>
        <v>132063</v>
      </c>
      <c r="AP47" s="41">
        <f t="shared" si="15"/>
        <v>556042.93999999994</v>
      </c>
      <c r="AQ47" s="41">
        <f t="shared" si="15"/>
        <v>744820</v>
      </c>
      <c r="AR47" s="41">
        <f t="shared" si="15"/>
        <v>1128670.8199999998</v>
      </c>
      <c r="AS47" s="41">
        <f t="shared" si="15"/>
        <v>13194973.600000001</v>
      </c>
      <c r="AT47" s="41">
        <f t="shared" si="15"/>
        <v>46107983.585211493</v>
      </c>
      <c r="AU47" s="41">
        <f t="shared" si="15"/>
        <v>2021921</v>
      </c>
      <c r="AV47" s="41">
        <f t="shared" si="15"/>
        <v>5901287.4299999988</v>
      </c>
      <c r="AW47" s="41">
        <f t="shared" si="15"/>
        <v>45052</v>
      </c>
      <c r="AX47" s="41">
        <f t="shared" si="15"/>
        <v>124443.01</v>
      </c>
      <c r="AY47" s="41">
        <f t="shared" si="15"/>
        <v>18332</v>
      </c>
      <c r="AZ47" s="41">
        <f t="shared" si="15"/>
        <v>231201.26</v>
      </c>
      <c r="BA47" s="41">
        <f t="shared" si="15"/>
        <v>475976</v>
      </c>
      <c r="BB47" s="41">
        <f t="shared" si="15"/>
        <v>14295074.779999997</v>
      </c>
      <c r="BC47" s="41">
        <f t="shared" si="15"/>
        <v>3938949</v>
      </c>
      <c r="BD47" s="41">
        <f t="shared" si="15"/>
        <v>7558683.0099999998</v>
      </c>
      <c r="BE47" s="41">
        <f t="shared" si="15"/>
        <v>14319098</v>
      </c>
      <c r="BF47" s="41">
        <f t="shared" si="15"/>
        <v>112800295.19999999</v>
      </c>
      <c r="BG47" s="41">
        <f t="shared" si="15"/>
        <v>18797407</v>
      </c>
      <c r="BH47" s="41">
        <f t="shared" si="15"/>
        <v>135009697.25999999</v>
      </c>
      <c r="BI47" s="41">
        <f t="shared" si="15"/>
        <v>31992380.599999998</v>
      </c>
      <c r="BJ47" s="41">
        <f t="shared" si="15"/>
        <v>181117680.84521151</v>
      </c>
    </row>
  </sheetData>
  <mergeCells count="36">
    <mergeCell ref="C5:AT5"/>
    <mergeCell ref="A6:A9"/>
    <mergeCell ref="B6:B9"/>
    <mergeCell ref="C6:D8"/>
    <mergeCell ref="E6:N6"/>
    <mergeCell ref="O6:P8"/>
    <mergeCell ref="Q6:R8"/>
    <mergeCell ref="S6:T8"/>
    <mergeCell ref="U6:V8"/>
    <mergeCell ref="W6:X8"/>
    <mergeCell ref="AA6:AB8"/>
    <mergeCell ref="AC6:AD8"/>
    <mergeCell ref="AE6:AF8"/>
    <mergeCell ref="AG6:AH8"/>
    <mergeCell ref="AI6:AJ8"/>
    <mergeCell ref="E7:F8"/>
    <mergeCell ref="G7:L7"/>
    <mergeCell ref="M7:N8"/>
    <mergeCell ref="G8:H8"/>
    <mergeCell ref="I8:J8"/>
    <mergeCell ref="BI6:BJ8"/>
    <mergeCell ref="K8:L8"/>
    <mergeCell ref="AK6:AL8"/>
    <mergeCell ref="AM6:AN8"/>
    <mergeCell ref="AO6:AP8"/>
    <mergeCell ref="AQ6:AR8"/>
    <mergeCell ref="AS6:AT8"/>
    <mergeCell ref="Y6:Z8"/>
    <mergeCell ref="AW5:BH5"/>
    <mergeCell ref="AU6:AV8"/>
    <mergeCell ref="AW6:AX8"/>
    <mergeCell ref="AY6:AZ8"/>
    <mergeCell ref="BA6:BB8"/>
    <mergeCell ref="BC6:BD8"/>
    <mergeCell ref="BE6:BF8"/>
    <mergeCell ref="BG6:BH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0.85546875" customWidth="1"/>
    <col min="4" max="4" width="11" customWidth="1"/>
    <col min="5" max="5" width="10.7109375" customWidth="1"/>
    <col min="6" max="6" width="10.140625" customWidth="1"/>
    <col min="7" max="7" width="10.85546875" customWidth="1"/>
    <col min="8" max="8" width="11.7109375" customWidth="1"/>
    <col min="9" max="9" width="11.140625" customWidth="1"/>
    <col min="10" max="10" width="11.42578125" customWidth="1"/>
    <col min="11" max="11" width="10.85546875" customWidth="1"/>
    <col min="12" max="12" width="11.85546875" customWidth="1"/>
    <col min="13" max="13" width="11" customWidth="1"/>
    <col min="14" max="14" width="8.85546875" customWidth="1"/>
    <col min="15" max="55" width="14.7109375" customWidth="1"/>
    <col min="56" max="56" width="20.5703125" style="19" customWidth="1"/>
  </cols>
  <sheetData>
    <row r="1" spans="1:56" x14ac:dyDescent="0.25">
      <c r="E1" s="97"/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95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Loan'!AQ11</f>
        <v>1800</v>
      </c>
      <c r="D8" s="190">
        <f>'Crop Loan'!AR11</f>
        <v>1800</v>
      </c>
      <c r="E8" s="59">
        <v>481</v>
      </c>
      <c r="F8" s="98">
        <v>356.09088000000008</v>
      </c>
      <c r="G8" s="59">
        <v>262</v>
      </c>
      <c r="H8" s="98">
        <v>135.57760000000005</v>
      </c>
      <c r="I8" s="59">
        <v>52</v>
      </c>
      <c r="J8" s="98">
        <v>38.912000000000006</v>
      </c>
      <c r="K8" s="59">
        <v>27</v>
      </c>
      <c r="L8" s="98">
        <v>20.741120000000002</v>
      </c>
      <c r="M8" s="190">
        <f>C8+E8+I8+K8</f>
        <v>2360</v>
      </c>
      <c r="N8" s="190">
        <f>D8+F8+J8+L8</f>
        <v>2215.7440000000001</v>
      </c>
      <c r="O8" s="59">
        <v>76</v>
      </c>
      <c r="P8" s="59">
        <v>150</v>
      </c>
      <c r="Q8" s="59">
        <v>45</v>
      </c>
      <c r="R8" s="59">
        <v>90</v>
      </c>
      <c r="S8" s="59">
        <v>29</v>
      </c>
      <c r="T8" s="59">
        <v>60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150</v>
      </c>
      <c r="Z8" s="59">
        <f>P8+R8+T8+V8+X8</f>
        <v>300</v>
      </c>
      <c r="AA8" s="59">
        <v>0</v>
      </c>
      <c r="AB8" s="59">
        <v>0</v>
      </c>
      <c r="AC8" s="59">
        <v>10</v>
      </c>
      <c r="AD8" s="59">
        <v>45</v>
      </c>
      <c r="AE8" s="59">
        <v>30</v>
      </c>
      <c r="AF8" s="59">
        <v>333</v>
      </c>
      <c r="AG8" s="59">
        <v>0</v>
      </c>
      <c r="AH8" s="59">
        <v>0</v>
      </c>
      <c r="AI8" s="59">
        <v>0</v>
      </c>
      <c r="AJ8" s="59">
        <v>0</v>
      </c>
      <c r="AK8" s="59">
        <v>600</v>
      </c>
      <c r="AL8" s="59">
        <v>600</v>
      </c>
      <c r="AM8" s="59">
        <f>M8+Y8+AA8+AC8+AE8+AG8+AI8+AK8</f>
        <v>3150</v>
      </c>
      <c r="AN8" s="59">
        <f>N8+Z8+AB8+AD8+AF8+AH8+AJ8+AL8</f>
        <v>3493.7440000000001</v>
      </c>
      <c r="AO8" s="59">
        <v>285</v>
      </c>
      <c r="AP8" s="59">
        <v>344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200</v>
      </c>
      <c r="AZ8" s="59">
        <v>200</v>
      </c>
      <c r="BA8" s="59">
        <f>AQ8+AS8+AU8+AW8+AY8</f>
        <v>200</v>
      </c>
      <c r="BB8" s="59">
        <v>200</v>
      </c>
      <c r="BC8" s="59">
        <v>3050</v>
      </c>
      <c r="BD8" s="59">
        <v>3640</v>
      </c>
    </row>
    <row r="9" spans="1:56" s="105" customFormat="1" ht="15.75" x14ac:dyDescent="0.25">
      <c r="A9" s="59">
        <v>2</v>
      </c>
      <c r="B9" s="59" t="s">
        <v>37</v>
      </c>
      <c r="C9" s="190">
        <f>'Crop Loan'!AQ12</f>
        <v>3200</v>
      </c>
      <c r="D9" s="190">
        <f>'Crop Loan'!AR12</f>
        <v>3800</v>
      </c>
      <c r="E9" s="59">
        <v>841</v>
      </c>
      <c r="F9" s="98">
        <v>1096.3148800000001</v>
      </c>
      <c r="G9" s="59">
        <v>443</v>
      </c>
      <c r="H9" s="98">
        <v>417.40288000000004</v>
      </c>
      <c r="I9" s="59">
        <v>169</v>
      </c>
      <c r="J9" s="98">
        <v>119.81312000000001</v>
      </c>
      <c r="K9" s="59">
        <v>90</v>
      </c>
      <c r="L9" s="98">
        <v>63.872000000000014</v>
      </c>
      <c r="M9" s="190">
        <f t="shared" ref="M9:M19" si="0">C9+E9+I9+K9</f>
        <v>4300</v>
      </c>
      <c r="N9" s="190">
        <f t="shared" ref="N9:N19" si="1">D9+F9+J9+L9</f>
        <v>5080</v>
      </c>
      <c r="O9" s="59">
        <v>101</v>
      </c>
      <c r="P9" s="59">
        <v>500</v>
      </c>
      <c r="Q9" s="59">
        <v>61</v>
      </c>
      <c r="R9" s="59">
        <v>300</v>
      </c>
      <c r="S9" s="59">
        <v>38</v>
      </c>
      <c r="T9" s="59">
        <v>200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200</v>
      </c>
      <c r="Z9" s="59">
        <f t="shared" ref="Z9:Z19" si="3">P9+R9+T9+V9+X9</f>
        <v>1000</v>
      </c>
      <c r="AA9" s="59">
        <v>0</v>
      </c>
      <c r="AB9" s="59">
        <v>0</v>
      </c>
      <c r="AC9" s="59">
        <v>100</v>
      </c>
      <c r="AD9" s="59">
        <v>370</v>
      </c>
      <c r="AE9" s="59">
        <v>120</v>
      </c>
      <c r="AF9" s="59">
        <v>1220</v>
      </c>
      <c r="AG9" s="59">
        <v>0</v>
      </c>
      <c r="AH9" s="59">
        <v>0</v>
      </c>
      <c r="AI9" s="59">
        <v>0</v>
      </c>
      <c r="AJ9" s="59">
        <v>0</v>
      </c>
      <c r="AK9" s="59">
        <v>2850</v>
      </c>
      <c r="AL9" s="59">
        <v>2850</v>
      </c>
      <c r="AM9" s="59">
        <f t="shared" ref="AM9:AM19" si="4">M9+Y9+AA9+AC9+AE9+AG9+AI9+AK9</f>
        <v>7570</v>
      </c>
      <c r="AN9" s="59">
        <f t="shared" ref="AN9:AN19" si="5">N9+Z9+AB9+AD9+AF9+AH9+AJ9+AL9</f>
        <v>10520</v>
      </c>
      <c r="AO9" s="59">
        <v>807</v>
      </c>
      <c r="AP9" s="59">
        <v>1094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20</v>
      </c>
      <c r="AX9" s="59">
        <v>100</v>
      </c>
      <c r="AY9" s="59">
        <v>980</v>
      </c>
      <c r="AZ9" s="59">
        <v>900</v>
      </c>
      <c r="BA9" s="59">
        <v>1000</v>
      </c>
      <c r="BB9" s="59">
        <v>1000</v>
      </c>
      <c r="BC9" s="59">
        <v>9070</v>
      </c>
      <c r="BD9" s="59">
        <v>11940</v>
      </c>
    </row>
    <row r="10" spans="1:56" s="105" customFormat="1" ht="15.75" x14ac:dyDescent="0.25">
      <c r="A10" s="59">
        <v>3</v>
      </c>
      <c r="B10" s="59" t="s">
        <v>38</v>
      </c>
      <c r="C10" s="190">
        <f>'Crop Loan'!AQ13</f>
        <v>27000</v>
      </c>
      <c r="D10" s="190">
        <f>'Crop Loan'!AR13</f>
        <v>26300</v>
      </c>
      <c r="E10" s="59">
        <v>3247</v>
      </c>
      <c r="F10" s="98">
        <v>3936.2457600000002</v>
      </c>
      <c r="G10" s="59">
        <v>1867</v>
      </c>
      <c r="H10" s="98">
        <v>1498.6547200000002</v>
      </c>
      <c r="I10" s="59">
        <v>375</v>
      </c>
      <c r="J10" s="98">
        <v>430.14656000000008</v>
      </c>
      <c r="K10" s="59">
        <v>206</v>
      </c>
      <c r="L10" s="98">
        <v>229.31968000000003</v>
      </c>
      <c r="M10" s="190">
        <f t="shared" si="0"/>
        <v>30828</v>
      </c>
      <c r="N10" s="190">
        <f t="shared" si="1"/>
        <v>30895.712000000003</v>
      </c>
      <c r="O10" s="59">
        <v>452</v>
      </c>
      <c r="P10" s="59">
        <v>2250</v>
      </c>
      <c r="Q10" s="59">
        <v>270</v>
      </c>
      <c r="R10" s="59">
        <v>1350</v>
      </c>
      <c r="S10" s="59">
        <v>178</v>
      </c>
      <c r="T10" s="59">
        <v>900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900</v>
      </c>
      <c r="Z10" s="59">
        <f t="shared" si="3"/>
        <v>4500</v>
      </c>
      <c r="AA10" s="59">
        <v>0</v>
      </c>
      <c r="AB10" s="59">
        <v>0</v>
      </c>
      <c r="AC10" s="59">
        <v>125</v>
      </c>
      <c r="AD10" s="59">
        <v>530</v>
      </c>
      <c r="AE10" s="59">
        <v>400</v>
      </c>
      <c r="AF10" s="59">
        <v>4011</v>
      </c>
      <c r="AG10" s="59">
        <v>0</v>
      </c>
      <c r="AH10" s="59">
        <v>0</v>
      </c>
      <c r="AI10" s="59">
        <v>0</v>
      </c>
      <c r="AJ10" s="59">
        <v>0</v>
      </c>
      <c r="AK10" s="59">
        <v>3200</v>
      </c>
      <c r="AL10" s="59">
        <v>3200</v>
      </c>
      <c r="AM10" s="59">
        <f t="shared" si="4"/>
        <v>35453</v>
      </c>
      <c r="AN10" s="59">
        <f t="shared" si="5"/>
        <v>43136.712</v>
      </c>
      <c r="AO10" s="59">
        <v>3573</v>
      </c>
      <c r="AP10" s="59">
        <v>4571.7</v>
      </c>
      <c r="AQ10" s="59">
        <v>0</v>
      </c>
      <c r="AR10" s="59">
        <v>0</v>
      </c>
      <c r="AS10" s="59">
        <v>0</v>
      </c>
      <c r="AT10" s="59">
        <v>0</v>
      </c>
      <c r="AU10" s="59">
        <v>1</v>
      </c>
      <c r="AV10" s="59">
        <v>46.67</v>
      </c>
      <c r="AW10" s="59">
        <v>48</v>
      </c>
      <c r="AX10" s="59">
        <v>246.25</v>
      </c>
      <c r="AY10" s="59">
        <v>2951</v>
      </c>
      <c r="AZ10" s="59">
        <v>2707.08</v>
      </c>
      <c r="BA10" s="59">
        <v>3000</v>
      </c>
      <c r="BB10" s="59">
        <v>3000</v>
      </c>
      <c r="BC10" s="59">
        <v>38753</v>
      </c>
      <c r="BD10" s="59">
        <v>48717</v>
      </c>
    </row>
    <row r="11" spans="1:56" s="105" customFormat="1" ht="15.75" x14ac:dyDescent="0.25">
      <c r="A11" s="59">
        <v>4</v>
      </c>
      <c r="B11" s="59" t="s">
        <v>39</v>
      </c>
      <c r="C11" s="190">
        <f>'Crop Loan'!AQ14</f>
        <v>2300</v>
      </c>
      <c r="D11" s="190">
        <f>'Crop Loan'!AR14</f>
        <v>2300</v>
      </c>
      <c r="E11" s="59">
        <v>485</v>
      </c>
      <c r="F11" s="98">
        <v>693.74976000000015</v>
      </c>
      <c r="G11" s="59">
        <v>185</v>
      </c>
      <c r="H11" s="98">
        <v>264.13568000000004</v>
      </c>
      <c r="I11" s="59">
        <v>108</v>
      </c>
      <c r="J11" s="98">
        <v>75.816960000000023</v>
      </c>
      <c r="K11" s="59">
        <v>57</v>
      </c>
      <c r="L11" s="98">
        <v>40.417280000000005</v>
      </c>
      <c r="M11" s="190">
        <f t="shared" si="0"/>
        <v>2950</v>
      </c>
      <c r="N11" s="190">
        <f t="shared" si="1"/>
        <v>3109.9840000000004</v>
      </c>
      <c r="O11" s="59">
        <v>176</v>
      </c>
      <c r="P11" s="59">
        <v>350</v>
      </c>
      <c r="Q11" s="59">
        <v>106</v>
      </c>
      <c r="R11" s="59">
        <v>210</v>
      </c>
      <c r="S11" s="59">
        <v>68</v>
      </c>
      <c r="T11" s="59">
        <v>140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350</v>
      </c>
      <c r="Z11" s="59">
        <f t="shared" si="3"/>
        <v>700</v>
      </c>
      <c r="AA11" s="59">
        <v>0</v>
      </c>
      <c r="AB11" s="59">
        <v>0</v>
      </c>
      <c r="AC11" s="59">
        <v>25</v>
      </c>
      <c r="AD11" s="59">
        <v>95</v>
      </c>
      <c r="AE11" s="59">
        <v>65</v>
      </c>
      <c r="AF11" s="59">
        <v>697</v>
      </c>
      <c r="AG11" s="59">
        <v>0</v>
      </c>
      <c r="AH11" s="59">
        <v>0</v>
      </c>
      <c r="AI11" s="59">
        <v>0</v>
      </c>
      <c r="AJ11" s="59">
        <v>0</v>
      </c>
      <c r="AK11" s="59">
        <v>750</v>
      </c>
      <c r="AL11" s="59">
        <v>750</v>
      </c>
      <c r="AM11" s="59">
        <f t="shared" si="4"/>
        <v>4140</v>
      </c>
      <c r="AN11" s="59">
        <f t="shared" si="5"/>
        <v>5351.9840000000004</v>
      </c>
      <c r="AO11" s="59">
        <v>435</v>
      </c>
      <c r="AP11" s="59">
        <v>526.4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4</v>
      </c>
      <c r="AX11" s="59">
        <v>22.63</v>
      </c>
      <c r="AY11" s="59">
        <v>396</v>
      </c>
      <c r="AZ11" s="59">
        <v>327.37</v>
      </c>
      <c r="BA11" s="59">
        <v>400</v>
      </c>
      <c r="BB11" s="59">
        <v>350</v>
      </c>
      <c r="BC11" s="59">
        <v>4740</v>
      </c>
      <c r="BD11" s="59">
        <v>5614</v>
      </c>
    </row>
    <row r="12" spans="1:56" s="105" customFormat="1" ht="15.75" x14ac:dyDescent="0.25">
      <c r="A12" s="59">
        <v>5</v>
      </c>
      <c r="B12" s="59" t="s">
        <v>40</v>
      </c>
      <c r="C12" s="190">
        <f>'Crop Loan'!AQ15</f>
        <v>23500</v>
      </c>
      <c r="D12" s="190">
        <f>'Crop Loan'!AR15</f>
        <v>22700</v>
      </c>
      <c r="E12" s="59">
        <v>3261</v>
      </c>
      <c r="F12" s="98">
        <v>4022.1696000000006</v>
      </c>
      <c r="G12" s="59">
        <v>1873</v>
      </c>
      <c r="H12" s="98">
        <v>1531.38688</v>
      </c>
      <c r="I12" s="59">
        <v>374</v>
      </c>
      <c r="J12" s="98">
        <v>439.55712000000005</v>
      </c>
      <c r="K12" s="59">
        <v>205</v>
      </c>
      <c r="L12" s="98">
        <v>234.33728000000008</v>
      </c>
      <c r="M12" s="190">
        <f t="shared" si="0"/>
        <v>27340</v>
      </c>
      <c r="N12" s="190">
        <f t="shared" si="1"/>
        <v>27396.064000000002</v>
      </c>
      <c r="O12" s="59">
        <v>401</v>
      </c>
      <c r="P12" s="59">
        <v>2000</v>
      </c>
      <c r="Q12" s="59">
        <v>239</v>
      </c>
      <c r="R12" s="59">
        <v>1200</v>
      </c>
      <c r="S12" s="59">
        <v>160</v>
      </c>
      <c r="T12" s="59">
        <v>800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800</v>
      </c>
      <c r="Z12" s="59">
        <f t="shared" si="3"/>
        <v>4000</v>
      </c>
      <c r="AA12" s="59">
        <v>0</v>
      </c>
      <c r="AB12" s="59">
        <v>0</v>
      </c>
      <c r="AC12" s="59">
        <v>125</v>
      </c>
      <c r="AD12" s="59">
        <v>530</v>
      </c>
      <c r="AE12" s="59">
        <v>380</v>
      </c>
      <c r="AF12" s="59">
        <v>3836</v>
      </c>
      <c r="AG12" s="59">
        <v>0</v>
      </c>
      <c r="AH12" s="59">
        <v>0</v>
      </c>
      <c r="AI12" s="59">
        <v>0</v>
      </c>
      <c r="AJ12" s="59">
        <v>0</v>
      </c>
      <c r="AK12" s="59">
        <v>3000</v>
      </c>
      <c r="AL12" s="59">
        <v>3000</v>
      </c>
      <c r="AM12" s="59">
        <f t="shared" si="4"/>
        <v>31645</v>
      </c>
      <c r="AN12" s="59">
        <f t="shared" si="5"/>
        <v>38762.063999999998</v>
      </c>
      <c r="AO12" s="59">
        <v>3247</v>
      </c>
      <c r="AP12" s="59">
        <v>4053.8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17</v>
      </c>
      <c r="AX12" s="59">
        <v>92.01</v>
      </c>
      <c r="AY12" s="59">
        <v>1983</v>
      </c>
      <c r="AZ12" s="59">
        <v>1907.99</v>
      </c>
      <c r="BA12" s="59">
        <v>2000</v>
      </c>
      <c r="BB12" s="59">
        <v>2000</v>
      </c>
      <c r="BC12" s="59">
        <v>34445</v>
      </c>
      <c r="BD12" s="59">
        <v>42538</v>
      </c>
    </row>
    <row r="13" spans="1:56" s="105" customFormat="1" ht="15.75" x14ac:dyDescent="0.25">
      <c r="A13" s="59">
        <v>6</v>
      </c>
      <c r="B13" s="59" t="s">
        <v>41</v>
      </c>
      <c r="C13" s="190">
        <f>'Crop Loan'!AQ16</f>
        <v>900</v>
      </c>
      <c r="D13" s="190">
        <f>'Crop Loan'!AR16</f>
        <v>1000</v>
      </c>
      <c r="E13" s="59">
        <v>249</v>
      </c>
      <c r="F13" s="98">
        <v>175.41120000000004</v>
      </c>
      <c r="G13" s="59">
        <v>136</v>
      </c>
      <c r="H13" s="98">
        <v>66.785280000000014</v>
      </c>
      <c r="I13" s="59">
        <v>27</v>
      </c>
      <c r="J13" s="98">
        <v>19.169280000000001</v>
      </c>
      <c r="K13" s="59">
        <v>14</v>
      </c>
      <c r="L13" s="98">
        <v>10.219520000000003</v>
      </c>
      <c r="M13" s="190">
        <f t="shared" si="0"/>
        <v>1190</v>
      </c>
      <c r="N13" s="190">
        <f t="shared" si="1"/>
        <v>1204.8000000000002</v>
      </c>
      <c r="O13" s="59">
        <v>20</v>
      </c>
      <c r="P13" s="59">
        <v>100</v>
      </c>
      <c r="Q13" s="59">
        <v>12</v>
      </c>
      <c r="R13" s="59">
        <v>60</v>
      </c>
      <c r="S13" s="59">
        <v>8</v>
      </c>
      <c r="T13" s="59">
        <v>40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40</v>
      </c>
      <c r="Z13" s="59">
        <f t="shared" si="3"/>
        <v>200</v>
      </c>
      <c r="AA13" s="59">
        <v>0</v>
      </c>
      <c r="AB13" s="59">
        <v>0</v>
      </c>
      <c r="AC13" s="59">
        <v>5</v>
      </c>
      <c r="AD13" s="59">
        <v>25</v>
      </c>
      <c r="AE13" s="59">
        <v>15</v>
      </c>
      <c r="AF13" s="59">
        <v>174</v>
      </c>
      <c r="AG13" s="59">
        <v>0</v>
      </c>
      <c r="AH13" s="59">
        <v>0</v>
      </c>
      <c r="AI13" s="59">
        <v>0</v>
      </c>
      <c r="AJ13" s="59">
        <v>0</v>
      </c>
      <c r="AK13" s="59">
        <v>200</v>
      </c>
      <c r="AL13" s="59">
        <v>200</v>
      </c>
      <c r="AM13" s="59">
        <f t="shared" si="4"/>
        <v>1450</v>
      </c>
      <c r="AN13" s="59">
        <f t="shared" si="5"/>
        <v>1803.8000000000002</v>
      </c>
      <c r="AO13" s="59">
        <v>135</v>
      </c>
      <c r="AP13" s="59">
        <v>174.9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100</v>
      </c>
      <c r="AZ13" s="59">
        <v>100</v>
      </c>
      <c r="BA13" s="59">
        <v>100</v>
      </c>
      <c r="BB13" s="59">
        <v>100</v>
      </c>
      <c r="BC13" s="59">
        <v>1450</v>
      </c>
      <c r="BD13" s="59">
        <v>1849</v>
      </c>
    </row>
    <row r="14" spans="1:56" s="105" customFormat="1" ht="15.75" x14ac:dyDescent="0.25">
      <c r="A14" s="59">
        <v>7</v>
      </c>
      <c r="B14" s="59" t="s">
        <v>42</v>
      </c>
      <c r="C14" s="190">
        <f>'Crop Loan'!AQ17</f>
        <v>1600</v>
      </c>
      <c r="D14" s="190">
        <f>'Crop Loan'!AR17</f>
        <v>1650</v>
      </c>
      <c r="E14" s="59">
        <v>943</v>
      </c>
      <c r="F14" s="98">
        <v>828.8204800000002</v>
      </c>
      <c r="G14" s="59">
        <v>324</v>
      </c>
      <c r="H14" s="98">
        <v>315.56096000000008</v>
      </c>
      <c r="I14" s="59">
        <v>125</v>
      </c>
      <c r="J14" s="98">
        <v>90.572800000000015</v>
      </c>
      <c r="K14" s="59">
        <v>67</v>
      </c>
      <c r="L14" s="98">
        <v>48.28672000000001</v>
      </c>
      <c r="M14" s="190">
        <f t="shared" si="0"/>
        <v>2735</v>
      </c>
      <c r="N14" s="190">
        <f t="shared" si="1"/>
        <v>2617.6800000000003</v>
      </c>
      <c r="O14" s="59">
        <v>251</v>
      </c>
      <c r="P14" s="59">
        <v>500</v>
      </c>
      <c r="Q14" s="59">
        <v>150</v>
      </c>
      <c r="R14" s="59">
        <v>300</v>
      </c>
      <c r="S14" s="59">
        <v>99</v>
      </c>
      <c r="T14" s="59">
        <v>200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500</v>
      </c>
      <c r="Z14" s="59">
        <f t="shared" si="3"/>
        <v>1000</v>
      </c>
      <c r="AA14" s="59">
        <v>0</v>
      </c>
      <c r="AB14" s="59">
        <v>0</v>
      </c>
      <c r="AC14" s="59">
        <v>30</v>
      </c>
      <c r="AD14" s="59">
        <v>130</v>
      </c>
      <c r="AE14" s="59">
        <v>80</v>
      </c>
      <c r="AF14" s="59">
        <v>872</v>
      </c>
      <c r="AG14" s="59">
        <v>0</v>
      </c>
      <c r="AH14" s="59">
        <v>0</v>
      </c>
      <c r="AI14" s="59">
        <v>0</v>
      </c>
      <c r="AJ14" s="59">
        <v>0</v>
      </c>
      <c r="AK14" s="59">
        <v>1700</v>
      </c>
      <c r="AL14" s="59">
        <v>1700</v>
      </c>
      <c r="AM14" s="59">
        <f t="shared" si="4"/>
        <v>5045</v>
      </c>
      <c r="AN14" s="59">
        <f t="shared" si="5"/>
        <v>6319.68</v>
      </c>
      <c r="AO14" s="59">
        <v>516</v>
      </c>
      <c r="AP14" s="59">
        <v>714.2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2</v>
      </c>
      <c r="AX14" s="59">
        <v>11.24</v>
      </c>
      <c r="AY14" s="59">
        <v>248</v>
      </c>
      <c r="AZ14" s="59">
        <v>238.76</v>
      </c>
      <c r="BA14" s="59">
        <v>250</v>
      </c>
      <c r="BB14" s="59">
        <v>250</v>
      </c>
      <c r="BC14" s="59">
        <v>5395</v>
      </c>
      <c r="BD14" s="59">
        <v>7392</v>
      </c>
    </row>
    <row r="15" spans="1:56" s="105" customFormat="1" ht="15.75" x14ac:dyDescent="0.25">
      <c r="A15" s="59">
        <v>8</v>
      </c>
      <c r="B15" s="59" t="s">
        <v>43</v>
      </c>
      <c r="C15" s="190">
        <f>'Crop Loan'!AQ18</f>
        <v>0</v>
      </c>
      <c r="D15" s="190">
        <f>'Crop Loan'!AR18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Loan'!AQ19</f>
        <v>1400</v>
      </c>
      <c r="D16" s="190">
        <f>'Crop Loan'!AR19</f>
        <v>1300</v>
      </c>
      <c r="E16" s="59">
        <v>502</v>
      </c>
      <c r="F16" s="98">
        <v>491.15136000000007</v>
      </c>
      <c r="G16" s="59">
        <v>384</v>
      </c>
      <c r="H16" s="98">
        <v>186.99776000000003</v>
      </c>
      <c r="I16" s="59">
        <v>77</v>
      </c>
      <c r="J16" s="98">
        <v>53.672960000000003</v>
      </c>
      <c r="K16" s="59">
        <v>41</v>
      </c>
      <c r="L16" s="98">
        <v>28.615680000000005</v>
      </c>
      <c r="M16" s="190">
        <f t="shared" si="0"/>
        <v>2020</v>
      </c>
      <c r="N16" s="190">
        <f t="shared" si="1"/>
        <v>1873.4400000000003</v>
      </c>
      <c r="O16" s="59">
        <v>111</v>
      </c>
      <c r="P16" s="59">
        <v>225</v>
      </c>
      <c r="Q16" s="59">
        <v>67</v>
      </c>
      <c r="R16" s="59">
        <v>135</v>
      </c>
      <c r="S16" s="59">
        <v>42</v>
      </c>
      <c r="T16" s="59">
        <v>90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220</v>
      </c>
      <c r="Z16" s="59">
        <f t="shared" si="3"/>
        <v>450</v>
      </c>
      <c r="AA16" s="59">
        <v>0</v>
      </c>
      <c r="AB16" s="59">
        <v>0</v>
      </c>
      <c r="AC16" s="59">
        <v>25</v>
      </c>
      <c r="AD16" s="59">
        <v>95</v>
      </c>
      <c r="AE16" s="59">
        <v>185</v>
      </c>
      <c r="AF16" s="59">
        <v>522</v>
      </c>
      <c r="AG16" s="59">
        <v>0</v>
      </c>
      <c r="AH16" s="59">
        <v>0</v>
      </c>
      <c r="AI16" s="59">
        <v>0</v>
      </c>
      <c r="AJ16" s="59">
        <v>0</v>
      </c>
      <c r="AK16" s="59">
        <v>2380</v>
      </c>
      <c r="AL16" s="59">
        <v>4725</v>
      </c>
      <c r="AM16" s="59">
        <f t="shared" si="4"/>
        <v>4830</v>
      </c>
      <c r="AN16" s="59">
        <f t="shared" si="5"/>
        <v>7665.4400000000005</v>
      </c>
      <c r="AO16" s="59">
        <v>483</v>
      </c>
      <c r="AP16" s="59">
        <v>787.2</v>
      </c>
      <c r="AQ16" s="59">
        <v>0</v>
      </c>
      <c r="AR16" s="59">
        <v>0</v>
      </c>
      <c r="AS16" s="59">
        <v>0</v>
      </c>
      <c r="AT16" s="59">
        <v>0</v>
      </c>
      <c r="AU16" s="59">
        <v>2</v>
      </c>
      <c r="AV16" s="59">
        <v>75</v>
      </c>
      <c r="AW16" s="59">
        <v>15</v>
      </c>
      <c r="AX16" s="59">
        <v>75</v>
      </c>
      <c r="AY16" s="59">
        <v>833</v>
      </c>
      <c r="AZ16" s="59">
        <v>700</v>
      </c>
      <c r="BA16" s="59">
        <v>850</v>
      </c>
      <c r="BB16" s="59">
        <v>850</v>
      </c>
      <c r="BC16" s="59">
        <v>5680</v>
      </c>
      <c r="BD16" s="59">
        <v>8722</v>
      </c>
    </row>
    <row r="17" spans="1:56" s="105" customFormat="1" ht="15.75" x14ac:dyDescent="0.25">
      <c r="A17" s="59">
        <v>10</v>
      </c>
      <c r="B17" s="59" t="s">
        <v>45</v>
      </c>
      <c r="C17" s="190">
        <f>'Crop Loan'!AQ20</f>
        <v>63500</v>
      </c>
      <c r="D17" s="190">
        <f>'Crop Loan'!AR20</f>
        <v>61000</v>
      </c>
      <c r="E17" s="59">
        <v>9140</v>
      </c>
      <c r="F17" s="98">
        <v>8288.1945600000017</v>
      </c>
      <c r="G17" s="59">
        <v>4442</v>
      </c>
      <c r="H17" s="98">
        <v>3155.5993600000002</v>
      </c>
      <c r="I17" s="59">
        <v>609</v>
      </c>
      <c r="J17" s="98">
        <v>905.73824000000013</v>
      </c>
      <c r="K17" s="59">
        <v>391</v>
      </c>
      <c r="L17" s="98">
        <v>482.86720000000008</v>
      </c>
      <c r="M17" s="190">
        <f t="shared" si="0"/>
        <v>73640</v>
      </c>
      <c r="N17" s="190">
        <f t="shared" si="1"/>
        <v>70676.800000000003</v>
      </c>
      <c r="O17" s="59">
        <v>1431</v>
      </c>
      <c r="P17" s="59">
        <v>7250</v>
      </c>
      <c r="Q17" s="59">
        <v>856</v>
      </c>
      <c r="R17" s="59">
        <v>4350</v>
      </c>
      <c r="S17" s="59">
        <v>563</v>
      </c>
      <c r="T17" s="59">
        <v>2900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2850</v>
      </c>
      <c r="Z17" s="59">
        <f t="shared" si="3"/>
        <v>14500</v>
      </c>
      <c r="AA17" s="59">
        <v>0</v>
      </c>
      <c r="AB17" s="59">
        <v>0</v>
      </c>
      <c r="AC17" s="59">
        <v>300</v>
      </c>
      <c r="AD17" s="59">
        <v>1150</v>
      </c>
      <c r="AE17" s="59">
        <v>830</v>
      </c>
      <c r="AF17" s="59">
        <v>8370</v>
      </c>
      <c r="AG17" s="59">
        <v>0</v>
      </c>
      <c r="AH17" s="59">
        <v>0</v>
      </c>
      <c r="AI17" s="59">
        <v>0</v>
      </c>
      <c r="AJ17" s="59">
        <v>0</v>
      </c>
      <c r="AK17" s="59">
        <v>11000</v>
      </c>
      <c r="AL17" s="59">
        <v>11000</v>
      </c>
      <c r="AM17" s="59">
        <f t="shared" si="4"/>
        <v>88620</v>
      </c>
      <c r="AN17" s="59">
        <f t="shared" si="5"/>
        <v>105696.8</v>
      </c>
      <c r="AO17" s="59">
        <v>8685</v>
      </c>
      <c r="AP17" s="59">
        <v>10592</v>
      </c>
      <c r="AQ17" s="59">
        <v>0</v>
      </c>
      <c r="AR17" s="59">
        <v>0</v>
      </c>
      <c r="AS17" s="59">
        <v>0</v>
      </c>
      <c r="AT17" s="59">
        <v>0</v>
      </c>
      <c r="AU17" s="59">
        <v>19</v>
      </c>
      <c r="AV17" s="59">
        <v>709.99</v>
      </c>
      <c r="AW17" s="59">
        <v>178</v>
      </c>
      <c r="AX17" s="59">
        <v>880.08</v>
      </c>
      <c r="AY17" s="59">
        <v>8803</v>
      </c>
      <c r="AZ17" s="59">
        <v>7409.93</v>
      </c>
      <c r="BA17" s="59">
        <v>9000</v>
      </c>
      <c r="BB17" s="59">
        <v>9000</v>
      </c>
      <c r="BC17" s="59">
        <v>95820</v>
      </c>
      <c r="BD17" s="59">
        <v>114920</v>
      </c>
    </row>
    <row r="18" spans="1:56" s="105" customFormat="1" ht="15.75" x14ac:dyDescent="0.25">
      <c r="A18" s="59">
        <v>11</v>
      </c>
      <c r="B18" s="59" t="s">
        <v>46</v>
      </c>
      <c r="C18" s="190">
        <f>'Crop Loan'!AQ21</f>
        <v>1100</v>
      </c>
      <c r="D18" s="190">
        <f>'Crop Loan'!AR21</f>
        <v>1300</v>
      </c>
      <c r="E18" s="59">
        <v>329</v>
      </c>
      <c r="F18" s="98">
        <v>438.52800000000008</v>
      </c>
      <c r="G18" s="59">
        <v>144</v>
      </c>
      <c r="H18" s="98">
        <v>166.96320000000006</v>
      </c>
      <c r="I18" s="59">
        <v>69</v>
      </c>
      <c r="J18" s="98">
        <v>47.923200000000001</v>
      </c>
      <c r="K18" s="59">
        <v>37</v>
      </c>
      <c r="L18" s="98">
        <v>25.548800000000004</v>
      </c>
      <c r="M18" s="190">
        <f t="shared" si="0"/>
        <v>1535</v>
      </c>
      <c r="N18" s="190">
        <f t="shared" si="1"/>
        <v>1812</v>
      </c>
      <c r="O18" s="59">
        <v>75</v>
      </c>
      <c r="P18" s="59">
        <v>150</v>
      </c>
      <c r="Q18" s="59">
        <v>45</v>
      </c>
      <c r="R18" s="59">
        <v>90</v>
      </c>
      <c r="S18" s="59">
        <v>30</v>
      </c>
      <c r="T18" s="59">
        <v>60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150</v>
      </c>
      <c r="Z18" s="59">
        <f t="shared" si="3"/>
        <v>300</v>
      </c>
      <c r="AA18" s="59">
        <v>0</v>
      </c>
      <c r="AB18" s="59">
        <v>0</v>
      </c>
      <c r="AC18" s="59">
        <v>20</v>
      </c>
      <c r="AD18" s="59">
        <v>85</v>
      </c>
      <c r="AE18" s="59">
        <v>35</v>
      </c>
      <c r="AF18" s="59">
        <v>348</v>
      </c>
      <c r="AG18" s="59">
        <v>0</v>
      </c>
      <c r="AH18" s="59">
        <v>0</v>
      </c>
      <c r="AI18" s="59">
        <v>0</v>
      </c>
      <c r="AJ18" s="59">
        <v>0</v>
      </c>
      <c r="AK18" s="59">
        <v>800</v>
      </c>
      <c r="AL18" s="59">
        <v>800</v>
      </c>
      <c r="AM18" s="59">
        <f t="shared" si="4"/>
        <v>2540</v>
      </c>
      <c r="AN18" s="59">
        <f t="shared" si="5"/>
        <v>3345</v>
      </c>
      <c r="AO18" s="59">
        <v>274</v>
      </c>
      <c r="AP18" s="59">
        <v>343.3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3</v>
      </c>
      <c r="AX18" s="59">
        <v>13.04</v>
      </c>
      <c r="AY18" s="59">
        <v>147</v>
      </c>
      <c r="AZ18" s="59">
        <v>136.96</v>
      </c>
      <c r="BA18" s="59">
        <v>150</v>
      </c>
      <c r="BB18" s="59">
        <v>150</v>
      </c>
      <c r="BC18" s="59">
        <v>2890</v>
      </c>
      <c r="BD18" s="59">
        <v>3583</v>
      </c>
    </row>
    <row r="19" spans="1:56" s="105" customFormat="1" ht="15.75" x14ac:dyDescent="0.25">
      <c r="A19" s="59">
        <v>12</v>
      </c>
      <c r="B19" s="59" t="s">
        <v>47</v>
      </c>
      <c r="C19" s="190">
        <f>'Crop Loan'!AQ22</f>
        <v>1550</v>
      </c>
      <c r="D19" s="190">
        <f>'Crop Loan'!AR22</f>
        <v>1700</v>
      </c>
      <c r="E19" s="59">
        <v>468</v>
      </c>
      <c r="F19" s="98">
        <v>521.85088000000007</v>
      </c>
      <c r="G19" s="59">
        <v>164</v>
      </c>
      <c r="H19" s="98">
        <v>198.68672000000004</v>
      </c>
      <c r="I19" s="59">
        <v>73</v>
      </c>
      <c r="J19" s="98">
        <v>57.026560000000011</v>
      </c>
      <c r="K19" s="59">
        <v>39</v>
      </c>
      <c r="L19" s="98">
        <v>30.402560000000008</v>
      </c>
      <c r="M19" s="190">
        <f t="shared" si="0"/>
        <v>2130</v>
      </c>
      <c r="N19" s="190">
        <f t="shared" si="1"/>
        <v>2309.2799999999997</v>
      </c>
      <c r="O19" s="59">
        <v>95</v>
      </c>
      <c r="P19" s="59">
        <v>250</v>
      </c>
      <c r="Q19" s="59">
        <v>57</v>
      </c>
      <c r="R19" s="59">
        <v>150</v>
      </c>
      <c r="S19" s="59">
        <v>38</v>
      </c>
      <c r="T19" s="59">
        <v>100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190</v>
      </c>
      <c r="Z19" s="59">
        <f t="shared" si="3"/>
        <v>500</v>
      </c>
      <c r="AA19" s="59">
        <v>0</v>
      </c>
      <c r="AB19" s="59">
        <v>0</v>
      </c>
      <c r="AC19" s="59">
        <v>45</v>
      </c>
      <c r="AD19" s="59">
        <v>180</v>
      </c>
      <c r="AE19" s="59">
        <v>50</v>
      </c>
      <c r="AF19" s="59">
        <v>522</v>
      </c>
      <c r="AG19" s="59">
        <v>0</v>
      </c>
      <c r="AH19" s="59">
        <v>0</v>
      </c>
      <c r="AI19" s="59">
        <v>0</v>
      </c>
      <c r="AJ19" s="59">
        <v>0</v>
      </c>
      <c r="AK19" s="59">
        <v>1000</v>
      </c>
      <c r="AL19" s="59">
        <v>1000</v>
      </c>
      <c r="AM19" s="59">
        <f t="shared" si="4"/>
        <v>3415</v>
      </c>
      <c r="AN19" s="59">
        <f t="shared" si="5"/>
        <v>4511.28</v>
      </c>
      <c r="AO19" s="59">
        <v>347</v>
      </c>
      <c r="AP19" s="59">
        <v>484.2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5</v>
      </c>
      <c r="AX19" s="59">
        <v>26.69</v>
      </c>
      <c r="AY19" s="59">
        <v>345</v>
      </c>
      <c r="AZ19" s="59">
        <v>323.31</v>
      </c>
      <c r="BA19" s="59">
        <v>350</v>
      </c>
      <c r="BB19" s="59">
        <v>350</v>
      </c>
      <c r="BC19" s="59">
        <v>3815</v>
      </c>
      <c r="BD19" s="59">
        <v>5192</v>
      </c>
    </row>
    <row r="20" spans="1:56" s="107" customFormat="1" ht="15.75" x14ac:dyDescent="0.25">
      <c r="A20" s="106"/>
      <c r="B20" s="91" t="s">
        <v>48</v>
      </c>
      <c r="C20" s="188">
        <f>SUM(C8:C19)</f>
        <v>127850</v>
      </c>
      <c r="D20" s="188">
        <f t="shared" ref="D20:BD20" si="6">SUM(D8:D19)</f>
        <v>124850</v>
      </c>
      <c r="E20" s="188">
        <f t="shared" si="6"/>
        <v>19946</v>
      </c>
      <c r="F20" s="188">
        <f t="shared" si="6"/>
        <v>20848.527360000004</v>
      </c>
      <c r="G20" s="188">
        <f t="shared" si="6"/>
        <v>10224</v>
      </c>
      <c r="H20" s="188">
        <f t="shared" si="6"/>
        <v>7937.7510400000001</v>
      </c>
      <c r="I20" s="188">
        <f t="shared" si="6"/>
        <v>2058</v>
      </c>
      <c r="J20" s="188">
        <f t="shared" si="6"/>
        <v>2278.3488000000002</v>
      </c>
      <c r="K20" s="188">
        <f t="shared" si="6"/>
        <v>1174</v>
      </c>
      <c r="L20" s="188">
        <f t="shared" si="6"/>
        <v>1214.6278400000003</v>
      </c>
      <c r="M20" s="188">
        <f t="shared" si="6"/>
        <v>151028</v>
      </c>
      <c r="N20" s="188">
        <f t="shared" si="6"/>
        <v>149191.50399999999</v>
      </c>
      <c r="O20" s="188">
        <f t="shared" si="6"/>
        <v>3189</v>
      </c>
      <c r="P20" s="188">
        <f t="shared" si="6"/>
        <v>13725</v>
      </c>
      <c r="Q20" s="188">
        <f t="shared" si="6"/>
        <v>1908</v>
      </c>
      <c r="R20" s="188">
        <f t="shared" si="6"/>
        <v>8235</v>
      </c>
      <c r="S20" s="188">
        <f t="shared" si="6"/>
        <v>1253</v>
      </c>
      <c r="T20" s="188">
        <f t="shared" si="6"/>
        <v>5490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6350</v>
      </c>
      <c r="Z20" s="188">
        <f t="shared" si="6"/>
        <v>27450</v>
      </c>
      <c r="AA20" s="188">
        <f t="shared" si="6"/>
        <v>0</v>
      </c>
      <c r="AB20" s="188">
        <f t="shared" si="6"/>
        <v>0</v>
      </c>
      <c r="AC20" s="188">
        <f t="shared" si="6"/>
        <v>810</v>
      </c>
      <c r="AD20" s="188">
        <f t="shared" si="6"/>
        <v>3235</v>
      </c>
      <c r="AE20" s="188">
        <f t="shared" si="6"/>
        <v>2190</v>
      </c>
      <c r="AF20" s="188">
        <f t="shared" si="6"/>
        <v>20905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27480</v>
      </c>
      <c r="AL20" s="188">
        <f t="shared" si="6"/>
        <v>29825</v>
      </c>
      <c r="AM20" s="188">
        <f t="shared" si="6"/>
        <v>187858</v>
      </c>
      <c r="AN20" s="188">
        <f t="shared" si="6"/>
        <v>230606.50399999999</v>
      </c>
      <c r="AO20" s="188">
        <f t="shared" si="6"/>
        <v>18787</v>
      </c>
      <c r="AP20" s="188">
        <f t="shared" si="6"/>
        <v>23685.7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22</v>
      </c>
      <c r="AV20" s="188">
        <f t="shared" si="6"/>
        <v>831.66</v>
      </c>
      <c r="AW20" s="188">
        <f t="shared" si="6"/>
        <v>292</v>
      </c>
      <c r="AX20" s="188">
        <f t="shared" si="6"/>
        <v>1466.94</v>
      </c>
      <c r="AY20" s="188">
        <f t="shared" si="6"/>
        <v>16986</v>
      </c>
      <c r="AZ20" s="188">
        <f t="shared" si="6"/>
        <v>14951.4</v>
      </c>
      <c r="BA20" s="188">
        <f t="shared" si="6"/>
        <v>17300</v>
      </c>
      <c r="BB20" s="188">
        <f t="shared" si="6"/>
        <v>17250</v>
      </c>
      <c r="BC20" s="188">
        <f t="shared" si="6"/>
        <v>205108</v>
      </c>
      <c r="BD20" s="188">
        <f t="shared" si="6"/>
        <v>254107</v>
      </c>
    </row>
    <row r="21" spans="1:56" s="105" customFormat="1" ht="15.75" x14ac:dyDescent="0.25">
      <c r="A21" s="59">
        <v>13</v>
      </c>
      <c r="B21" s="59" t="s">
        <v>49</v>
      </c>
      <c r="C21" s="190">
        <f>'Crop Loan'!AQ24</f>
        <v>200</v>
      </c>
      <c r="D21" s="190">
        <f>'Crop Loan'!AR24</f>
        <v>400</v>
      </c>
      <c r="E21" s="59">
        <v>448</v>
      </c>
      <c r="F21" s="98">
        <v>881.55359999999996</v>
      </c>
      <c r="G21" s="59">
        <v>145</v>
      </c>
      <c r="H21" s="98">
        <v>417.40800000000013</v>
      </c>
      <c r="I21" s="59">
        <v>115</v>
      </c>
      <c r="J21" s="98">
        <v>119.80160000000001</v>
      </c>
      <c r="K21" s="59">
        <v>62</v>
      </c>
      <c r="L21" s="98">
        <v>63.872000000000007</v>
      </c>
      <c r="M21" s="190">
        <f t="shared" ref="M21:M34" si="7">C21+E21+I21+K21</f>
        <v>825</v>
      </c>
      <c r="N21" s="190">
        <f t="shared" ref="N21:N34" si="8">D21+F21+J21+L21</f>
        <v>1465.2272</v>
      </c>
      <c r="O21" s="59">
        <v>101</v>
      </c>
      <c r="P21" s="59">
        <v>500</v>
      </c>
      <c r="Q21" s="59">
        <v>60</v>
      </c>
      <c r="R21" s="59">
        <v>300</v>
      </c>
      <c r="S21" s="59">
        <v>39</v>
      </c>
      <c r="T21" s="59">
        <v>200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200</v>
      </c>
      <c r="Z21" s="59">
        <f>P21+R21+T21+V21+X21</f>
        <v>1000</v>
      </c>
      <c r="AA21" s="59">
        <v>0</v>
      </c>
      <c r="AB21" s="59">
        <v>0</v>
      </c>
      <c r="AC21" s="59">
        <v>30</v>
      </c>
      <c r="AD21" s="59">
        <v>125</v>
      </c>
      <c r="AE21" s="59">
        <v>80</v>
      </c>
      <c r="AF21" s="59">
        <v>872</v>
      </c>
      <c r="AG21" s="59">
        <v>0</v>
      </c>
      <c r="AH21" s="59">
        <v>0</v>
      </c>
      <c r="AI21" s="59">
        <v>0</v>
      </c>
      <c r="AJ21" s="59">
        <v>0</v>
      </c>
      <c r="AK21" s="59">
        <v>1250</v>
      </c>
      <c r="AL21" s="59">
        <v>2500</v>
      </c>
      <c r="AM21" s="59">
        <f t="shared" ref="AM21:AM34" si="9">M21+Y21+AA21+AC21+AE21+AG21+AI21+AK21</f>
        <v>2385</v>
      </c>
      <c r="AN21" s="59">
        <f t="shared" ref="AN21:AN34" si="10">N21+Z21+AB21+AD21+AF21+AH21+AJ21+AL21</f>
        <v>5962.2272000000003</v>
      </c>
      <c r="AO21" s="59">
        <v>298</v>
      </c>
      <c r="AP21" s="59">
        <v>689.7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7</v>
      </c>
      <c r="AX21" s="59">
        <v>36.81</v>
      </c>
      <c r="AY21" s="59">
        <v>293</v>
      </c>
      <c r="AZ21" s="59">
        <v>513.19000000000005</v>
      </c>
      <c r="BA21" s="59">
        <v>300</v>
      </c>
      <c r="BB21" s="59">
        <v>550</v>
      </c>
      <c r="BC21" s="59">
        <v>3285</v>
      </c>
      <c r="BD21" s="59">
        <v>7447</v>
      </c>
    </row>
    <row r="22" spans="1:56" s="105" customFormat="1" ht="15.75" x14ac:dyDescent="0.25">
      <c r="A22" s="59">
        <v>14</v>
      </c>
      <c r="B22" s="59" t="s">
        <v>50</v>
      </c>
      <c r="C22" s="190">
        <f>'Crop Loan'!AQ25</f>
        <v>0</v>
      </c>
      <c r="D22" s="190">
        <f>'Crop Loan'!AR25</f>
        <v>0</v>
      </c>
      <c r="E22" s="59">
        <v>0</v>
      </c>
      <c r="F22" s="98">
        <v>0</v>
      </c>
      <c r="G22" s="59">
        <v>0</v>
      </c>
      <c r="H22" s="98">
        <v>0</v>
      </c>
      <c r="I22" s="59">
        <v>0</v>
      </c>
      <c r="J22" s="98">
        <v>0</v>
      </c>
      <c r="K22" s="59">
        <v>0</v>
      </c>
      <c r="L22" s="98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Loan'!AQ26</f>
        <v>0</v>
      </c>
      <c r="D23" s="190">
        <f>'Crop Loan'!AR26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9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Loan'!AQ27</f>
        <v>0</v>
      </c>
      <c r="D24" s="190">
        <f>'Crop Loan'!AR27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98">
        <v>0</v>
      </c>
      <c r="K24" s="59">
        <v>0</v>
      </c>
      <c r="L24" s="98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Loan'!AQ28</f>
        <v>0</v>
      </c>
      <c r="D25" s="190">
        <f>'Crop Loan'!AR28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98">
        <v>0</v>
      </c>
      <c r="K25" s="59">
        <v>0</v>
      </c>
      <c r="L25" s="98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Loan'!AQ29</f>
        <v>2550</v>
      </c>
      <c r="D26" s="190">
        <f>'Crop Loan'!AR29</f>
        <v>4500</v>
      </c>
      <c r="E26" s="59">
        <v>960</v>
      </c>
      <c r="F26" s="98">
        <v>1781.5104000000003</v>
      </c>
      <c r="G26" s="59">
        <v>906</v>
      </c>
      <c r="H26" s="98">
        <v>678.29120000000012</v>
      </c>
      <c r="I26" s="59">
        <v>182</v>
      </c>
      <c r="J26" s="98">
        <v>194.68800000000002</v>
      </c>
      <c r="K26" s="59">
        <v>98</v>
      </c>
      <c r="L26" s="98">
        <v>103.80160000000001</v>
      </c>
      <c r="M26" s="190">
        <f t="shared" si="7"/>
        <v>3790</v>
      </c>
      <c r="N26" s="190">
        <f t="shared" si="8"/>
        <v>6580</v>
      </c>
      <c r="O26" s="59">
        <v>150</v>
      </c>
      <c r="P26" s="59">
        <v>750</v>
      </c>
      <c r="Q26" s="59">
        <v>89</v>
      </c>
      <c r="R26" s="59">
        <v>450</v>
      </c>
      <c r="S26" s="59">
        <v>61</v>
      </c>
      <c r="T26" s="59">
        <v>300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300</v>
      </c>
      <c r="Z26" s="59">
        <f t="shared" si="12"/>
        <v>1500</v>
      </c>
      <c r="AA26" s="59">
        <v>0</v>
      </c>
      <c r="AB26" s="59">
        <v>0</v>
      </c>
      <c r="AC26" s="59">
        <v>50</v>
      </c>
      <c r="AD26" s="59">
        <v>200</v>
      </c>
      <c r="AE26" s="59">
        <v>140</v>
      </c>
      <c r="AF26" s="59">
        <v>1395</v>
      </c>
      <c r="AG26" s="59">
        <v>0</v>
      </c>
      <c r="AH26" s="59">
        <v>0</v>
      </c>
      <c r="AI26" s="59">
        <v>0</v>
      </c>
      <c r="AJ26" s="59">
        <v>0</v>
      </c>
      <c r="AK26" s="59">
        <v>1750</v>
      </c>
      <c r="AL26" s="59">
        <v>3500</v>
      </c>
      <c r="AM26" s="59">
        <f t="shared" si="9"/>
        <v>6030</v>
      </c>
      <c r="AN26" s="59">
        <f t="shared" si="10"/>
        <v>13175</v>
      </c>
      <c r="AO26" s="59">
        <v>639</v>
      </c>
      <c r="AP26" s="59">
        <v>1424.5</v>
      </c>
      <c r="AQ26" s="59">
        <v>0</v>
      </c>
      <c r="AR26" s="59">
        <v>0</v>
      </c>
      <c r="AS26" s="59">
        <v>0</v>
      </c>
      <c r="AT26" s="59">
        <v>0</v>
      </c>
      <c r="AU26" s="59">
        <v>2</v>
      </c>
      <c r="AV26" s="59">
        <v>87.7</v>
      </c>
      <c r="AW26" s="59">
        <v>36</v>
      </c>
      <c r="AX26" s="59">
        <v>181.98</v>
      </c>
      <c r="AY26" s="59">
        <v>962</v>
      </c>
      <c r="AZ26" s="59">
        <v>1730.32</v>
      </c>
      <c r="BA26" s="59">
        <v>1000</v>
      </c>
      <c r="BB26" s="59">
        <v>2000</v>
      </c>
      <c r="BC26" s="59">
        <v>7380</v>
      </c>
      <c r="BD26" s="59">
        <v>16245</v>
      </c>
    </row>
    <row r="27" spans="1:56" s="105" customFormat="1" ht="15.75" x14ac:dyDescent="0.25">
      <c r="A27" s="59">
        <v>19</v>
      </c>
      <c r="B27" s="59" t="s">
        <v>55</v>
      </c>
      <c r="C27" s="190">
        <f>'Crop Loan'!AQ30</f>
        <v>2000</v>
      </c>
      <c r="D27" s="190">
        <f>'Crop Loan'!AR30</f>
        <v>3550</v>
      </c>
      <c r="E27" s="59">
        <v>902</v>
      </c>
      <c r="F27" s="98">
        <v>2351.5968000000003</v>
      </c>
      <c r="G27" s="59">
        <v>1149</v>
      </c>
      <c r="H27" s="98">
        <v>895.34080000000017</v>
      </c>
      <c r="I27" s="59">
        <v>230</v>
      </c>
      <c r="J27" s="98">
        <v>256.99200000000002</v>
      </c>
      <c r="K27" s="59">
        <v>123</v>
      </c>
      <c r="L27" s="98">
        <v>137.0112</v>
      </c>
      <c r="M27" s="190">
        <f t="shared" si="7"/>
        <v>3255</v>
      </c>
      <c r="N27" s="190">
        <f t="shared" si="8"/>
        <v>6295.6</v>
      </c>
      <c r="O27" s="59">
        <v>1001</v>
      </c>
      <c r="P27" s="59">
        <v>5000</v>
      </c>
      <c r="Q27" s="59">
        <v>601</v>
      </c>
      <c r="R27" s="59">
        <v>3000</v>
      </c>
      <c r="S27" s="59">
        <v>398</v>
      </c>
      <c r="T27" s="59">
        <v>2000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2000</v>
      </c>
      <c r="Z27" s="59">
        <f t="shared" si="12"/>
        <v>10000</v>
      </c>
      <c r="AA27" s="59">
        <v>0</v>
      </c>
      <c r="AB27" s="59">
        <v>0</v>
      </c>
      <c r="AC27" s="59">
        <v>40</v>
      </c>
      <c r="AD27" s="59">
        <v>170</v>
      </c>
      <c r="AE27" s="59">
        <v>120</v>
      </c>
      <c r="AF27" s="59">
        <v>1220</v>
      </c>
      <c r="AG27" s="59">
        <v>0</v>
      </c>
      <c r="AH27" s="59">
        <v>0</v>
      </c>
      <c r="AI27" s="59">
        <v>0</v>
      </c>
      <c r="AJ27" s="59">
        <v>0</v>
      </c>
      <c r="AK27" s="59">
        <v>2500</v>
      </c>
      <c r="AL27" s="59">
        <v>5000</v>
      </c>
      <c r="AM27" s="59">
        <f t="shared" si="9"/>
        <v>7915</v>
      </c>
      <c r="AN27" s="59">
        <f t="shared" si="10"/>
        <v>22685.599999999999</v>
      </c>
      <c r="AO27" s="59">
        <v>880</v>
      </c>
      <c r="AP27" s="59">
        <v>2408.0100000000002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40</v>
      </c>
      <c r="AX27" s="59">
        <v>200</v>
      </c>
      <c r="AY27" s="59">
        <v>960</v>
      </c>
      <c r="AZ27" s="59">
        <v>1800</v>
      </c>
      <c r="BA27" s="59">
        <v>1000</v>
      </c>
      <c r="BB27" s="59">
        <v>2000</v>
      </c>
      <c r="BC27" s="59">
        <v>9815</v>
      </c>
      <c r="BD27" s="59">
        <v>26080</v>
      </c>
    </row>
    <row r="28" spans="1:56" s="105" customFormat="1" ht="15.75" x14ac:dyDescent="0.25">
      <c r="A28" s="59">
        <v>20</v>
      </c>
      <c r="B28" s="59" t="s">
        <v>56</v>
      </c>
      <c r="C28" s="190">
        <f>'Crop Loan'!AQ31</f>
        <v>1500</v>
      </c>
      <c r="D28" s="190">
        <f>'Crop Loan'!AR31</f>
        <v>1850</v>
      </c>
      <c r="E28" s="59">
        <v>256</v>
      </c>
      <c r="F28" s="98">
        <v>860.61440000000005</v>
      </c>
      <c r="G28" s="59">
        <v>469</v>
      </c>
      <c r="H28" s="98">
        <v>327.66720000000009</v>
      </c>
      <c r="I28" s="59">
        <v>94</v>
      </c>
      <c r="J28" s="98">
        <v>94.048000000000002</v>
      </c>
      <c r="K28" s="59">
        <v>50</v>
      </c>
      <c r="L28" s="98">
        <v>50.137600000000006</v>
      </c>
      <c r="M28" s="190">
        <f t="shared" si="7"/>
        <v>1900</v>
      </c>
      <c r="N28" s="190">
        <f t="shared" si="8"/>
        <v>2854.8</v>
      </c>
      <c r="O28" s="59">
        <v>51</v>
      </c>
      <c r="P28" s="59">
        <v>250</v>
      </c>
      <c r="Q28" s="59">
        <v>30</v>
      </c>
      <c r="R28" s="59">
        <v>150</v>
      </c>
      <c r="S28" s="59">
        <v>19</v>
      </c>
      <c r="T28" s="59">
        <v>100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100</v>
      </c>
      <c r="Z28" s="59">
        <f t="shared" si="12"/>
        <v>500</v>
      </c>
      <c r="AA28" s="59">
        <v>0</v>
      </c>
      <c r="AB28" s="59">
        <v>0</v>
      </c>
      <c r="AC28" s="59">
        <v>20</v>
      </c>
      <c r="AD28" s="59">
        <v>70</v>
      </c>
      <c r="AE28" s="59">
        <v>70</v>
      </c>
      <c r="AF28" s="59">
        <v>698</v>
      </c>
      <c r="AG28" s="59">
        <v>0</v>
      </c>
      <c r="AH28" s="59">
        <v>0</v>
      </c>
      <c r="AI28" s="59">
        <v>0</v>
      </c>
      <c r="AJ28" s="59">
        <v>0</v>
      </c>
      <c r="AK28" s="59">
        <v>625</v>
      </c>
      <c r="AL28" s="59">
        <v>1250</v>
      </c>
      <c r="AM28" s="59">
        <f t="shared" si="9"/>
        <v>2715</v>
      </c>
      <c r="AN28" s="59">
        <f t="shared" si="10"/>
        <v>5372.8</v>
      </c>
      <c r="AO28" s="59">
        <v>331</v>
      </c>
      <c r="AP28" s="59">
        <v>558.79999999999995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200</v>
      </c>
      <c r="AZ28" s="59">
        <v>100</v>
      </c>
      <c r="BA28" s="59">
        <v>200</v>
      </c>
      <c r="BB28" s="59">
        <v>100</v>
      </c>
      <c r="BC28" s="59">
        <v>3515</v>
      </c>
      <c r="BD28" s="59">
        <v>5688</v>
      </c>
    </row>
    <row r="29" spans="1:56" s="105" customFormat="1" ht="15.75" x14ac:dyDescent="0.25">
      <c r="A29" s="59">
        <v>21</v>
      </c>
      <c r="B29" s="59" t="s">
        <v>57</v>
      </c>
      <c r="C29" s="190">
        <f>'Crop Loan'!AQ32</f>
        <v>0</v>
      </c>
      <c r="D29" s="190">
        <f>'Crop Loan'!AR32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9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Loan'!AQ33</f>
        <v>0</v>
      </c>
      <c r="D30" s="190">
        <f>'Crop Loan'!AR33</f>
        <v>0</v>
      </c>
      <c r="E30" s="59">
        <v>0</v>
      </c>
      <c r="F30" s="98">
        <v>0</v>
      </c>
      <c r="G30" s="59">
        <v>0</v>
      </c>
      <c r="H30" s="98">
        <v>0</v>
      </c>
      <c r="I30" s="59">
        <v>0</v>
      </c>
      <c r="J30" s="98">
        <v>0</v>
      </c>
      <c r="K30" s="59">
        <v>0</v>
      </c>
      <c r="L30" s="98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Loan'!AQ34</f>
        <v>0</v>
      </c>
      <c r="D31" s="190">
        <f>'Crop Loan'!AR34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98">
        <v>0</v>
      </c>
      <c r="K31" s="59">
        <v>0</v>
      </c>
      <c r="L31" s="98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Loan'!AQ35</f>
        <v>0</v>
      </c>
      <c r="D32" s="190">
        <f>'Crop Loan'!AR35</f>
        <v>0</v>
      </c>
      <c r="E32" s="59">
        <v>136</v>
      </c>
      <c r="F32" s="98">
        <v>175.42400000000004</v>
      </c>
      <c r="G32" s="59">
        <v>74</v>
      </c>
      <c r="H32" s="98">
        <v>66.784000000000006</v>
      </c>
      <c r="I32" s="59">
        <v>15</v>
      </c>
      <c r="J32" s="98">
        <v>19.168000000000003</v>
      </c>
      <c r="K32" s="59">
        <v>9</v>
      </c>
      <c r="L32" s="98">
        <v>10.208</v>
      </c>
      <c r="M32" s="190">
        <f t="shared" si="7"/>
        <v>160</v>
      </c>
      <c r="N32" s="190">
        <f t="shared" si="8"/>
        <v>204.80000000000004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5</v>
      </c>
      <c r="AF32" s="59">
        <v>55</v>
      </c>
      <c r="AG32" s="59">
        <v>0</v>
      </c>
      <c r="AH32" s="59">
        <v>0</v>
      </c>
      <c r="AI32" s="59">
        <v>0</v>
      </c>
      <c r="AJ32" s="59">
        <v>0</v>
      </c>
      <c r="AK32" s="59">
        <v>15</v>
      </c>
      <c r="AL32" s="59">
        <v>10</v>
      </c>
      <c r="AM32" s="59">
        <f t="shared" si="9"/>
        <v>180</v>
      </c>
      <c r="AN32" s="59">
        <f t="shared" si="10"/>
        <v>269.80000000000007</v>
      </c>
      <c r="AO32" s="59">
        <v>19</v>
      </c>
      <c r="AP32" s="59">
        <v>38.5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50</v>
      </c>
      <c r="AZ32" s="59">
        <v>25</v>
      </c>
      <c r="BA32" s="59">
        <v>50</v>
      </c>
      <c r="BB32" s="59">
        <v>25</v>
      </c>
      <c r="BC32" s="59">
        <v>230</v>
      </c>
      <c r="BD32" s="59">
        <v>410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Loan'!AQ36</f>
        <v>0</v>
      </c>
      <c r="D33" s="190">
        <f>'Crop Loan'!AR36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98">
        <v>0</v>
      </c>
      <c r="K33" s="59">
        <v>0</v>
      </c>
      <c r="L33" s="98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Loan'!AQ37</f>
        <v>0</v>
      </c>
      <c r="D34" s="190">
        <f>'Crop Loan'!AR37</f>
        <v>0</v>
      </c>
      <c r="E34" s="59">
        <v>0</v>
      </c>
      <c r="F34" s="98">
        <v>0</v>
      </c>
      <c r="G34" s="59">
        <v>0</v>
      </c>
      <c r="H34" s="98">
        <v>0</v>
      </c>
      <c r="I34" s="59">
        <v>0</v>
      </c>
      <c r="J34" s="98">
        <v>0</v>
      </c>
      <c r="K34" s="59">
        <v>0</v>
      </c>
      <c r="L34" s="98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6250</v>
      </c>
      <c r="D35" s="188">
        <f t="shared" ref="D35:BD35" si="13">SUM(D21:D34)</f>
        <v>10300</v>
      </c>
      <c r="E35" s="188">
        <f t="shared" si="13"/>
        <v>2702</v>
      </c>
      <c r="F35" s="188">
        <f t="shared" si="13"/>
        <v>6050.6992000000009</v>
      </c>
      <c r="G35" s="188">
        <f t="shared" si="13"/>
        <v>2743</v>
      </c>
      <c r="H35" s="188">
        <f t="shared" si="13"/>
        <v>2385.4912000000008</v>
      </c>
      <c r="I35" s="188">
        <f t="shared" si="13"/>
        <v>636</v>
      </c>
      <c r="J35" s="188">
        <f t="shared" si="13"/>
        <v>684.69760000000008</v>
      </c>
      <c r="K35" s="188">
        <f t="shared" si="13"/>
        <v>342</v>
      </c>
      <c r="L35" s="188">
        <f t="shared" si="13"/>
        <v>365.03040000000004</v>
      </c>
      <c r="M35" s="188">
        <f t="shared" si="13"/>
        <v>9930</v>
      </c>
      <c r="N35" s="188">
        <f t="shared" si="13"/>
        <v>17400.427199999998</v>
      </c>
      <c r="O35" s="188">
        <f t="shared" si="13"/>
        <v>1303</v>
      </c>
      <c r="P35" s="188">
        <f t="shared" si="13"/>
        <v>6500</v>
      </c>
      <c r="Q35" s="188">
        <f t="shared" si="13"/>
        <v>780</v>
      </c>
      <c r="R35" s="188">
        <f t="shared" si="13"/>
        <v>3900</v>
      </c>
      <c r="S35" s="188">
        <f t="shared" si="13"/>
        <v>517</v>
      </c>
      <c r="T35" s="188">
        <f t="shared" si="13"/>
        <v>2600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2600</v>
      </c>
      <c r="Z35" s="188">
        <f t="shared" si="13"/>
        <v>13000</v>
      </c>
      <c r="AA35" s="188">
        <f t="shared" si="13"/>
        <v>0</v>
      </c>
      <c r="AB35" s="188">
        <f t="shared" si="13"/>
        <v>0</v>
      </c>
      <c r="AC35" s="188">
        <f t="shared" si="13"/>
        <v>140</v>
      </c>
      <c r="AD35" s="188">
        <f t="shared" si="13"/>
        <v>565</v>
      </c>
      <c r="AE35" s="188">
        <f t="shared" si="13"/>
        <v>415</v>
      </c>
      <c r="AF35" s="188">
        <f t="shared" si="13"/>
        <v>4240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6140</v>
      </c>
      <c r="AL35" s="188">
        <f t="shared" si="13"/>
        <v>12260</v>
      </c>
      <c r="AM35" s="188">
        <f t="shared" si="13"/>
        <v>19225</v>
      </c>
      <c r="AN35" s="188">
        <f t="shared" si="13"/>
        <v>47465.427200000006</v>
      </c>
      <c r="AO35" s="188">
        <f t="shared" si="13"/>
        <v>2167</v>
      </c>
      <c r="AP35" s="188">
        <f t="shared" si="13"/>
        <v>5119.51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</v>
      </c>
      <c r="AV35" s="188">
        <f t="shared" si="13"/>
        <v>87.7</v>
      </c>
      <c r="AW35" s="188">
        <f t="shared" si="13"/>
        <v>83</v>
      </c>
      <c r="AX35" s="188">
        <f t="shared" si="13"/>
        <v>418.78999999999996</v>
      </c>
      <c r="AY35" s="188">
        <f t="shared" si="13"/>
        <v>2465</v>
      </c>
      <c r="AZ35" s="188">
        <f t="shared" si="13"/>
        <v>4168.51</v>
      </c>
      <c r="BA35" s="188">
        <f t="shared" si="13"/>
        <v>2550</v>
      </c>
      <c r="BB35" s="188">
        <f t="shared" si="13"/>
        <v>4675</v>
      </c>
      <c r="BC35" s="188">
        <f t="shared" si="13"/>
        <v>24225</v>
      </c>
      <c r="BD35" s="188">
        <f t="shared" si="13"/>
        <v>55870</v>
      </c>
    </row>
    <row r="36" spans="1:56" s="105" customFormat="1" ht="15.75" x14ac:dyDescent="0.25">
      <c r="A36" s="59">
        <v>27</v>
      </c>
      <c r="B36" s="59" t="s">
        <v>64</v>
      </c>
      <c r="C36" s="190">
        <f>'Crop Loan'!AQ39</f>
        <v>0</v>
      </c>
      <c r="D36" s="190">
        <f>'Crop Loan'!AR39</f>
        <v>0</v>
      </c>
      <c r="E36" s="59">
        <v>0</v>
      </c>
      <c r="F36" s="98">
        <v>0</v>
      </c>
      <c r="G36" s="59">
        <v>0</v>
      </c>
      <c r="H36" s="98">
        <v>0</v>
      </c>
      <c r="I36" s="59">
        <v>0</v>
      </c>
      <c r="J36" s="98">
        <v>0</v>
      </c>
      <c r="K36" s="59">
        <v>0</v>
      </c>
      <c r="L36" s="98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Loan'!AQ40</f>
        <v>0</v>
      </c>
      <c r="D37" s="190">
        <f>'Crop Loan'!AR40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98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Loan'!AQ41</f>
        <v>0</v>
      </c>
      <c r="D38" s="190">
        <f>'Crop Loan'!AR41</f>
        <v>0</v>
      </c>
      <c r="E38" s="59">
        <v>107</v>
      </c>
      <c r="F38" s="98">
        <v>68.518400000000014</v>
      </c>
      <c r="G38" s="59">
        <v>59</v>
      </c>
      <c r="H38" s="98">
        <v>26.086399999999998</v>
      </c>
      <c r="I38" s="59">
        <v>12</v>
      </c>
      <c r="J38" s="98">
        <v>7.4879999999999995</v>
      </c>
      <c r="K38" s="59">
        <v>6</v>
      </c>
      <c r="L38" s="98">
        <v>3.9936000000000007</v>
      </c>
      <c r="M38" s="190">
        <f t="shared" si="14"/>
        <v>125</v>
      </c>
      <c r="N38" s="190">
        <f t="shared" si="15"/>
        <v>80.000000000000014</v>
      </c>
      <c r="O38" s="59">
        <v>25</v>
      </c>
      <c r="P38" s="59">
        <v>25</v>
      </c>
      <c r="Q38" s="59">
        <v>15</v>
      </c>
      <c r="R38" s="59">
        <v>15</v>
      </c>
      <c r="S38" s="59">
        <v>10</v>
      </c>
      <c r="T38" s="59">
        <v>10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50</v>
      </c>
      <c r="Z38" s="59">
        <f t="shared" si="17"/>
        <v>50</v>
      </c>
      <c r="AA38" s="59">
        <v>0</v>
      </c>
      <c r="AB38" s="59">
        <v>0</v>
      </c>
      <c r="AC38" s="59">
        <v>0</v>
      </c>
      <c r="AD38" s="59">
        <v>0</v>
      </c>
      <c r="AE38" s="59">
        <v>6</v>
      </c>
      <c r="AF38" s="59">
        <v>55</v>
      </c>
      <c r="AG38" s="59">
        <v>0</v>
      </c>
      <c r="AH38" s="59">
        <v>0</v>
      </c>
      <c r="AI38" s="59">
        <v>0</v>
      </c>
      <c r="AJ38" s="59">
        <v>0</v>
      </c>
      <c r="AK38" s="59">
        <v>20</v>
      </c>
      <c r="AL38" s="59">
        <v>15</v>
      </c>
      <c r="AM38" s="59">
        <f t="shared" si="18"/>
        <v>201</v>
      </c>
      <c r="AN38" s="59">
        <f t="shared" si="19"/>
        <v>200</v>
      </c>
      <c r="AO38" s="59">
        <v>20</v>
      </c>
      <c r="AP38" s="59">
        <v>24.5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3</v>
      </c>
      <c r="AX38" s="59">
        <v>12.5</v>
      </c>
      <c r="AY38" s="59">
        <v>247</v>
      </c>
      <c r="AZ38" s="59">
        <v>112.5</v>
      </c>
      <c r="BA38" s="59">
        <v>250</v>
      </c>
      <c r="BB38" s="59">
        <v>125</v>
      </c>
      <c r="BC38" s="59">
        <v>451</v>
      </c>
      <c r="BD38" s="59">
        <v>370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Loan'!AQ42</f>
        <v>0</v>
      </c>
      <c r="D39" s="190">
        <f>'Crop Loan'!AR42</f>
        <v>0</v>
      </c>
      <c r="E39" s="59">
        <v>0</v>
      </c>
      <c r="F39" s="98">
        <v>0</v>
      </c>
      <c r="G39" s="59">
        <v>0</v>
      </c>
      <c r="H39" s="98">
        <v>0</v>
      </c>
      <c r="I39" s="59">
        <v>0</v>
      </c>
      <c r="J39" s="98">
        <v>0</v>
      </c>
      <c r="K39" s="59">
        <v>0</v>
      </c>
      <c r="L39" s="98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Loan'!AQ43</f>
        <v>0</v>
      </c>
      <c r="D40" s="190">
        <f>'Crop Loan'!AR43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98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Loan'!AQ44</f>
        <v>0</v>
      </c>
      <c r="D41" s="190">
        <f>'Crop Loan'!AR44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98">
        <v>0</v>
      </c>
      <c r="K41" s="59">
        <v>0</v>
      </c>
      <c r="L41" s="98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Loan'!AQ45</f>
        <v>0</v>
      </c>
      <c r="D42" s="190">
        <f>'Crop Loan'!AR45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98">
        <v>0</v>
      </c>
      <c r="K42" s="59">
        <v>0</v>
      </c>
      <c r="L42" s="98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Loan'!AQ46</f>
        <v>0</v>
      </c>
      <c r="D43" s="190">
        <f>'Crop Loan'!AR46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98">
        <v>0</v>
      </c>
      <c r="K43" s="59">
        <v>0</v>
      </c>
      <c r="L43" s="98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Loan'!AQ47</f>
        <v>0</v>
      </c>
      <c r="D44" s="190">
        <f>'Crop Loan'!AR47</f>
        <v>0</v>
      </c>
      <c r="E44" s="59">
        <v>0</v>
      </c>
      <c r="F44" s="98">
        <v>0</v>
      </c>
      <c r="G44" s="59">
        <v>0</v>
      </c>
      <c r="H44" s="98">
        <v>0</v>
      </c>
      <c r="I44" s="59">
        <v>0</v>
      </c>
      <c r="J44" s="98">
        <v>0</v>
      </c>
      <c r="K44" s="59">
        <v>0</v>
      </c>
      <c r="L44" s="98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107</v>
      </c>
      <c r="F45" s="91">
        <f t="shared" si="20"/>
        <v>68.518400000000014</v>
      </c>
      <c r="G45" s="91">
        <f t="shared" si="20"/>
        <v>59</v>
      </c>
      <c r="H45" s="91">
        <f t="shared" si="20"/>
        <v>26.086399999999998</v>
      </c>
      <c r="I45" s="91">
        <f t="shared" si="20"/>
        <v>12</v>
      </c>
      <c r="J45" s="91">
        <f t="shared" si="20"/>
        <v>7.4879999999999995</v>
      </c>
      <c r="K45" s="91">
        <f t="shared" si="20"/>
        <v>6</v>
      </c>
      <c r="L45" s="91">
        <f t="shared" si="20"/>
        <v>3.9936000000000007</v>
      </c>
      <c r="M45" s="91">
        <f t="shared" si="20"/>
        <v>125</v>
      </c>
      <c r="N45" s="91">
        <f t="shared" si="20"/>
        <v>80.000000000000014</v>
      </c>
      <c r="O45" s="91">
        <f t="shared" si="20"/>
        <v>25</v>
      </c>
      <c r="P45" s="91">
        <f t="shared" si="20"/>
        <v>25</v>
      </c>
      <c r="Q45" s="91">
        <f t="shared" si="20"/>
        <v>15</v>
      </c>
      <c r="R45" s="91">
        <f t="shared" si="20"/>
        <v>15</v>
      </c>
      <c r="S45" s="91">
        <f t="shared" si="20"/>
        <v>10</v>
      </c>
      <c r="T45" s="91">
        <f t="shared" si="20"/>
        <v>10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50</v>
      </c>
      <c r="Z45" s="91">
        <f t="shared" si="20"/>
        <v>50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6</v>
      </c>
      <c r="AF45" s="91">
        <f t="shared" si="20"/>
        <v>55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20</v>
      </c>
      <c r="AL45" s="91">
        <f t="shared" si="20"/>
        <v>15</v>
      </c>
      <c r="AM45" s="91">
        <f t="shared" si="20"/>
        <v>201</v>
      </c>
      <c r="AN45" s="91">
        <f t="shared" si="20"/>
        <v>200</v>
      </c>
      <c r="AO45" s="91">
        <f t="shared" si="20"/>
        <v>20</v>
      </c>
      <c r="AP45" s="91">
        <f t="shared" si="20"/>
        <v>24.5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3</v>
      </c>
      <c r="AX45" s="91">
        <f t="shared" si="20"/>
        <v>12.5</v>
      </c>
      <c r="AY45" s="91">
        <f t="shared" si="20"/>
        <v>247</v>
      </c>
      <c r="AZ45" s="91">
        <f t="shared" si="20"/>
        <v>112.5</v>
      </c>
      <c r="BA45" s="91">
        <f t="shared" si="20"/>
        <v>250</v>
      </c>
      <c r="BB45" s="91">
        <f t="shared" si="20"/>
        <v>125</v>
      </c>
      <c r="BC45" s="91">
        <f t="shared" si="20"/>
        <v>451</v>
      </c>
      <c r="BD45" s="91">
        <f t="shared" si="20"/>
        <v>370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Loan'!AQ49</f>
        <v>0</v>
      </c>
      <c r="D46" s="190">
        <f>'Crop Loan'!AR49</f>
        <v>0</v>
      </c>
      <c r="E46" s="59">
        <v>0</v>
      </c>
      <c r="F46" s="98">
        <v>0</v>
      </c>
      <c r="G46" s="59">
        <v>0</v>
      </c>
      <c r="H46" s="98">
        <v>0</v>
      </c>
      <c r="I46" s="59">
        <v>0</v>
      </c>
      <c r="J46" s="98">
        <v>0</v>
      </c>
      <c r="K46" s="59">
        <v>0</v>
      </c>
      <c r="L46" s="98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Loan'!AQ51</f>
        <v>0</v>
      </c>
      <c r="D48" s="190">
        <f>'Crop Loan'!AR51</f>
        <v>0</v>
      </c>
      <c r="E48" s="59">
        <v>0</v>
      </c>
      <c r="F48" s="98">
        <v>0</v>
      </c>
      <c r="G48" s="59">
        <v>0</v>
      </c>
      <c r="H48" s="98">
        <v>0</v>
      </c>
      <c r="I48" s="59">
        <v>0</v>
      </c>
      <c r="J48" s="98">
        <v>0</v>
      </c>
      <c r="K48" s="59">
        <v>0</v>
      </c>
      <c r="L48" s="98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Loan'!AQ54</f>
        <v>0</v>
      </c>
      <c r="D50" s="190">
        <f>'Crop Loan'!AR54</f>
        <v>0</v>
      </c>
      <c r="E50" s="59">
        <v>0</v>
      </c>
      <c r="F50" s="98">
        <v>0</v>
      </c>
      <c r="G50" s="59">
        <v>0</v>
      </c>
      <c r="H50" s="98">
        <v>0</v>
      </c>
      <c r="I50" s="59">
        <v>0</v>
      </c>
      <c r="J50" s="98">
        <v>0</v>
      </c>
      <c r="K50" s="59">
        <v>0</v>
      </c>
      <c r="L50" s="98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Loan'!AQ55</f>
        <v>40000</v>
      </c>
      <c r="D51" s="190">
        <f>'Crop Loan'!AR55</f>
        <v>41954</v>
      </c>
      <c r="E51" s="59">
        <v>4225</v>
      </c>
      <c r="F51" s="98">
        <v>7470.7440000000006</v>
      </c>
      <c r="G51" s="59">
        <v>3401</v>
      </c>
      <c r="H51" s="98">
        <v>2844.36</v>
      </c>
      <c r="I51" s="59">
        <v>682</v>
      </c>
      <c r="J51" s="98">
        <v>653.13280000000009</v>
      </c>
      <c r="K51" s="59">
        <v>361</v>
      </c>
      <c r="L51" s="98">
        <v>348.19200000000001</v>
      </c>
      <c r="M51" s="190">
        <f>C51+E51+I51+K51</f>
        <v>45268</v>
      </c>
      <c r="N51" s="190">
        <f>D51+F51+J51+L51</f>
        <v>50426.068800000001</v>
      </c>
      <c r="O51" s="59">
        <v>505</v>
      </c>
      <c r="P51" s="59">
        <v>1000</v>
      </c>
      <c r="Q51" s="59">
        <v>302</v>
      </c>
      <c r="R51" s="59">
        <v>600</v>
      </c>
      <c r="S51" s="59">
        <v>193</v>
      </c>
      <c r="T51" s="59">
        <v>400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1000</v>
      </c>
      <c r="Z51" s="59">
        <f>P51+R51+T51+V51+X51</f>
        <v>2000</v>
      </c>
      <c r="AA51" s="59">
        <v>0</v>
      </c>
      <c r="AB51" s="59">
        <v>0</v>
      </c>
      <c r="AC51" s="59">
        <v>200</v>
      </c>
      <c r="AD51" s="59">
        <v>700</v>
      </c>
      <c r="AE51" s="59">
        <v>950</v>
      </c>
      <c r="AF51" s="59">
        <v>4800</v>
      </c>
      <c r="AG51" s="59">
        <v>0</v>
      </c>
      <c r="AH51" s="59">
        <v>0</v>
      </c>
      <c r="AI51" s="59">
        <v>0</v>
      </c>
      <c r="AJ51" s="59">
        <v>0</v>
      </c>
      <c r="AK51" s="59">
        <v>2898</v>
      </c>
      <c r="AL51" s="59">
        <v>2900</v>
      </c>
      <c r="AM51" s="59">
        <f>M51+Y51+AA51+AC51+AE51+AG51+AI51+AK51</f>
        <v>50316</v>
      </c>
      <c r="AN51" s="59">
        <f>N51+Z51+AB51+AD51+AF51+AH51+AJ51+AL51</f>
        <v>60826.068800000001</v>
      </c>
      <c r="AO51" s="59">
        <v>4231</v>
      </c>
      <c r="AP51" s="59">
        <v>5080.3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11</v>
      </c>
      <c r="AX51" s="59">
        <v>54.93</v>
      </c>
      <c r="AY51" s="59">
        <v>1489</v>
      </c>
      <c r="AZ51" s="59">
        <v>1445.07</v>
      </c>
      <c r="BA51" s="59">
        <v>1500</v>
      </c>
      <c r="BB51" s="59">
        <v>1500</v>
      </c>
      <c r="BC51" s="59">
        <v>43816</v>
      </c>
      <c r="BD51" s="59">
        <v>52303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40000</v>
      </c>
      <c r="D52" s="188">
        <f t="shared" ref="D52:BD52" si="23">SUM(D50:D51)</f>
        <v>41954</v>
      </c>
      <c r="E52" s="188">
        <f t="shared" si="23"/>
        <v>4225</v>
      </c>
      <c r="F52" s="188">
        <f t="shared" si="23"/>
        <v>7470.7440000000006</v>
      </c>
      <c r="G52" s="188">
        <f t="shared" si="23"/>
        <v>3401</v>
      </c>
      <c r="H52" s="188">
        <f t="shared" si="23"/>
        <v>2844.36</v>
      </c>
      <c r="I52" s="188">
        <f t="shared" si="23"/>
        <v>682</v>
      </c>
      <c r="J52" s="188">
        <f t="shared" si="23"/>
        <v>653.13280000000009</v>
      </c>
      <c r="K52" s="188">
        <f t="shared" si="23"/>
        <v>361</v>
      </c>
      <c r="L52" s="188">
        <f t="shared" si="23"/>
        <v>348.19200000000001</v>
      </c>
      <c r="M52" s="188">
        <f t="shared" si="23"/>
        <v>45268</v>
      </c>
      <c r="N52" s="188">
        <f t="shared" si="23"/>
        <v>50426.068800000001</v>
      </c>
      <c r="O52" s="188">
        <f t="shared" si="23"/>
        <v>505</v>
      </c>
      <c r="P52" s="188">
        <f t="shared" si="23"/>
        <v>1000</v>
      </c>
      <c r="Q52" s="188">
        <f t="shared" si="23"/>
        <v>302</v>
      </c>
      <c r="R52" s="188">
        <f t="shared" si="23"/>
        <v>600</v>
      </c>
      <c r="S52" s="188">
        <f t="shared" si="23"/>
        <v>193</v>
      </c>
      <c r="T52" s="188">
        <f t="shared" si="23"/>
        <v>400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1000</v>
      </c>
      <c r="Z52" s="188">
        <f t="shared" si="23"/>
        <v>2000</v>
      </c>
      <c r="AA52" s="188">
        <f t="shared" si="23"/>
        <v>0</v>
      </c>
      <c r="AB52" s="188">
        <f t="shared" si="23"/>
        <v>0</v>
      </c>
      <c r="AC52" s="188">
        <f t="shared" si="23"/>
        <v>200</v>
      </c>
      <c r="AD52" s="188">
        <f t="shared" si="23"/>
        <v>700</v>
      </c>
      <c r="AE52" s="188">
        <f t="shared" si="23"/>
        <v>950</v>
      </c>
      <c r="AF52" s="188">
        <f t="shared" si="23"/>
        <v>4800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2898</v>
      </c>
      <c r="AL52" s="188">
        <f t="shared" si="23"/>
        <v>2900</v>
      </c>
      <c r="AM52" s="188">
        <f t="shared" si="23"/>
        <v>50316</v>
      </c>
      <c r="AN52" s="188">
        <f t="shared" si="23"/>
        <v>60826.068800000001</v>
      </c>
      <c r="AO52" s="188">
        <f t="shared" si="23"/>
        <v>4231</v>
      </c>
      <c r="AP52" s="188">
        <f t="shared" si="23"/>
        <v>5080.3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11</v>
      </c>
      <c r="AX52" s="188">
        <f t="shared" si="23"/>
        <v>54.93</v>
      </c>
      <c r="AY52" s="188">
        <f t="shared" si="23"/>
        <v>1489</v>
      </c>
      <c r="AZ52" s="188">
        <f t="shared" si="23"/>
        <v>1445.07</v>
      </c>
      <c r="BA52" s="188">
        <f t="shared" si="23"/>
        <v>1500</v>
      </c>
      <c r="BB52" s="188">
        <f t="shared" si="23"/>
        <v>1500</v>
      </c>
      <c r="BC52" s="188">
        <f t="shared" si="23"/>
        <v>43816</v>
      </c>
      <c r="BD52" s="188">
        <f t="shared" si="23"/>
        <v>52303</v>
      </c>
    </row>
    <row r="53" spans="1:56" s="105" customFormat="1" ht="15.75" x14ac:dyDescent="0.25">
      <c r="A53" s="59">
        <v>40</v>
      </c>
      <c r="B53" s="59" t="s">
        <v>81</v>
      </c>
      <c r="C53" s="190">
        <f>'Crop Loan'!AQ57</f>
        <v>15000</v>
      </c>
      <c r="D53" s="190">
        <f>'Crop Loan'!AR57</f>
        <v>7902</v>
      </c>
      <c r="E53" s="59">
        <v>0</v>
      </c>
      <c r="F53" s="98">
        <v>0</v>
      </c>
      <c r="G53" s="59">
        <v>0</v>
      </c>
      <c r="H53" s="98">
        <v>0</v>
      </c>
      <c r="I53" s="59">
        <v>0</v>
      </c>
      <c r="J53" s="98">
        <v>0</v>
      </c>
      <c r="K53" s="59">
        <v>0</v>
      </c>
      <c r="L53" s="98">
        <v>0</v>
      </c>
      <c r="M53" s="190">
        <f>C53+E53+I53+K53</f>
        <v>15000</v>
      </c>
      <c r="N53" s="190">
        <f>D53+F53+J53+L53</f>
        <v>7902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15000</v>
      </c>
      <c r="AN53" s="59">
        <f>N53+Z53+AB53+AD53+AF53+AH53+AJ53+AL53</f>
        <v>7902</v>
      </c>
      <c r="AO53" s="59">
        <v>1501</v>
      </c>
      <c r="AP53" s="59">
        <v>790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900</v>
      </c>
      <c r="AZ53" s="59">
        <v>450</v>
      </c>
      <c r="BA53" s="59">
        <v>900</v>
      </c>
      <c r="BB53" s="59">
        <v>450</v>
      </c>
      <c r="BC53" s="59">
        <v>15900</v>
      </c>
      <c r="BD53" s="59">
        <v>8350</v>
      </c>
    </row>
    <row r="54" spans="1:56" s="107" customFormat="1" ht="15.75" x14ac:dyDescent="0.25">
      <c r="A54" s="106"/>
      <c r="B54" s="91" t="s">
        <v>82</v>
      </c>
      <c r="C54" s="188">
        <f>C53</f>
        <v>15000</v>
      </c>
      <c r="D54" s="188">
        <f t="shared" ref="D54:BD54" si="24">D53</f>
        <v>7902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15000</v>
      </c>
      <c r="N54" s="188">
        <f t="shared" si="24"/>
        <v>7902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15000</v>
      </c>
      <c r="AN54" s="188">
        <f t="shared" si="24"/>
        <v>7902</v>
      </c>
      <c r="AO54" s="188">
        <f t="shared" si="24"/>
        <v>1501</v>
      </c>
      <c r="AP54" s="188">
        <f t="shared" si="24"/>
        <v>790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900</v>
      </c>
      <c r="AZ54" s="188">
        <f t="shared" si="24"/>
        <v>450</v>
      </c>
      <c r="BA54" s="188">
        <f t="shared" si="24"/>
        <v>900</v>
      </c>
      <c r="BB54" s="188">
        <f t="shared" si="24"/>
        <v>450</v>
      </c>
      <c r="BC54" s="188">
        <f t="shared" si="24"/>
        <v>15900</v>
      </c>
      <c r="BD54" s="188">
        <f t="shared" si="24"/>
        <v>8350</v>
      </c>
    </row>
    <row r="55" spans="1:56" s="105" customFormat="1" ht="15.75" x14ac:dyDescent="0.25">
      <c r="A55" s="59">
        <v>42</v>
      </c>
      <c r="B55" s="59" t="s">
        <v>83</v>
      </c>
      <c r="C55" s="190">
        <f>'Crop Loan'!AQ59</f>
        <v>0</v>
      </c>
      <c r="D55" s="190">
        <f>'Crop Loan'!AR59</f>
        <v>0</v>
      </c>
      <c r="E55" s="59">
        <v>0</v>
      </c>
      <c r="F55" s="98">
        <v>0</v>
      </c>
      <c r="G55" s="59">
        <v>0</v>
      </c>
      <c r="H55" s="98">
        <v>0</v>
      </c>
      <c r="I55" s="59">
        <v>0</v>
      </c>
      <c r="J55" s="98">
        <v>0</v>
      </c>
      <c r="K55" s="59">
        <v>0</v>
      </c>
      <c r="L55" s="98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Loan'!AQ60</f>
        <v>0</v>
      </c>
      <c r="D56" s="190">
        <f>'Crop Loan'!AR60</f>
        <v>0</v>
      </c>
      <c r="E56" s="59">
        <v>0</v>
      </c>
      <c r="F56" s="98">
        <v>0</v>
      </c>
      <c r="G56" s="59">
        <v>0</v>
      </c>
      <c r="H56" s="98">
        <v>0</v>
      </c>
      <c r="I56" s="59">
        <v>0</v>
      </c>
      <c r="J56" s="98">
        <v>0</v>
      </c>
      <c r="K56" s="59">
        <v>0</v>
      </c>
      <c r="L56" s="98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Loan'!AQ61</f>
        <v>0</v>
      </c>
      <c r="D57" s="190">
        <f>'Crop Loan'!AR61</f>
        <v>0</v>
      </c>
      <c r="E57" s="59">
        <v>0</v>
      </c>
      <c r="F57" s="98">
        <v>0</v>
      </c>
      <c r="G57" s="59">
        <v>0</v>
      </c>
      <c r="H57" s="98">
        <v>0</v>
      </c>
      <c r="I57" s="59">
        <v>0</v>
      </c>
      <c r="J57" s="98">
        <v>0</v>
      </c>
      <c r="K57" s="59">
        <v>0</v>
      </c>
      <c r="L57" s="98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Loan'!AQ62</f>
        <v>0</v>
      </c>
      <c r="D58" s="190">
        <f>'Crop Loan'!AR62</f>
        <v>0</v>
      </c>
      <c r="E58" s="59">
        <v>0</v>
      </c>
      <c r="F58" s="98">
        <v>0</v>
      </c>
      <c r="G58" s="59">
        <v>0</v>
      </c>
      <c r="H58" s="98">
        <v>0</v>
      </c>
      <c r="I58" s="59">
        <v>0</v>
      </c>
      <c r="J58" s="98">
        <v>0</v>
      </c>
      <c r="K58" s="59">
        <v>0</v>
      </c>
      <c r="L58" s="98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219">
        <f>C59+C54+C52+C49+C47+C45+C35+C20</f>
        <v>189100</v>
      </c>
      <c r="D60" s="219">
        <f t="shared" ref="D60:BB60" si="29">D59+D54+D52+D49+D47+D45+D35+D20</f>
        <v>185006</v>
      </c>
      <c r="E60" s="219">
        <f t="shared" si="29"/>
        <v>26980</v>
      </c>
      <c r="F60" s="219">
        <f t="shared" si="29"/>
        <v>34438.488960000002</v>
      </c>
      <c r="G60" s="219">
        <f t="shared" si="29"/>
        <v>16427</v>
      </c>
      <c r="H60" s="219">
        <f t="shared" si="29"/>
        <v>13193.68864</v>
      </c>
      <c r="I60" s="219">
        <f t="shared" si="29"/>
        <v>3388</v>
      </c>
      <c r="J60" s="219">
        <f t="shared" si="29"/>
        <v>3623.6672000000003</v>
      </c>
      <c r="K60" s="219">
        <f t="shared" si="29"/>
        <v>1883</v>
      </c>
      <c r="L60" s="219">
        <f t="shared" si="29"/>
        <v>1931.8438400000005</v>
      </c>
      <c r="M60" s="219">
        <f t="shared" si="29"/>
        <v>221351</v>
      </c>
      <c r="N60" s="219">
        <f t="shared" si="29"/>
        <v>225000</v>
      </c>
      <c r="O60" s="219">
        <f t="shared" si="29"/>
        <v>5022</v>
      </c>
      <c r="P60" s="219">
        <f t="shared" si="29"/>
        <v>21250</v>
      </c>
      <c r="Q60" s="219">
        <f t="shared" si="29"/>
        <v>3005</v>
      </c>
      <c r="R60" s="219">
        <f t="shared" si="29"/>
        <v>12750</v>
      </c>
      <c r="S60" s="219">
        <f t="shared" si="29"/>
        <v>1973</v>
      </c>
      <c r="T60" s="219">
        <f t="shared" si="29"/>
        <v>8500</v>
      </c>
      <c r="U60" s="219">
        <f t="shared" si="29"/>
        <v>0</v>
      </c>
      <c r="V60" s="219">
        <f t="shared" si="29"/>
        <v>0</v>
      </c>
      <c r="W60" s="219">
        <f t="shared" si="29"/>
        <v>0</v>
      </c>
      <c r="X60" s="219">
        <f t="shared" si="29"/>
        <v>0</v>
      </c>
      <c r="Y60" s="219">
        <f t="shared" si="29"/>
        <v>10000</v>
      </c>
      <c r="Z60" s="219">
        <f t="shared" si="29"/>
        <v>42500</v>
      </c>
      <c r="AA60" s="219">
        <f t="shared" si="29"/>
        <v>0</v>
      </c>
      <c r="AB60" s="219">
        <f t="shared" si="29"/>
        <v>0</v>
      </c>
      <c r="AC60" s="219">
        <f t="shared" si="29"/>
        <v>1150</v>
      </c>
      <c r="AD60" s="219">
        <f t="shared" si="29"/>
        <v>4500</v>
      </c>
      <c r="AE60" s="219">
        <f t="shared" si="29"/>
        <v>3561</v>
      </c>
      <c r="AF60" s="219">
        <f t="shared" si="29"/>
        <v>30000</v>
      </c>
      <c r="AG60" s="219">
        <f t="shared" si="29"/>
        <v>0</v>
      </c>
      <c r="AH60" s="219">
        <f t="shared" si="29"/>
        <v>0</v>
      </c>
      <c r="AI60" s="219">
        <f t="shared" si="29"/>
        <v>0</v>
      </c>
      <c r="AJ60" s="219">
        <f t="shared" si="29"/>
        <v>0</v>
      </c>
      <c r="AK60" s="219">
        <f t="shared" si="29"/>
        <v>36538</v>
      </c>
      <c r="AL60" s="219">
        <f t="shared" si="29"/>
        <v>45000</v>
      </c>
      <c r="AM60" s="219">
        <f>M60+Y60+AA60+AC60+AE60+AG60+AI60+AK60</f>
        <v>272600</v>
      </c>
      <c r="AN60" s="219">
        <f>N60+Z60+AB60+AD60+AF60+AH60+AJ60+AL60</f>
        <v>347000</v>
      </c>
      <c r="AO60" s="219">
        <f t="shared" si="29"/>
        <v>26706</v>
      </c>
      <c r="AP60" s="219">
        <f t="shared" si="29"/>
        <v>34700.01</v>
      </c>
      <c r="AQ60" s="219">
        <f t="shared" si="29"/>
        <v>0</v>
      </c>
      <c r="AR60" s="219">
        <f t="shared" si="29"/>
        <v>0</v>
      </c>
      <c r="AS60" s="219">
        <f t="shared" si="29"/>
        <v>0</v>
      </c>
      <c r="AT60" s="219">
        <f t="shared" si="29"/>
        <v>0</v>
      </c>
      <c r="AU60" s="219">
        <f t="shared" si="29"/>
        <v>24</v>
      </c>
      <c r="AV60" s="219">
        <f t="shared" si="29"/>
        <v>919.36</v>
      </c>
      <c r="AW60" s="219">
        <f t="shared" si="29"/>
        <v>389</v>
      </c>
      <c r="AX60" s="219">
        <f t="shared" si="29"/>
        <v>1953.16</v>
      </c>
      <c r="AY60" s="219">
        <f t="shared" si="29"/>
        <v>22087</v>
      </c>
      <c r="AZ60" s="219">
        <f t="shared" si="29"/>
        <v>21127.48</v>
      </c>
      <c r="BA60" s="219">
        <f t="shared" si="29"/>
        <v>22500</v>
      </c>
      <c r="BB60" s="219">
        <f t="shared" si="29"/>
        <v>24000</v>
      </c>
      <c r="BC60" s="219">
        <f>AM60+BA60</f>
        <v>295100</v>
      </c>
      <c r="BD60" s="219">
        <f>AN60+BB60</f>
        <v>371000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D60"/>
  <sheetViews>
    <sheetView workbookViewId="0">
      <pane xSplit="2" ySplit="7" topLeftCell="C36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customHeight="1" x14ac:dyDescent="0.25"/>
  <cols>
    <col min="1" max="1" width="6.28515625" customWidth="1"/>
    <col min="2" max="2" width="25.85546875" customWidth="1"/>
    <col min="3" max="55" width="12.7109375" customWidth="1"/>
    <col min="56" max="56" width="12.7109375" style="19" customWidth="1"/>
  </cols>
  <sheetData>
    <row r="1" spans="1:56" ht="15" customHeight="1" x14ac:dyDescent="0.25">
      <c r="F1" s="211"/>
      <c r="H1" s="97"/>
    </row>
    <row r="2" spans="1:56" ht="1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15" customHeight="1" thickBot="1" x14ac:dyDescent="0.45">
      <c r="A4" s="409" t="s">
        <v>94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1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15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" customHeight="1" x14ac:dyDescent="0.25">
      <c r="A8" s="59">
        <v>1</v>
      </c>
      <c r="B8" s="59" t="s">
        <v>36</v>
      </c>
      <c r="C8" s="190">
        <f>'Crop Loan'!AW11</f>
        <v>1500</v>
      </c>
      <c r="D8" s="190">
        <f>'Crop Loan'!AX11</f>
        <v>1109</v>
      </c>
      <c r="E8" s="59">
        <v>532</v>
      </c>
      <c r="F8" s="98">
        <v>405.15</v>
      </c>
      <c r="G8" s="59">
        <v>194</v>
      </c>
      <c r="H8" s="187">
        <v>131.86830300000003</v>
      </c>
      <c r="I8" s="59">
        <v>91</v>
      </c>
      <c r="J8" s="59">
        <v>50</v>
      </c>
      <c r="K8" s="59">
        <v>217</v>
      </c>
      <c r="L8" s="59">
        <v>163</v>
      </c>
      <c r="M8" s="190">
        <f>C8+E8+I8+K8</f>
        <v>2340</v>
      </c>
      <c r="N8" s="190">
        <f>D8+F8+J8+L8</f>
        <v>1727.15</v>
      </c>
      <c r="O8" s="59">
        <v>175</v>
      </c>
      <c r="P8" s="59">
        <v>952</v>
      </c>
      <c r="Q8" s="59">
        <v>104</v>
      </c>
      <c r="R8" s="59">
        <v>571.20000000000005</v>
      </c>
      <c r="S8" s="59">
        <v>68</v>
      </c>
      <c r="T8" s="59">
        <v>380.8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347</v>
      </c>
      <c r="Z8" s="59">
        <f>P8+R8+T8+V8+X8</f>
        <v>1904</v>
      </c>
      <c r="AA8" s="59">
        <v>0</v>
      </c>
      <c r="AB8" s="59">
        <v>0</v>
      </c>
      <c r="AC8" s="59">
        <v>64</v>
      </c>
      <c r="AD8" s="59">
        <v>138</v>
      </c>
      <c r="AE8" s="59">
        <v>49</v>
      </c>
      <c r="AF8" s="59">
        <v>306</v>
      </c>
      <c r="AG8" s="59">
        <v>0</v>
      </c>
      <c r="AH8" s="59">
        <v>0</v>
      </c>
      <c r="AI8" s="59">
        <v>0</v>
      </c>
      <c r="AJ8" s="59">
        <v>0</v>
      </c>
      <c r="AK8" s="59">
        <v>368</v>
      </c>
      <c r="AL8" s="59">
        <v>1031</v>
      </c>
      <c r="AM8" s="59">
        <f>M8+Y8+AA8+AC8+AE8+AG8+AI8+AK8</f>
        <v>3168</v>
      </c>
      <c r="AN8" s="59">
        <f>N8+Z8+AB8+AD8+AF8+AH8+AJ8+AL8</f>
        <v>5106.1499999999996</v>
      </c>
      <c r="AO8" s="59">
        <v>158</v>
      </c>
      <c r="AP8" s="59">
        <v>266.72000000000003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13</v>
      </c>
      <c r="AX8" s="59">
        <v>61.25</v>
      </c>
      <c r="AY8" s="59">
        <v>281</v>
      </c>
      <c r="AZ8" s="59">
        <v>659.75</v>
      </c>
      <c r="BA8" s="59">
        <f>AQ8+AS8+AU8+AW8+AY8</f>
        <v>294</v>
      </c>
      <c r="BB8" s="59">
        <f>AR8+AT8+AV8+AX8+AZ8</f>
        <v>721</v>
      </c>
      <c r="BC8" s="59">
        <f>BA8+AM8</f>
        <v>3462</v>
      </c>
      <c r="BD8" s="98">
        <f>BB8+AN8</f>
        <v>5827.15</v>
      </c>
    </row>
    <row r="9" spans="1:56" s="105" customFormat="1" ht="15" customHeight="1" x14ac:dyDescent="0.25">
      <c r="A9" s="59">
        <v>2</v>
      </c>
      <c r="B9" s="59" t="s">
        <v>37</v>
      </c>
      <c r="C9" s="190">
        <f>'Crop Loan'!AW12</f>
        <v>9600</v>
      </c>
      <c r="D9" s="190">
        <f>'Crop Loan'!AX12</f>
        <v>7231</v>
      </c>
      <c r="E9" s="59">
        <v>3327</v>
      </c>
      <c r="F9" s="98">
        <v>2575.1517463980008</v>
      </c>
      <c r="G9" s="59">
        <v>1206</v>
      </c>
      <c r="H9" s="187">
        <v>823.92422700000009</v>
      </c>
      <c r="I9" s="59">
        <v>564</v>
      </c>
      <c r="J9" s="59">
        <v>335</v>
      </c>
      <c r="K9" s="59">
        <v>1359</v>
      </c>
      <c r="L9" s="59">
        <v>1010</v>
      </c>
      <c r="M9" s="190">
        <f t="shared" ref="M9:M19" si="0">C9+E9+I9+K9</f>
        <v>14850</v>
      </c>
      <c r="N9" s="190">
        <f t="shared" ref="N9:N19" si="1">D9+F9+J9+L9</f>
        <v>11151.151746398002</v>
      </c>
      <c r="O9" s="59">
        <v>1004</v>
      </c>
      <c r="P9" s="59">
        <v>5480.5</v>
      </c>
      <c r="Q9" s="59">
        <v>603</v>
      </c>
      <c r="R9" s="59">
        <v>3288.3</v>
      </c>
      <c r="S9" s="59">
        <v>388</v>
      </c>
      <c r="T9" s="59">
        <v>2192.1999999999998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1995</v>
      </c>
      <c r="Z9" s="59">
        <f t="shared" ref="Z9:Z19" si="3">P9+R9+T9+V9+X9</f>
        <v>10961</v>
      </c>
      <c r="AA9" s="59">
        <v>0</v>
      </c>
      <c r="AB9" s="59">
        <v>0</v>
      </c>
      <c r="AC9" s="59">
        <v>125</v>
      </c>
      <c r="AD9" s="59">
        <v>266</v>
      </c>
      <c r="AE9" s="59">
        <v>420</v>
      </c>
      <c r="AF9" s="59">
        <v>2599</v>
      </c>
      <c r="AG9" s="59">
        <v>0</v>
      </c>
      <c r="AH9" s="59">
        <v>0</v>
      </c>
      <c r="AI9" s="59">
        <v>0</v>
      </c>
      <c r="AJ9" s="59">
        <v>0</v>
      </c>
      <c r="AK9" s="59">
        <v>1313</v>
      </c>
      <c r="AL9" s="59">
        <v>2917</v>
      </c>
      <c r="AM9" s="59">
        <f t="shared" ref="AM9:AM19" si="4">M9+Y9+AA9+AC9+AE9+AG9+AI9+AK9</f>
        <v>18703</v>
      </c>
      <c r="AN9" s="59">
        <f t="shared" ref="AN9:AN19" si="5">N9+Z9+AB9+AD9+AF9+AH9+AJ9+AL9</f>
        <v>27894.151746398002</v>
      </c>
      <c r="AO9" s="59">
        <v>938</v>
      </c>
      <c r="AP9" s="59">
        <v>1463.15</v>
      </c>
      <c r="AQ9" s="59">
        <v>0</v>
      </c>
      <c r="AR9" s="59">
        <v>0</v>
      </c>
      <c r="AS9" s="59">
        <v>0</v>
      </c>
      <c r="AT9" s="59">
        <v>0</v>
      </c>
      <c r="AU9" s="59">
        <v>4</v>
      </c>
      <c r="AV9" s="59">
        <v>146.18</v>
      </c>
      <c r="AW9" s="59">
        <v>46</v>
      </c>
      <c r="AX9" s="59">
        <v>230.52</v>
      </c>
      <c r="AY9" s="59">
        <v>2313</v>
      </c>
      <c r="AZ9" s="59">
        <v>3333.3</v>
      </c>
      <c r="BA9" s="59">
        <f t="shared" ref="BA9:BA19" si="6">AQ9+AS9+AU9+AW9+AY9</f>
        <v>2363</v>
      </c>
      <c r="BB9" s="59">
        <f t="shared" ref="BB9:BB19" si="7">AR9+AT9+AV9+AX9+AZ9</f>
        <v>3710</v>
      </c>
      <c r="BC9" s="59">
        <f t="shared" ref="BC9:BC19" si="8">BA9+AM9</f>
        <v>21066</v>
      </c>
      <c r="BD9" s="98">
        <f t="shared" ref="BD9:BD19" si="9">BB9+AN9</f>
        <v>31604.151746398002</v>
      </c>
    </row>
    <row r="10" spans="1:56" s="105" customFormat="1" ht="15" customHeight="1" x14ac:dyDescent="0.25">
      <c r="A10" s="59">
        <v>3</v>
      </c>
      <c r="B10" s="59" t="s">
        <v>38</v>
      </c>
      <c r="C10" s="190">
        <f>'Crop Loan'!AW13</f>
        <v>8800</v>
      </c>
      <c r="D10" s="190">
        <f>'Crop Loan'!AX13</f>
        <v>6590</v>
      </c>
      <c r="E10" s="59">
        <v>2263</v>
      </c>
      <c r="F10" s="98">
        <v>1750.8360521190002</v>
      </c>
      <c r="G10" s="59">
        <v>823</v>
      </c>
      <c r="H10" s="187">
        <v>560.18083799999999</v>
      </c>
      <c r="I10" s="59">
        <v>383</v>
      </c>
      <c r="J10" s="59">
        <v>225</v>
      </c>
      <c r="K10" s="59">
        <v>924</v>
      </c>
      <c r="L10" s="59">
        <v>550</v>
      </c>
      <c r="M10" s="190">
        <f t="shared" si="0"/>
        <v>12370</v>
      </c>
      <c r="N10" s="190">
        <f t="shared" si="1"/>
        <v>9115.8360521190007</v>
      </c>
      <c r="O10" s="59">
        <v>948</v>
      </c>
      <c r="P10" s="59">
        <v>5192</v>
      </c>
      <c r="Q10" s="59">
        <v>566</v>
      </c>
      <c r="R10" s="59">
        <v>3115.2</v>
      </c>
      <c r="S10" s="59">
        <v>376</v>
      </c>
      <c r="T10" s="59">
        <v>2076.8000000000002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1890</v>
      </c>
      <c r="Z10" s="59">
        <f t="shared" si="3"/>
        <v>10384</v>
      </c>
      <c r="AA10" s="59">
        <v>0</v>
      </c>
      <c r="AB10" s="59">
        <v>0</v>
      </c>
      <c r="AC10" s="59">
        <v>216</v>
      </c>
      <c r="AD10" s="59">
        <v>463</v>
      </c>
      <c r="AE10" s="59">
        <v>321</v>
      </c>
      <c r="AF10" s="59">
        <v>1989</v>
      </c>
      <c r="AG10" s="59">
        <v>0</v>
      </c>
      <c r="AH10" s="59">
        <v>0</v>
      </c>
      <c r="AI10" s="59">
        <v>0</v>
      </c>
      <c r="AJ10" s="59">
        <v>0</v>
      </c>
      <c r="AK10" s="59">
        <v>2538</v>
      </c>
      <c r="AL10" s="59">
        <v>5639</v>
      </c>
      <c r="AM10" s="59">
        <f t="shared" si="4"/>
        <v>17335</v>
      </c>
      <c r="AN10" s="59">
        <f t="shared" si="5"/>
        <v>27590.836052119001</v>
      </c>
      <c r="AO10" s="59">
        <v>868</v>
      </c>
      <c r="AP10" s="59">
        <v>1432.98</v>
      </c>
      <c r="AQ10" s="59">
        <v>0</v>
      </c>
      <c r="AR10" s="59">
        <v>0</v>
      </c>
      <c r="AS10" s="59">
        <v>0</v>
      </c>
      <c r="AT10" s="59">
        <v>0</v>
      </c>
      <c r="AU10" s="59">
        <v>2</v>
      </c>
      <c r="AV10" s="59">
        <v>68.42</v>
      </c>
      <c r="AW10" s="59">
        <v>53</v>
      </c>
      <c r="AX10" s="59">
        <v>261.27</v>
      </c>
      <c r="AY10" s="59">
        <v>1678</v>
      </c>
      <c r="AZ10" s="59">
        <v>2865.31</v>
      </c>
      <c r="BA10" s="59">
        <f t="shared" si="6"/>
        <v>1733</v>
      </c>
      <c r="BB10" s="59">
        <f t="shared" si="7"/>
        <v>3195</v>
      </c>
      <c r="BC10" s="59">
        <f t="shared" si="8"/>
        <v>19068</v>
      </c>
      <c r="BD10" s="98">
        <f t="shared" si="9"/>
        <v>30785.836052119001</v>
      </c>
    </row>
    <row r="11" spans="1:56" s="105" customFormat="1" ht="15" customHeight="1" x14ac:dyDescent="0.25">
      <c r="A11" s="59">
        <v>4</v>
      </c>
      <c r="B11" s="59" t="s">
        <v>39</v>
      </c>
      <c r="C11" s="190">
        <f>'Crop Loan'!AW14</f>
        <v>500</v>
      </c>
      <c r="D11" s="190">
        <f>'Crop Loan'!AX14</f>
        <v>362</v>
      </c>
      <c r="E11" s="59">
        <v>307</v>
      </c>
      <c r="F11" s="98">
        <v>236.76376231200004</v>
      </c>
      <c r="G11" s="59">
        <v>111</v>
      </c>
      <c r="H11" s="187">
        <v>75.752544</v>
      </c>
      <c r="I11" s="59">
        <v>53</v>
      </c>
      <c r="J11" s="59">
        <v>30</v>
      </c>
      <c r="K11" s="59">
        <v>124</v>
      </c>
      <c r="L11" s="59">
        <v>90</v>
      </c>
      <c r="M11" s="190">
        <f t="shared" si="0"/>
        <v>984</v>
      </c>
      <c r="N11" s="190">
        <f t="shared" si="1"/>
        <v>718.76376231200004</v>
      </c>
      <c r="O11" s="59">
        <v>126</v>
      </c>
      <c r="P11" s="59">
        <v>692.5</v>
      </c>
      <c r="Q11" s="59">
        <v>75</v>
      </c>
      <c r="R11" s="59">
        <v>415.5</v>
      </c>
      <c r="S11" s="59">
        <v>51</v>
      </c>
      <c r="T11" s="59">
        <v>277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252</v>
      </c>
      <c r="Z11" s="59">
        <f t="shared" si="3"/>
        <v>1385</v>
      </c>
      <c r="AA11" s="59">
        <v>0</v>
      </c>
      <c r="AB11" s="59">
        <v>0</v>
      </c>
      <c r="AC11" s="59">
        <v>22</v>
      </c>
      <c r="AD11" s="59">
        <v>50</v>
      </c>
      <c r="AE11" s="59">
        <v>28</v>
      </c>
      <c r="AF11" s="59">
        <v>176</v>
      </c>
      <c r="AG11" s="59">
        <v>0</v>
      </c>
      <c r="AH11" s="59">
        <v>0</v>
      </c>
      <c r="AI11" s="59">
        <v>0</v>
      </c>
      <c r="AJ11" s="59">
        <v>0</v>
      </c>
      <c r="AK11" s="59">
        <v>302</v>
      </c>
      <c r="AL11" s="59">
        <v>671</v>
      </c>
      <c r="AM11" s="59">
        <f t="shared" si="4"/>
        <v>1588</v>
      </c>
      <c r="AN11" s="59">
        <f t="shared" si="5"/>
        <v>3000.7637623119999</v>
      </c>
      <c r="AO11" s="59">
        <v>79</v>
      </c>
      <c r="AP11" s="59">
        <v>156.51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6</v>
      </c>
      <c r="AX11" s="59">
        <v>28.66</v>
      </c>
      <c r="AY11" s="59">
        <v>231</v>
      </c>
      <c r="AZ11" s="59">
        <v>424.34</v>
      </c>
      <c r="BA11" s="59">
        <f t="shared" si="6"/>
        <v>237</v>
      </c>
      <c r="BB11" s="59">
        <f t="shared" si="7"/>
        <v>453</v>
      </c>
      <c r="BC11" s="59">
        <f t="shared" si="8"/>
        <v>1825</v>
      </c>
      <c r="BD11" s="98">
        <f t="shared" si="9"/>
        <v>3453.7637623119999</v>
      </c>
    </row>
    <row r="12" spans="1:56" s="105" customFormat="1" ht="15" customHeight="1" x14ac:dyDescent="0.25">
      <c r="A12" s="59">
        <v>5</v>
      </c>
      <c r="B12" s="59" t="s">
        <v>40</v>
      </c>
      <c r="C12" s="190">
        <f>'Crop Loan'!AW15</f>
        <v>900</v>
      </c>
      <c r="D12" s="190">
        <f>'Crop Loan'!AX15</f>
        <v>683</v>
      </c>
      <c r="E12" s="59">
        <v>246</v>
      </c>
      <c r="F12" s="98">
        <v>190.47617011500003</v>
      </c>
      <c r="G12" s="59">
        <v>89</v>
      </c>
      <c r="H12" s="187">
        <v>60.945255000000003</v>
      </c>
      <c r="I12" s="59">
        <v>42</v>
      </c>
      <c r="J12" s="59">
        <v>25</v>
      </c>
      <c r="K12" s="59">
        <v>101</v>
      </c>
      <c r="L12" s="59">
        <v>48</v>
      </c>
      <c r="M12" s="190">
        <f t="shared" si="0"/>
        <v>1289</v>
      </c>
      <c r="N12" s="190">
        <f t="shared" si="1"/>
        <v>946.47617011500006</v>
      </c>
      <c r="O12" s="59">
        <v>95</v>
      </c>
      <c r="P12" s="59">
        <v>519</v>
      </c>
      <c r="Q12" s="59">
        <v>57</v>
      </c>
      <c r="R12" s="59">
        <v>311.39999999999998</v>
      </c>
      <c r="S12" s="59">
        <v>37</v>
      </c>
      <c r="T12" s="59">
        <v>207.6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189</v>
      </c>
      <c r="Z12" s="59">
        <f t="shared" si="3"/>
        <v>1038</v>
      </c>
      <c r="AA12" s="59">
        <v>0</v>
      </c>
      <c r="AB12" s="59">
        <v>0</v>
      </c>
      <c r="AC12" s="59">
        <v>8</v>
      </c>
      <c r="AD12" s="59">
        <v>13</v>
      </c>
      <c r="AE12" s="59">
        <v>17</v>
      </c>
      <c r="AF12" s="59">
        <v>104</v>
      </c>
      <c r="AG12" s="59">
        <v>0</v>
      </c>
      <c r="AH12" s="59">
        <v>0</v>
      </c>
      <c r="AI12" s="59">
        <v>0</v>
      </c>
      <c r="AJ12" s="59">
        <v>0</v>
      </c>
      <c r="AK12" s="59">
        <v>244</v>
      </c>
      <c r="AL12" s="59">
        <v>564</v>
      </c>
      <c r="AM12" s="59">
        <f t="shared" si="4"/>
        <v>1747</v>
      </c>
      <c r="AN12" s="59">
        <f t="shared" si="5"/>
        <v>2665.4761701150001</v>
      </c>
      <c r="AO12" s="59">
        <v>87</v>
      </c>
      <c r="AP12" s="59">
        <v>139.66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6</v>
      </c>
      <c r="AX12" s="59">
        <v>33</v>
      </c>
      <c r="AY12" s="59">
        <v>173</v>
      </c>
      <c r="AZ12" s="59">
        <v>297</v>
      </c>
      <c r="BA12" s="59">
        <f t="shared" si="6"/>
        <v>179</v>
      </c>
      <c r="BB12" s="59">
        <f t="shared" si="7"/>
        <v>330</v>
      </c>
      <c r="BC12" s="59">
        <f t="shared" si="8"/>
        <v>1926</v>
      </c>
      <c r="BD12" s="98">
        <f t="shared" si="9"/>
        <v>2995.4761701150001</v>
      </c>
    </row>
    <row r="13" spans="1:56" s="105" customFormat="1" ht="15" customHeight="1" x14ac:dyDescent="0.25">
      <c r="A13" s="59">
        <v>6</v>
      </c>
      <c r="B13" s="59" t="s">
        <v>41</v>
      </c>
      <c r="C13" s="190">
        <f>'Crop Loan'!AW16</f>
        <v>1500</v>
      </c>
      <c r="D13" s="190">
        <f>'Crop Loan'!AX16</f>
        <v>1109</v>
      </c>
      <c r="E13" s="59">
        <v>419</v>
      </c>
      <c r="F13" s="98">
        <v>324.44351316300009</v>
      </c>
      <c r="G13" s="59">
        <v>152</v>
      </c>
      <c r="H13" s="187">
        <v>103.80703200000001</v>
      </c>
      <c r="I13" s="59">
        <v>71</v>
      </c>
      <c r="J13" s="59">
        <v>42</v>
      </c>
      <c r="K13" s="59">
        <v>172</v>
      </c>
      <c r="L13" s="59">
        <v>80</v>
      </c>
      <c r="M13" s="190">
        <f t="shared" si="0"/>
        <v>2162</v>
      </c>
      <c r="N13" s="190">
        <f t="shared" si="1"/>
        <v>1555.443513163</v>
      </c>
      <c r="O13" s="59">
        <v>153</v>
      </c>
      <c r="P13" s="59">
        <v>836.5</v>
      </c>
      <c r="Q13" s="59">
        <v>91</v>
      </c>
      <c r="R13" s="59">
        <v>501.9</v>
      </c>
      <c r="S13" s="59">
        <v>61</v>
      </c>
      <c r="T13" s="59">
        <v>334.6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305</v>
      </c>
      <c r="Z13" s="59">
        <f t="shared" si="3"/>
        <v>1673</v>
      </c>
      <c r="AA13" s="59">
        <v>0</v>
      </c>
      <c r="AB13" s="59">
        <v>0</v>
      </c>
      <c r="AC13" s="59">
        <v>37</v>
      </c>
      <c r="AD13" s="59">
        <v>82</v>
      </c>
      <c r="AE13" s="59">
        <v>30</v>
      </c>
      <c r="AF13" s="59">
        <v>183</v>
      </c>
      <c r="AG13" s="59">
        <v>0</v>
      </c>
      <c r="AH13" s="59">
        <v>0</v>
      </c>
      <c r="AI13" s="59">
        <v>0</v>
      </c>
      <c r="AJ13" s="59">
        <v>0</v>
      </c>
      <c r="AK13" s="59">
        <v>463</v>
      </c>
      <c r="AL13" s="59">
        <v>1050</v>
      </c>
      <c r="AM13" s="59">
        <f t="shared" si="4"/>
        <v>2997</v>
      </c>
      <c r="AN13" s="59">
        <f t="shared" si="5"/>
        <v>4543.4435131629998</v>
      </c>
      <c r="AO13" s="59">
        <v>150</v>
      </c>
      <c r="AP13" s="59">
        <v>238.17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8</v>
      </c>
      <c r="AX13" s="59">
        <v>42.17</v>
      </c>
      <c r="AY13" s="59">
        <v>302</v>
      </c>
      <c r="AZ13" s="59">
        <v>524.83000000000004</v>
      </c>
      <c r="BA13" s="59">
        <f t="shared" si="6"/>
        <v>310</v>
      </c>
      <c r="BB13" s="59">
        <f t="shared" si="7"/>
        <v>567</v>
      </c>
      <c r="BC13" s="59">
        <f t="shared" si="8"/>
        <v>3307</v>
      </c>
      <c r="BD13" s="98">
        <f t="shared" si="9"/>
        <v>5110.4435131629998</v>
      </c>
    </row>
    <row r="14" spans="1:56" s="105" customFormat="1" ht="15" customHeight="1" x14ac:dyDescent="0.25">
      <c r="A14" s="59">
        <v>7</v>
      </c>
      <c r="B14" s="59" t="s">
        <v>42</v>
      </c>
      <c r="C14" s="190">
        <f>'Crop Loan'!AW17</f>
        <v>800</v>
      </c>
      <c r="D14" s="190">
        <f>'Crop Loan'!AX17</f>
        <v>603</v>
      </c>
      <c r="E14" s="59">
        <v>240</v>
      </c>
      <c r="F14" s="98">
        <v>185.61147712800005</v>
      </c>
      <c r="G14" s="59">
        <v>88</v>
      </c>
      <c r="H14" s="187">
        <v>59.385164999999986</v>
      </c>
      <c r="I14" s="59">
        <v>40</v>
      </c>
      <c r="J14" s="59">
        <v>20</v>
      </c>
      <c r="K14" s="59">
        <v>98</v>
      </c>
      <c r="L14" s="59">
        <v>58</v>
      </c>
      <c r="M14" s="190">
        <f t="shared" si="0"/>
        <v>1178</v>
      </c>
      <c r="N14" s="190">
        <f t="shared" si="1"/>
        <v>866.61147712800005</v>
      </c>
      <c r="O14" s="59">
        <v>85</v>
      </c>
      <c r="P14" s="59">
        <v>461.5</v>
      </c>
      <c r="Q14" s="59">
        <v>50</v>
      </c>
      <c r="R14" s="59">
        <v>276.89999999999998</v>
      </c>
      <c r="S14" s="59">
        <v>33</v>
      </c>
      <c r="T14" s="59">
        <v>184.6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168</v>
      </c>
      <c r="Z14" s="59">
        <f t="shared" si="3"/>
        <v>923</v>
      </c>
      <c r="AA14" s="59">
        <v>0</v>
      </c>
      <c r="AB14" s="59">
        <v>0</v>
      </c>
      <c r="AC14" s="59">
        <v>6</v>
      </c>
      <c r="AD14" s="59">
        <v>13</v>
      </c>
      <c r="AE14" s="59">
        <v>17</v>
      </c>
      <c r="AF14" s="59">
        <v>104</v>
      </c>
      <c r="AG14" s="59">
        <v>0</v>
      </c>
      <c r="AH14" s="59">
        <v>0</v>
      </c>
      <c r="AI14" s="59">
        <v>0</v>
      </c>
      <c r="AJ14" s="59">
        <v>0</v>
      </c>
      <c r="AK14" s="59">
        <v>245</v>
      </c>
      <c r="AL14" s="59">
        <v>544</v>
      </c>
      <c r="AM14" s="59">
        <f t="shared" si="4"/>
        <v>1614</v>
      </c>
      <c r="AN14" s="59">
        <f t="shared" si="5"/>
        <v>2450.6114771279999</v>
      </c>
      <c r="AO14" s="59">
        <v>80</v>
      </c>
      <c r="AP14" s="59">
        <v>128.41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7</v>
      </c>
      <c r="AX14" s="59">
        <v>35</v>
      </c>
      <c r="AY14" s="59">
        <v>172</v>
      </c>
      <c r="AZ14" s="59">
        <v>315</v>
      </c>
      <c r="BA14" s="59">
        <f t="shared" si="6"/>
        <v>179</v>
      </c>
      <c r="BB14" s="59">
        <f t="shared" si="7"/>
        <v>350</v>
      </c>
      <c r="BC14" s="59">
        <f t="shared" si="8"/>
        <v>1793</v>
      </c>
      <c r="BD14" s="98">
        <f t="shared" si="9"/>
        <v>2800.6114771279999</v>
      </c>
    </row>
    <row r="15" spans="1:56" s="105" customFormat="1" ht="15" customHeight="1" x14ac:dyDescent="0.25">
      <c r="A15" s="59">
        <v>8</v>
      </c>
      <c r="B15" s="59" t="s">
        <v>43</v>
      </c>
      <c r="C15" s="190">
        <f>'Crop Loan'!AW18</f>
        <v>0</v>
      </c>
      <c r="D15" s="190">
        <f>'Crop Loan'!AX18</f>
        <v>0</v>
      </c>
      <c r="E15" s="59">
        <v>0</v>
      </c>
      <c r="F15" s="98">
        <v>0</v>
      </c>
      <c r="G15" s="59">
        <v>0</v>
      </c>
      <c r="H15" s="187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f t="shared" si="6"/>
        <v>0</v>
      </c>
      <c r="BB15" s="59">
        <f t="shared" si="7"/>
        <v>0</v>
      </c>
      <c r="BC15" s="59">
        <f t="shared" si="8"/>
        <v>0</v>
      </c>
      <c r="BD15" s="98">
        <f t="shared" si="9"/>
        <v>0</v>
      </c>
    </row>
    <row r="16" spans="1:56" s="105" customFormat="1" ht="15" customHeight="1" x14ac:dyDescent="0.25">
      <c r="A16" s="59">
        <v>9</v>
      </c>
      <c r="B16" s="59" t="s">
        <v>44</v>
      </c>
      <c r="C16" s="190">
        <f>'Crop Loan'!AW19</f>
        <v>600</v>
      </c>
      <c r="D16" s="190">
        <f>'Crop Loan'!AX19</f>
        <v>482</v>
      </c>
      <c r="E16" s="59">
        <v>333</v>
      </c>
      <c r="F16" s="98">
        <v>257.22160233</v>
      </c>
      <c r="G16" s="59">
        <v>121</v>
      </c>
      <c r="H16" s="187">
        <v>82.291355999999993</v>
      </c>
      <c r="I16" s="59">
        <v>57</v>
      </c>
      <c r="J16" s="59">
        <v>33</v>
      </c>
      <c r="K16" s="59">
        <v>136</v>
      </c>
      <c r="L16" s="59">
        <v>80</v>
      </c>
      <c r="M16" s="190">
        <f t="shared" si="0"/>
        <v>1126</v>
      </c>
      <c r="N16" s="190">
        <f t="shared" si="1"/>
        <v>852.22160233</v>
      </c>
      <c r="O16" s="59">
        <v>185</v>
      </c>
      <c r="P16" s="59">
        <v>1009.5</v>
      </c>
      <c r="Q16" s="59">
        <v>110</v>
      </c>
      <c r="R16" s="59">
        <v>605.70000000000005</v>
      </c>
      <c r="S16" s="59">
        <v>73</v>
      </c>
      <c r="T16" s="59">
        <v>403.8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368</v>
      </c>
      <c r="Z16" s="59">
        <f t="shared" si="3"/>
        <v>2019</v>
      </c>
      <c r="AA16" s="59">
        <v>0</v>
      </c>
      <c r="AB16" s="59">
        <v>0</v>
      </c>
      <c r="AC16" s="59">
        <v>12</v>
      </c>
      <c r="AD16" s="59">
        <v>26</v>
      </c>
      <c r="AE16" s="59">
        <v>61</v>
      </c>
      <c r="AF16" s="59">
        <v>377</v>
      </c>
      <c r="AG16" s="59">
        <v>0</v>
      </c>
      <c r="AH16" s="59">
        <v>0</v>
      </c>
      <c r="AI16" s="59">
        <v>0</v>
      </c>
      <c r="AJ16" s="59">
        <v>0</v>
      </c>
      <c r="AK16" s="59">
        <v>429</v>
      </c>
      <c r="AL16" s="59">
        <v>952</v>
      </c>
      <c r="AM16" s="59">
        <f t="shared" si="4"/>
        <v>1996</v>
      </c>
      <c r="AN16" s="59">
        <f t="shared" si="5"/>
        <v>4226.2216023299998</v>
      </c>
      <c r="AO16" s="59">
        <v>99</v>
      </c>
      <c r="AP16" s="59">
        <v>219.21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8</v>
      </c>
      <c r="AX16" s="59">
        <v>42.4</v>
      </c>
      <c r="AY16" s="59">
        <v>297</v>
      </c>
      <c r="AZ16" s="59">
        <v>565.6</v>
      </c>
      <c r="BA16" s="59">
        <f t="shared" si="6"/>
        <v>305</v>
      </c>
      <c r="BB16" s="59">
        <f t="shared" si="7"/>
        <v>608</v>
      </c>
      <c r="BC16" s="59">
        <f t="shared" si="8"/>
        <v>2301</v>
      </c>
      <c r="BD16" s="98">
        <f t="shared" si="9"/>
        <v>4834.2216023299998</v>
      </c>
    </row>
    <row r="17" spans="1:56" s="105" customFormat="1" ht="15" customHeight="1" x14ac:dyDescent="0.25">
      <c r="A17" s="59">
        <v>10</v>
      </c>
      <c r="B17" s="59" t="s">
        <v>45</v>
      </c>
      <c r="C17" s="190">
        <f>'Crop Loan'!AW20</f>
        <v>10700</v>
      </c>
      <c r="D17" s="190">
        <f>'Crop Loan'!AX20</f>
        <v>8035</v>
      </c>
      <c r="E17" s="59">
        <v>1659</v>
      </c>
      <c r="F17" s="98">
        <v>1287.5605029210003</v>
      </c>
      <c r="G17" s="59">
        <v>602</v>
      </c>
      <c r="H17" s="187">
        <v>411.95872200000008</v>
      </c>
      <c r="I17" s="59">
        <v>281</v>
      </c>
      <c r="J17" s="59">
        <v>165</v>
      </c>
      <c r="K17" s="59">
        <v>677</v>
      </c>
      <c r="L17" s="59">
        <v>405</v>
      </c>
      <c r="M17" s="190">
        <f t="shared" si="0"/>
        <v>13317</v>
      </c>
      <c r="N17" s="190">
        <f t="shared" si="1"/>
        <v>9892.5605029210001</v>
      </c>
      <c r="O17" s="59">
        <v>1000</v>
      </c>
      <c r="P17" s="59">
        <v>5480.5</v>
      </c>
      <c r="Q17" s="59">
        <v>597</v>
      </c>
      <c r="R17" s="59">
        <v>3288.3</v>
      </c>
      <c r="S17" s="59">
        <v>393</v>
      </c>
      <c r="T17" s="59">
        <v>2192.1999999999998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1990</v>
      </c>
      <c r="Z17" s="59">
        <f t="shared" si="3"/>
        <v>10961</v>
      </c>
      <c r="AA17" s="59">
        <v>0</v>
      </c>
      <c r="AB17" s="59">
        <v>0</v>
      </c>
      <c r="AC17" s="59">
        <v>232</v>
      </c>
      <c r="AD17" s="59">
        <v>500</v>
      </c>
      <c r="AE17" s="59">
        <v>401</v>
      </c>
      <c r="AF17" s="59">
        <v>2483</v>
      </c>
      <c r="AG17" s="59">
        <v>0</v>
      </c>
      <c r="AH17" s="59">
        <v>0</v>
      </c>
      <c r="AI17" s="59">
        <v>0</v>
      </c>
      <c r="AJ17" s="59">
        <v>0</v>
      </c>
      <c r="AK17" s="59">
        <v>2451</v>
      </c>
      <c r="AL17" s="59">
        <v>5444</v>
      </c>
      <c r="AM17" s="59">
        <f t="shared" si="4"/>
        <v>18391</v>
      </c>
      <c r="AN17" s="59">
        <f t="shared" si="5"/>
        <v>29280.560502920998</v>
      </c>
      <c r="AO17" s="59">
        <v>922</v>
      </c>
      <c r="AP17" s="59">
        <v>1503.39</v>
      </c>
      <c r="AQ17" s="59">
        <v>0</v>
      </c>
      <c r="AR17" s="59">
        <v>0</v>
      </c>
      <c r="AS17" s="59">
        <v>0</v>
      </c>
      <c r="AT17" s="59">
        <v>0</v>
      </c>
      <c r="AU17" s="59">
        <v>6</v>
      </c>
      <c r="AV17" s="59">
        <v>198.08</v>
      </c>
      <c r="AW17" s="59">
        <v>64</v>
      </c>
      <c r="AX17" s="59">
        <v>324.66000000000003</v>
      </c>
      <c r="AY17" s="59">
        <v>2025</v>
      </c>
      <c r="AZ17" s="59">
        <v>3496.26</v>
      </c>
      <c r="BA17" s="59">
        <f t="shared" si="6"/>
        <v>2095</v>
      </c>
      <c r="BB17" s="59">
        <f t="shared" si="7"/>
        <v>4019</v>
      </c>
      <c r="BC17" s="59">
        <f t="shared" si="8"/>
        <v>20486</v>
      </c>
      <c r="BD17" s="98">
        <f t="shared" si="9"/>
        <v>33299.560502920998</v>
      </c>
    </row>
    <row r="18" spans="1:56" s="105" customFormat="1" ht="15" customHeight="1" x14ac:dyDescent="0.25">
      <c r="A18" s="59">
        <v>11</v>
      </c>
      <c r="B18" s="59" t="s">
        <v>46</v>
      </c>
      <c r="C18" s="190">
        <f>'Crop Loan'!AW21</f>
        <v>2500</v>
      </c>
      <c r="D18" s="190">
        <f>'Crop Loan'!AX21</f>
        <v>1848</v>
      </c>
      <c r="E18" s="59">
        <v>659</v>
      </c>
      <c r="F18" s="98">
        <v>510.04730515200009</v>
      </c>
      <c r="G18" s="59">
        <v>239</v>
      </c>
      <c r="H18" s="187">
        <v>163.19219700000002</v>
      </c>
      <c r="I18" s="59">
        <v>112</v>
      </c>
      <c r="J18" s="59">
        <v>65</v>
      </c>
      <c r="K18" s="59">
        <v>269</v>
      </c>
      <c r="L18" s="59">
        <v>155</v>
      </c>
      <c r="M18" s="190">
        <f t="shared" si="0"/>
        <v>3540</v>
      </c>
      <c r="N18" s="190">
        <f t="shared" si="1"/>
        <v>2578.0473051520003</v>
      </c>
      <c r="O18" s="59">
        <v>211</v>
      </c>
      <c r="P18" s="59">
        <v>1154</v>
      </c>
      <c r="Q18" s="59">
        <v>126</v>
      </c>
      <c r="R18" s="59">
        <v>692.4</v>
      </c>
      <c r="S18" s="59">
        <v>83</v>
      </c>
      <c r="T18" s="59">
        <v>461.6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420</v>
      </c>
      <c r="Z18" s="59">
        <f t="shared" si="3"/>
        <v>2308</v>
      </c>
      <c r="AA18" s="59">
        <v>0</v>
      </c>
      <c r="AB18" s="59">
        <v>0</v>
      </c>
      <c r="AC18" s="59">
        <v>19</v>
      </c>
      <c r="AD18" s="59">
        <v>25</v>
      </c>
      <c r="AE18" s="59">
        <v>40</v>
      </c>
      <c r="AF18" s="59">
        <v>247</v>
      </c>
      <c r="AG18" s="59">
        <v>0</v>
      </c>
      <c r="AH18" s="59">
        <v>0</v>
      </c>
      <c r="AI18" s="59">
        <v>0</v>
      </c>
      <c r="AJ18" s="59">
        <v>0</v>
      </c>
      <c r="AK18" s="59">
        <v>629</v>
      </c>
      <c r="AL18" s="59">
        <v>1400</v>
      </c>
      <c r="AM18" s="59">
        <f t="shared" si="4"/>
        <v>4648</v>
      </c>
      <c r="AN18" s="59">
        <f t="shared" si="5"/>
        <v>6558.0473051520003</v>
      </c>
      <c r="AO18" s="59">
        <v>232</v>
      </c>
      <c r="AP18" s="59">
        <v>343.78</v>
      </c>
      <c r="AQ18" s="59">
        <v>0</v>
      </c>
      <c r="AR18" s="59">
        <v>0</v>
      </c>
      <c r="AS18" s="59">
        <v>0</v>
      </c>
      <c r="AT18" s="59">
        <v>0</v>
      </c>
      <c r="AU18" s="59">
        <v>1</v>
      </c>
      <c r="AV18" s="59">
        <v>37.71</v>
      </c>
      <c r="AW18" s="59">
        <v>15</v>
      </c>
      <c r="AX18" s="59">
        <v>77.290000000000006</v>
      </c>
      <c r="AY18" s="59">
        <v>478</v>
      </c>
      <c r="AZ18" s="59">
        <v>812</v>
      </c>
      <c r="BA18" s="59">
        <f t="shared" si="6"/>
        <v>494</v>
      </c>
      <c r="BB18" s="59">
        <f t="shared" si="7"/>
        <v>927</v>
      </c>
      <c r="BC18" s="59">
        <f t="shared" si="8"/>
        <v>5142</v>
      </c>
      <c r="BD18" s="98">
        <f t="shared" si="9"/>
        <v>7485.0473051520003</v>
      </c>
    </row>
    <row r="19" spans="1:56" s="105" customFormat="1" ht="15" customHeight="1" x14ac:dyDescent="0.25">
      <c r="A19" s="59">
        <v>12</v>
      </c>
      <c r="B19" s="59" t="s">
        <v>47</v>
      </c>
      <c r="C19" s="190">
        <f>'Crop Loan'!AW22</f>
        <v>1400</v>
      </c>
      <c r="D19" s="190">
        <f>'Crop Loan'!AX22</f>
        <v>1069</v>
      </c>
      <c r="E19" s="59">
        <v>507</v>
      </c>
      <c r="F19" s="98">
        <v>391.19663051700002</v>
      </c>
      <c r="G19" s="59">
        <v>184</v>
      </c>
      <c r="H19" s="187">
        <v>125.16669900000002</v>
      </c>
      <c r="I19" s="59">
        <v>86</v>
      </c>
      <c r="J19" s="59">
        <v>50</v>
      </c>
      <c r="K19" s="59">
        <v>206</v>
      </c>
      <c r="L19" s="59">
        <v>120</v>
      </c>
      <c r="M19" s="190">
        <f t="shared" si="0"/>
        <v>2199</v>
      </c>
      <c r="N19" s="190">
        <f t="shared" si="1"/>
        <v>1630.1966305169999</v>
      </c>
      <c r="O19" s="59">
        <v>176</v>
      </c>
      <c r="P19" s="59">
        <v>957.5</v>
      </c>
      <c r="Q19" s="59">
        <v>104</v>
      </c>
      <c r="R19" s="59">
        <v>574.5</v>
      </c>
      <c r="S19" s="59">
        <v>70</v>
      </c>
      <c r="T19" s="59">
        <v>383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350</v>
      </c>
      <c r="Z19" s="59">
        <f t="shared" si="3"/>
        <v>1915</v>
      </c>
      <c r="AA19" s="59">
        <v>0</v>
      </c>
      <c r="AB19" s="59">
        <v>0</v>
      </c>
      <c r="AC19" s="59">
        <v>30</v>
      </c>
      <c r="AD19" s="59">
        <v>57</v>
      </c>
      <c r="AE19" s="59">
        <v>195</v>
      </c>
      <c r="AF19" s="59">
        <v>1209</v>
      </c>
      <c r="AG19" s="59">
        <v>0</v>
      </c>
      <c r="AH19" s="59">
        <v>0</v>
      </c>
      <c r="AI19" s="59">
        <v>0</v>
      </c>
      <c r="AJ19" s="59">
        <v>0</v>
      </c>
      <c r="AK19" s="59">
        <v>511</v>
      </c>
      <c r="AL19" s="59">
        <v>1147</v>
      </c>
      <c r="AM19" s="59">
        <f t="shared" si="4"/>
        <v>3285</v>
      </c>
      <c r="AN19" s="59">
        <f t="shared" si="5"/>
        <v>5958.1966305169999</v>
      </c>
      <c r="AO19" s="59">
        <v>163</v>
      </c>
      <c r="AP19" s="59">
        <v>310.01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9</v>
      </c>
      <c r="AX19" s="59">
        <v>49.78</v>
      </c>
      <c r="AY19" s="59">
        <v>338</v>
      </c>
      <c r="AZ19" s="59">
        <v>579.22</v>
      </c>
      <c r="BA19" s="59">
        <f t="shared" si="6"/>
        <v>347</v>
      </c>
      <c r="BB19" s="59">
        <f t="shared" si="7"/>
        <v>629</v>
      </c>
      <c r="BC19" s="59">
        <f t="shared" si="8"/>
        <v>3632</v>
      </c>
      <c r="BD19" s="98">
        <f t="shared" si="9"/>
        <v>6587.1966305169999</v>
      </c>
    </row>
    <row r="20" spans="1:56" s="107" customFormat="1" ht="15" customHeight="1" x14ac:dyDescent="0.25">
      <c r="A20" s="106"/>
      <c r="B20" s="91" t="s">
        <v>48</v>
      </c>
      <c r="C20" s="188">
        <f>SUM(C8:C19)</f>
        <v>38800</v>
      </c>
      <c r="D20" s="188">
        <f t="shared" ref="D20:BD20" si="10">SUM(D8:D19)</f>
        <v>29121</v>
      </c>
      <c r="E20" s="188">
        <f t="shared" si="10"/>
        <v>10492</v>
      </c>
      <c r="F20" s="188">
        <f t="shared" si="10"/>
        <v>8114.4587621550008</v>
      </c>
      <c r="G20" s="188">
        <f t="shared" si="10"/>
        <v>3809</v>
      </c>
      <c r="H20" s="188">
        <f t="shared" si="10"/>
        <v>2598.4723379999996</v>
      </c>
      <c r="I20" s="188">
        <f t="shared" si="10"/>
        <v>1780</v>
      </c>
      <c r="J20" s="188">
        <f t="shared" si="10"/>
        <v>1040</v>
      </c>
      <c r="K20" s="188">
        <f t="shared" si="10"/>
        <v>4283</v>
      </c>
      <c r="L20" s="188">
        <f t="shared" si="10"/>
        <v>2759</v>
      </c>
      <c r="M20" s="188">
        <f t="shared" si="10"/>
        <v>55355</v>
      </c>
      <c r="N20" s="188">
        <f t="shared" si="10"/>
        <v>41034.458762155009</v>
      </c>
      <c r="O20" s="188">
        <f t="shared" si="10"/>
        <v>4158</v>
      </c>
      <c r="P20" s="188">
        <f t="shared" si="10"/>
        <v>22735.5</v>
      </c>
      <c r="Q20" s="188">
        <f t="shared" si="10"/>
        <v>2483</v>
      </c>
      <c r="R20" s="188">
        <f t="shared" si="10"/>
        <v>13641.300000000001</v>
      </c>
      <c r="S20" s="188">
        <f t="shared" si="10"/>
        <v>1633</v>
      </c>
      <c r="T20" s="188">
        <f t="shared" si="10"/>
        <v>9094.2000000000025</v>
      </c>
      <c r="U20" s="188">
        <f t="shared" si="10"/>
        <v>0</v>
      </c>
      <c r="V20" s="188">
        <f t="shared" si="10"/>
        <v>0</v>
      </c>
      <c r="W20" s="188">
        <f t="shared" si="10"/>
        <v>0</v>
      </c>
      <c r="X20" s="188">
        <f t="shared" si="10"/>
        <v>0</v>
      </c>
      <c r="Y20" s="188">
        <f t="shared" si="10"/>
        <v>8274</v>
      </c>
      <c r="Z20" s="188">
        <f t="shared" si="10"/>
        <v>45471</v>
      </c>
      <c r="AA20" s="188">
        <f t="shared" si="10"/>
        <v>0</v>
      </c>
      <c r="AB20" s="188">
        <f t="shared" si="10"/>
        <v>0</v>
      </c>
      <c r="AC20" s="188">
        <f t="shared" si="10"/>
        <v>771</v>
      </c>
      <c r="AD20" s="188">
        <f t="shared" si="10"/>
        <v>1633</v>
      </c>
      <c r="AE20" s="188">
        <f t="shared" si="10"/>
        <v>1579</v>
      </c>
      <c r="AF20" s="188">
        <f t="shared" si="10"/>
        <v>9777</v>
      </c>
      <c r="AG20" s="188">
        <f t="shared" si="10"/>
        <v>0</v>
      </c>
      <c r="AH20" s="188">
        <f t="shared" si="10"/>
        <v>0</v>
      </c>
      <c r="AI20" s="188">
        <f t="shared" si="10"/>
        <v>0</v>
      </c>
      <c r="AJ20" s="188">
        <f t="shared" si="10"/>
        <v>0</v>
      </c>
      <c r="AK20" s="188">
        <f t="shared" si="10"/>
        <v>9493</v>
      </c>
      <c r="AL20" s="188">
        <f t="shared" si="10"/>
        <v>21359</v>
      </c>
      <c r="AM20" s="188">
        <f t="shared" si="10"/>
        <v>75472</v>
      </c>
      <c r="AN20" s="188">
        <f t="shared" si="10"/>
        <v>119274.458762155</v>
      </c>
      <c r="AO20" s="188">
        <f t="shared" si="10"/>
        <v>3776</v>
      </c>
      <c r="AP20" s="188">
        <f t="shared" si="10"/>
        <v>6201.9900000000007</v>
      </c>
      <c r="AQ20" s="188">
        <f t="shared" si="10"/>
        <v>0</v>
      </c>
      <c r="AR20" s="188">
        <f t="shared" si="10"/>
        <v>0</v>
      </c>
      <c r="AS20" s="188">
        <f t="shared" si="10"/>
        <v>0</v>
      </c>
      <c r="AT20" s="188">
        <f t="shared" si="10"/>
        <v>0</v>
      </c>
      <c r="AU20" s="188">
        <f t="shared" si="10"/>
        <v>13</v>
      </c>
      <c r="AV20" s="188">
        <f t="shared" si="10"/>
        <v>450.39000000000004</v>
      </c>
      <c r="AW20" s="188">
        <f t="shared" si="10"/>
        <v>235</v>
      </c>
      <c r="AX20" s="188">
        <f t="shared" si="10"/>
        <v>1185.9999999999998</v>
      </c>
      <c r="AY20" s="188">
        <f t="shared" si="10"/>
        <v>8288</v>
      </c>
      <c r="AZ20" s="188">
        <f t="shared" si="10"/>
        <v>13872.61</v>
      </c>
      <c r="BA20" s="188">
        <f t="shared" si="10"/>
        <v>8536</v>
      </c>
      <c r="BB20" s="188">
        <f t="shared" si="10"/>
        <v>15509</v>
      </c>
      <c r="BC20" s="188">
        <f t="shared" si="10"/>
        <v>84008</v>
      </c>
      <c r="BD20" s="188">
        <f t="shared" si="10"/>
        <v>134783.45876215497</v>
      </c>
    </row>
    <row r="21" spans="1:56" s="105" customFormat="1" ht="15" customHeight="1" x14ac:dyDescent="0.25">
      <c r="A21" s="59">
        <v>13</v>
      </c>
      <c r="B21" s="59" t="s">
        <v>49</v>
      </c>
      <c r="C21" s="190">
        <f>'Crop Loan'!AW24</f>
        <v>500</v>
      </c>
      <c r="D21" s="190">
        <f>'Crop Loan'!AX24</f>
        <v>386</v>
      </c>
      <c r="E21" s="59">
        <v>520</v>
      </c>
      <c r="F21" s="98">
        <v>487.75450762500009</v>
      </c>
      <c r="G21" s="59">
        <v>189</v>
      </c>
      <c r="H21" s="98">
        <v>160.74014250000002</v>
      </c>
      <c r="I21" s="59">
        <v>88</v>
      </c>
      <c r="J21" s="59">
        <v>65</v>
      </c>
      <c r="K21" s="59">
        <v>211</v>
      </c>
      <c r="L21" s="98">
        <v>151.78416000000001</v>
      </c>
      <c r="M21" s="190">
        <f t="shared" ref="M21:M34" si="11">C21+E21+I21+K21</f>
        <v>1319</v>
      </c>
      <c r="N21" s="190">
        <f t="shared" ref="N21:N34" si="12">D21+F21+J21+L21</f>
        <v>1090.538667625</v>
      </c>
      <c r="O21" s="59">
        <v>134</v>
      </c>
      <c r="P21" s="59">
        <v>727</v>
      </c>
      <c r="Q21" s="59">
        <v>79</v>
      </c>
      <c r="R21" s="59">
        <v>436.2</v>
      </c>
      <c r="S21" s="59">
        <v>52</v>
      </c>
      <c r="T21" s="59">
        <v>290.8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265</v>
      </c>
      <c r="Z21" s="59">
        <f>P21+R21+T21+V21+X21</f>
        <v>1454</v>
      </c>
      <c r="AA21" s="59">
        <v>0</v>
      </c>
      <c r="AB21" s="59">
        <v>0</v>
      </c>
      <c r="AC21" s="59">
        <v>21</v>
      </c>
      <c r="AD21" s="59">
        <v>25</v>
      </c>
      <c r="AE21" s="59">
        <v>40</v>
      </c>
      <c r="AF21" s="59">
        <v>247</v>
      </c>
      <c r="AG21" s="59">
        <v>0</v>
      </c>
      <c r="AH21" s="59">
        <v>0</v>
      </c>
      <c r="AI21" s="59">
        <v>0</v>
      </c>
      <c r="AJ21" s="59">
        <v>0</v>
      </c>
      <c r="AK21" s="59">
        <v>473</v>
      </c>
      <c r="AL21" s="59">
        <v>1050</v>
      </c>
      <c r="AM21" s="59">
        <f t="shared" ref="AM21:AM34" si="13">M21+Y21+AA21+AC21+AE21+AG21+AI21+AK21</f>
        <v>2118</v>
      </c>
      <c r="AN21" s="59">
        <f t="shared" ref="AN21:AN34" si="14">N21+Z21+AB21+AD21+AF21+AH21+AJ21+AL21</f>
        <v>3866.538667625</v>
      </c>
      <c r="AO21" s="59">
        <v>106</v>
      </c>
      <c r="AP21" s="59">
        <v>199.36</v>
      </c>
      <c r="AQ21" s="59">
        <v>0</v>
      </c>
      <c r="AR21" s="59">
        <v>0</v>
      </c>
      <c r="AS21" s="59">
        <v>0</v>
      </c>
      <c r="AT21" s="59">
        <v>0</v>
      </c>
      <c r="AU21" s="59">
        <v>1</v>
      </c>
      <c r="AV21" s="59">
        <v>44.22</v>
      </c>
      <c r="AW21" s="59">
        <v>21</v>
      </c>
      <c r="AX21" s="59">
        <v>103.1</v>
      </c>
      <c r="AY21" s="59">
        <v>246</v>
      </c>
      <c r="AZ21" s="59">
        <v>883.68</v>
      </c>
      <c r="BA21" s="59">
        <f t="shared" ref="BA21:BA34" si="15">AQ21+AS21+AU21+AW21+AY21</f>
        <v>268</v>
      </c>
      <c r="BB21" s="59">
        <f t="shared" ref="BB21:BB34" si="16">AR21+AT21+AV21+AX21+AZ21</f>
        <v>1031</v>
      </c>
      <c r="BC21" s="59">
        <f>BA21+AM21</f>
        <v>2386</v>
      </c>
      <c r="BD21" s="98">
        <f>BB21+AN21</f>
        <v>4897.538667625</v>
      </c>
    </row>
    <row r="22" spans="1:56" s="105" customFormat="1" ht="15" customHeight="1" x14ac:dyDescent="0.25">
      <c r="A22" s="59">
        <v>14</v>
      </c>
      <c r="B22" s="59" t="s">
        <v>50</v>
      </c>
      <c r="C22" s="190">
        <f>'Crop Loan'!AW25</f>
        <v>0</v>
      </c>
      <c r="D22" s="190">
        <f>'Crop Loan'!AX25</f>
        <v>0</v>
      </c>
      <c r="E22" s="59">
        <v>0</v>
      </c>
      <c r="F22" s="98">
        <v>0</v>
      </c>
      <c r="G22" s="59">
        <v>0</v>
      </c>
      <c r="H22" s="98">
        <v>0</v>
      </c>
      <c r="I22" s="59">
        <v>0</v>
      </c>
      <c r="J22" s="59">
        <v>0</v>
      </c>
      <c r="K22" s="59">
        <v>0</v>
      </c>
      <c r="L22" s="98">
        <v>0</v>
      </c>
      <c r="M22" s="190">
        <f t="shared" si="11"/>
        <v>0</v>
      </c>
      <c r="N22" s="190">
        <f t="shared" si="12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7">O22+Q22+S22+U22+W22</f>
        <v>0</v>
      </c>
      <c r="Z22" s="59">
        <f t="shared" ref="Z22:Z34" si="18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13"/>
        <v>0</v>
      </c>
      <c r="AN22" s="59">
        <f t="shared" si="14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f t="shared" si="15"/>
        <v>0</v>
      </c>
      <c r="BB22" s="59">
        <f t="shared" si="16"/>
        <v>0</v>
      </c>
      <c r="BC22" s="59">
        <f t="shared" ref="BC22:BC34" si="19">BA22+AM22</f>
        <v>0</v>
      </c>
      <c r="BD22" s="98">
        <f t="shared" ref="BD22:BD34" si="20">BB22+AN22</f>
        <v>0</v>
      </c>
    </row>
    <row r="23" spans="1:56" s="105" customFormat="1" ht="15" customHeight="1" x14ac:dyDescent="0.25">
      <c r="A23" s="59">
        <v>15</v>
      </c>
      <c r="B23" s="59" t="s">
        <v>51</v>
      </c>
      <c r="C23" s="190">
        <f>'Crop Loan'!AW26</f>
        <v>0</v>
      </c>
      <c r="D23" s="190">
        <f>'Crop Loan'!AX26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59">
        <v>0</v>
      </c>
      <c r="K23" s="59">
        <v>0</v>
      </c>
      <c r="L23" s="98">
        <v>0</v>
      </c>
      <c r="M23" s="190">
        <f t="shared" si="11"/>
        <v>0</v>
      </c>
      <c r="N23" s="190">
        <f t="shared" si="12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7"/>
        <v>0</v>
      </c>
      <c r="Z23" s="59">
        <f t="shared" si="18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13"/>
        <v>0</v>
      </c>
      <c r="AN23" s="59">
        <f t="shared" si="14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f t="shared" si="15"/>
        <v>0</v>
      </c>
      <c r="BB23" s="59">
        <f t="shared" si="16"/>
        <v>0</v>
      </c>
      <c r="BC23" s="59">
        <f t="shared" si="19"/>
        <v>0</v>
      </c>
      <c r="BD23" s="98">
        <f t="shared" si="20"/>
        <v>0</v>
      </c>
    </row>
    <row r="24" spans="1:56" s="105" customFormat="1" ht="15" customHeight="1" x14ac:dyDescent="0.25">
      <c r="A24" s="59">
        <v>16</v>
      </c>
      <c r="B24" s="59" t="s">
        <v>52</v>
      </c>
      <c r="C24" s="190">
        <f>'Crop Loan'!AW27</f>
        <v>0</v>
      </c>
      <c r="D24" s="190">
        <f>'Crop Loan'!AX27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59">
        <v>0</v>
      </c>
      <c r="K24" s="59">
        <v>0</v>
      </c>
      <c r="L24" s="98">
        <v>0</v>
      </c>
      <c r="M24" s="190">
        <f t="shared" si="11"/>
        <v>0</v>
      </c>
      <c r="N24" s="190">
        <f t="shared" si="12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7"/>
        <v>0</v>
      </c>
      <c r="Z24" s="59">
        <f t="shared" si="18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13"/>
        <v>0</v>
      </c>
      <c r="AN24" s="59">
        <f t="shared" si="14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f t="shared" si="15"/>
        <v>0</v>
      </c>
      <c r="BB24" s="59">
        <f t="shared" si="16"/>
        <v>0</v>
      </c>
      <c r="BC24" s="59">
        <f t="shared" si="19"/>
        <v>0</v>
      </c>
      <c r="BD24" s="98">
        <f t="shared" si="20"/>
        <v>0</v>
      </c>
    </row>
    <row r="25" spans="1:56" s="105" customFormat="1" ht="15" customHeight="1" x14ac:dyDescent="0.25">
      <c r="A25" s="59">
        <v>17</v>
      </c>
      <c r="B25" s="59" t="s">
        <v>53</v>
      </c>
      <c r="C25" s="190">
        <f>'Crop Loan'!AW28</f>
        <v>0</v>
      </c>
      <c r="D25" s="190">
        <f>'Crop Loan'!AX28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59">
        <v>0</v>
      </c>
      <c r="K25" s="59">
        <v>0</v>
      </c>
      <c r="L25" s="98">
        <v>0</v>
      </c>
      <c r="M25" s="190">
        <f t="shared" si="11"/>
        <v>0</v>
      </c>
      <c r="N25" s="190">
        <f t="shared" si="12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7"/>
        <v>0</v>
      </c>
      <c r="Z25" s="59">
        <f t="shared" si="18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13"/>
        <v>0</v>
      </c>
      <c r="AN25" s="59">
        <f t="shared" si="14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f t="shared" si="15"/>
        <v>0</v>
      </c>
      <c r="BB25" s="59">
        <f t="shared" si="16"/>
        <v>0</v>
      </c>
      <c r="BC25" s="59">
        <f t="shared" si="19"/>
        <v>0</v>
      </c>
      <c r="BD25" s="98">
        <f t="shared" si="20"/>
        <v>0</v>
      </c>
    </row>
    <row r="26" spans="1:56" s="105" customFormat="1" ht="15" customHeight="1" x14ac:dyDescent="0.25">
      <c r="A26" s="59">
        <v>18</v>
      </c>
      <c r="B26" s="59" t="s">
        <v>54</v>
      </c>
      <c r="C26" s="190">
        <f>'Crop Loan'!AW29</f>
        <v>1600</v>
      </c>
      <c r="D26" s="190">
        <f>'Crop Loan'!AX29</f>
        <v>1198</v>
      </c>
      <c r="E26" s="59">
        <v>1030</v>
      </c>
      <c r="F26" s="98">
        <v>968.99903100000006</v>
      </c>
      <c r="G26" s="59">
        <v>373</v>
      </c>
      <c r="H26" s="98">
        <v>319.3266825</v>
      </c>
      <c r="I26" s="59">
        <v>176</v>
      </c>
      <c r="J26" s="59">
        <v>125</v>
      </c>
      <c r="K26" s="59">
        <v>422</v>
      </c>
      <c r="L26" s="98">
        <v>241.22880320000002</v>
      </c>
      <c r="M26" s="190">
        <f t="shared" si="11"/>
        <v>3228</v>
      </c>
      <c r="N26" s="190">
        <f t="shared" si="12"/>
        <v>2533.2278342000004</v>
      </c>
      <c r="O26" s="59">
        <v>451</v>
      </c>
      <c r="P26" s="59">
        <v>2469</v>
      </c>
      <c r="Q26" s="59">
        <v>270</v>
      </c>
      <c r="R26" s="59">
        <v>1481.4</v>
      </c>
      <c r="S26" s="59">
        <v>178</v>
      </c>
      <c r="T26" s="59">
        <v>987.6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7"/>
        <v>899</v>
      </c>
      <c r="Z26" s="59">
        <f t="shared" si="18"/>
        <v>4938</v>
      </c>
      <c r="AA26" s="59">
        <v>0</v>
      </c>
      <c r="AB26" s="59">
        <v>0</v>
      </c>
      <c r="AC26" s="59">
        <v>32</v>
      </c>
      <c r="AD26" s="59">
        <v>38</v>
      </c>
      <c r="AE26" s="59">
        <v>130</v>
      </c>
      <c r="AF26" s="59">
        <v>806</v>
      </c>
      <c r="AG26" s="59">
        <v>0</v>
      </c>
      <c r="AH26" s="59">
        <v>0</v>
      </c>
      <c r="AI26" s="59">
        <v>0</v>
      </c>
      <c r="AJ26" s="59">
        <v>0</v>
      </c>
      <c r="AK26" s="59">
        <v>1137</v>
      </c>
      <c r="AL26" s="59">
        <v>2528</v>
      </c>
      <c r="AM26" s="59">
        <f t="shared" si="13"/>
        <v>5426</v>
      </c>
      <c r="AN26" s="59">
        <f t="shared" si="14"/>
        <v>10843.227834200001</v>
      </c>
      <c r="AO26" s="59">
        <v>270</v>
      </c>
      <c r="AP26" s="59">
        <v>557.33000000000004</v>
      </c>
      <c r="AQ26" s="59">
        <v>0</v>
      </c>
      <c r="AR26" s="59">
        <v>0</v>
      </c>
      <c r="AS26" s="59">
        <v>0</v>
      </c>
      <c r="AT26" s="59">
        <v>0</v>
      </c>
      <c r="AU26" s="59">
        <v>4</v>
      </c>
      <c r="AV26" s="59">
        <v>125.87</v>
      </c>
      <c r="AW26" s="59">
        <v>39</v>
      </c>
      <c r="AX26" s="59">
        <v>196.24</v>
      </c>
      <c r="AY26" s="59">
        <v>818</v>
      </c>
      <c r="AZ26" s="59">
        <v>1738.89</v>
      </c>
      <c r="BA26" s="59">
        <f t="shared" si="15"/>
        <v>861</v>
      </c>
      <c r="BB26" s="59">
        <f t="shared" si="16"/>
        <v>2061</v>
      </c>
      <c r="BC26" s="59">
        <f t="shared" si="19"/>
        <v>6287</v>
      </c>
      <c r="BD26" s="98">
        <f t="shared" si="20"/>
        <v>12904.227834200001</v>
      </c>
    </row>
    <row r="27" spans="1:56" s="105" customFormat="1" ht="15" customHeight="1" x14ac:dyDescent="0.25">
      <c r="A27" s="59">
        <v>19</v>
      </c>
      <c r="B27" s="59" t="s">
        <v>55</v>
      </c>
      <c r="C27" s="190">
        <f>'Crop Loan'!AW30</f>
        <v>1100</v>
      </c>
      <c r="D27" s="190">
        <f>'Crop Loan'!AX30</f>
        <v>844</v>
      </c>
      <c r="E27" s="59">
        <v>565</v>
      </c>
      <c r="F27" s="98">
        <v>531.51503212499995</v>
      </c>
      <c r="G27" s="59">
        <v>204</v>
      </c>
      <c r="H27" s="98">
        <v>175.17097499999997</v>
      </c>
      <c r="I27" s="59">
        <v>96</v>
      </c>
      <c r="J27" s="59">
        <v>70</v>
      </c>
      <c r="K27" s="59">
        <v>232</v>
      </c>
      <c r="L27" s="98">
        <v>132.30803520000001</v>
      </c>
      <c r="M27" s="190">
        <f t="shared" si="11"/>
        <v>1993</v>
      </c>
      <c r="N27" s="190">
        <f t="shared" si="12"/>
        <v>1577.8230673249998</v>
      </c>
      <c r="O27" s="59">
        <v>474</v>
      </c>
      <c r="P27" s="59">
        <v>2596</v>
      </c>
      <c r="Q27" s="59">
        <v>284</v>
      </c>
      <c r="R27" s="59">
        <v>1557.6</v>
      </c>
      <c r="S27" s="59">
        <v>187</v>
      </c>
      <c r="T27" s="59">
        <v>1038.4000000000001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7"/>
        <v>945</v>
      </c>
      <c r="Z27" s="59">
        <f t="shared" si="18"/>
        <v>5192</v>
      </c>
      <c r="AA27" s="59">
        <v>0</v>
      </c>
      <c r="AB27" s="59">
        <v>0</v>
      </c>
      <c r="AC27" s="59">
        <v>19</v>
      </c>
      <c r="AD27" s="59">
        <v>25</v>
      </c>
      <c r="AE27" s="59">
        <v>55</v>
      </c>
      <c r="AF27" s="59">
        <v>338</v>
      </c>
      <c r="AG27" s="59">
        <v>0</v>
      </c>
      <c r="AH27" s="59">
        <v>0</v>
      </c>
      <c r="AI27" s="59">
        <v>0</v>
      </c>
      <c r="AJ27" s="59">
        <v>0</v>
      </c>
      <c r="AK27" s="59">
        <v>761</v>
      </c>
      <c r="AL27" s="59">
        <v>1692</v>
      </c>
      <c r="AM27" s="59">
        <f t="shared" si="13"/>
        <v>3773</v>
      </c>
      <c r="AN27" s="59">
        <f t="shared" si="14"/>
        <v>8824.823067325</v>
      </c>
      <c r="AO27" s="59">
        <v>190</v>
      </c>
      <c r="AP27" s="59">
        <v>449.51</v>
      </c>
      <c r="AQ27" s="59">
        <v>0</v>
      </c>
      <c r="AR27" s="59">
        <v>0</v>
      </c>
      <c r="AS27" s="59">
        <v>0</v>
      </c>
      <c r="AT27" s="59">
        <v>0</v>
      </c>
      <c r="AU27" s="59">
        <v>1</v>
      </c>
      <c r="AV27" s="59">
        <v>36.520000000000003</v>
      </c>
      <c r="AW27" s="59">
        <v>20</v>
      </c>
      <c r="AX27" s="59">
        <v>103.1</v>
      </c>
      <c r="AY27" s="59">
        <v>410</v>
      </c>
      <c r="AZ27" s="59">
        <v>891.38</v>
      </c>
      <c r="BA27" s="59">
        <f t="shared" si="15"/>
        <v>431</v>
      </c>
      <c r="BB27" s="59">
        <f t="shared" si="16"/>
        <v>1031</v>
      </c>
      <c r="BC27" s="59">
        <f t="shared" si="19"/>
        <v>4204</v>
      </c>
      <c r="BD27" s="98">
        <f t="shared" si="20"/>
        <v>9855.823067325</v>
      </c>
    </row>
    <row r="28" spans="1:56" s="105" customFormat="1" ht="15" customHeight="1" x14ac:dyDescent="0.25">
      <c r="A28" s="59">
        <v>20</v>
      </c>
      <c r="B28" s="59" t="s">
        <v>56</v>
      </c>
      <c r="C28" s="190">
        <f>'Crop Loan'!AW31</f>
        <v>1600</v>
      </c>
      <c r="D28" s="190">
        <f>'Crop Loan'!AX31</f>
        <v>1197</v>
      </c>
      <c r="E28" s="59">
        <v>400</v>
      </c>
      <c r="F28" s="98">
        <v>374.83705874999998</v>
      </c>
      <c r="G28" s="59">
        <v>145</v>
      </c>
      <c r="H28" s="98">
        <v>123.52690874999999</v>
      </c>
      <c r="I28" s="59">
        <v>67</v>
      </c>
      <c r="J28" s="59">
        <v>50</v>
      </c>
      <c r="K28" s="59">
        <v>163</v>
      </c>
      <c r="L28" s="98">
        <v>95</v>
      </c>
      <c r="M28" s="190">
        <f t="shared" si="11"/>
        <v>2230</v>
      </c>
      <c r="N28" s="190">
        <f t="shared" si="12"/>
        <v>1716.8370587499999</v>
      </c>
      <c r="O28" s="59">
        <v>154</v>
      </c>
      <c r="P28" s="59">
        <v>836.5</v>
      </c>
      <c r="Q28" s="59">
        <v>92</v>
      </c>
      <c r="R28" s="59">
        <v>501.9</v>
      </c>
      <c r="S28" s="59">
        <v>59</v>
      </c>
      <c r="T28" s="59">
        <v>334.6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7"/>
        <v>305</v>
      </c>
      <c r="Z28" s="59">
        <f t="shared" si="18"/>
        <v>1673</v>
      </c>
      <c r="AA28" s="59">
        <v>0</v>
      </c>
      <c r="AB28" s="59">
        <v>0</v>
      </c>
      <c r="AC28" s="59">
        <v>18</v>
      </c>
      <c r="AD28" s="59">
        <v>38</v>
      </c>
      <c r="AE28" s="59">
        <v>34</v>
      </c>
      <c r="AF28" s="59">
        <v>208</v>
      </c>
      <c r="AG28" s="59">
        <v>0</v>
      </c>
      <c r="AH28" s="59">
        <v>0</v>
      </c>
      <c r="AI28" s="59">
        <v>0</v>
      </c>
      <c r="AJ28" s="59">
        <v>0</v>
      </c>
      <c r="AK28" s="59">
        <v>385</v>
      </c>
      <c r="AL28" s="59">
        <v>856</v>
      </c>
      <c r="AM28" s="59">
        <f t="shared" si="13"/>
        <v>2972</v>
      </c>
      <c r="AN28" s="59">
        <f t="shared" si="14"/>
        <v>4491.8370587499994</v>
      </c>
      <c r="AO28" s="59">
        <v>149</v>
      </c>
      <c r="AP28" s="59">
        <v>230.31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11</v>
      </c>
      <c r="AX28" s="59">
        <v>57.47</v>
      </c>
      <c r="AY28" s="59">
        <v>288</v>
      </c>
      <c r="AZ28" s="59">
        <v>529.53</v>
      </c>
      <c r="BA28" s="59">
        <f t="shared" si="15"/>
        <v>299</v>
      </c>
      <c r="BB28" s="59">
        <f t="shared" si="16"/>
        <v>587</v>
      </c>
      <c r="BC28" s="59">
        <f t="shared" si="19"/>
        <v>3271</v>
      </c>
      <c r="BD28" s="98">
        <f t="shared" si="20"/>
        <v>5078.8370587499994</v>
      </c>
    </row>
    <row r="29" spans="1:56" s="105" customFormat="1" ht="15" customHeight="1" x14ac:dyDescent="0.25">
      <c r="A29" s="59">
        <v>21</v>
      </c>
      <c r="B29" s="59" t="s">
        <v>57</v>
      </c>
      <c r="C29" s="190">
        <f>'Crop Loan'!AW32</f>
        <v>0</v>
      </c>
      <c r="D29" s="190">
        <f>'Crop Loan'!AX32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59">
        <v>0</v>
      </c>
      <c r="K29" s="59">
        <v>0</v>
      </c>
      <c r="L29" s="98">
        <v>0</v>
      </c>
      <c r="M29" s="190">
        <f t="shared" si="11"/>
        <v>0</v>
      </c>
      <c r="N29" s="190">
        <f t="shared" si="12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7"/>
        <v>0</v>
      </c>
      <c r="Z29" s="59">
        <f t="shared" si="18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13"/>
        <v>0</v>
      </c>
      <c r="AN29" s="59">
        <f t="shared" si="14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f t="shared" si="15"/>
        <v>0</v>
      </c>
      <c r="BB29" s="59">
        <f t="shared" si="16"/>
        <v>0</v>
      </c>
      <c r="BC29" s="59">
        <f t="shared" si="19"/>
        <v>0</v>
      </c>
      <c r="BD29" s="98">
        <f t="shared" si="20"/>
        <v>0</v>
      </c>
    </row>
    <row r="30" spans="1:56" s="105" customFormat="1" ht="15" customHeight="1" x14ac:dyDescent="0.25">
      <c r="A30" s="59">
        <v>22</v>
      </c>
      <c r="B30" s="59" t="s">
        <v>58</v>
      </c>
      <c r="C30" s="190">
        <f>'Crop Loan'!AW33</f>
        <v>0</v>
      </c>
      <c r="D30" s="190">
        <f>'Crop Loan'!AX33</f>
        <v>0</v>
      </c>
      <c r="E30" s="59">
        <v>0</v>
      </c>
      <c r="F30" s="98">
        <v>0</v>
      </c>
      <c r="G30" s="59">
        <v>0</v>
      </c>
      <c r="H30" s="98">
        <v>0</v>
      </c>
      <c r="I30" s="59">
        <v>0</v>
      </c>
      <c r="J30" s="59">
        <v>0</v>
      </c>
      <c r="K30" s="59">
        <v>0</v>
      </c>
      <c r="L30" s="98">
        <v>0</v>
      </c>
      <c r="M30" s="190">
        <f t="shared" si="11"/>
        <v>0</v>
      </c>
      <c r="N30" s="190">
        <f t="shared" si="12"/>
        <v>0</v>
      </c>
      <c r="O30" s="59">
        <v>11</v>
      </c>
      <c r="P30" s="59">
        <v>57.5</v>
      </c>
      <c r="Q30" s="59">
        <v>6</v>
      </c>
      <c r="R30" s="59">
        <v>34.5</v>
      </c>
      <c r="S30" s="59">
        <v>4</v>
      </c>
      <c r="T30" s="59">
        <v>23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7"/>
        <v>21</v>
      </c>
      <c r="Z30" s="59">
        <f t="shared" si="18"/>
        <v>115</v>
      </c>
      <c r="AA30" s="59">
        <v>0</v>
      </c>
      <c r="AB30" s="59">
        <v>0</v>
      </c>
      <c r="AC30" s="59">
        <v>4</v>
      </c>
      <c r="AD30" s="59">
        <v>6</v>
      </c>
      <c r="AE30" s="59">
        <v>6</v>
      </c>
      <c r="AF30" s="59">
        <v>39</v>
      </c>
      <c r="AG30" s="59">
        <v>0</v>
      </c>
      <c r="AH30" s="59">
        <v>0</v>
      </c>
      <c r="AI30" s="59">
        <v>0</v>
      </c>
      <c r="AJ30" s="59">
        <v>0</v>
      </c>
      <c r="AK30" s="59">
        <v>96</v>
      </c>
      <c r="AL30" s="59">
        <v>214</v>
      </c>
      <c r="AM30" s="59">
        <f t="shared" si="13"/>
        <v>127</v>
      </c>
      <c r="AN30" s="59">
        <f t="shared" si="14"/>
        <v>374</v>
      </c>
      <c r="AO30" s="59">
        <v>6</v>
      </c>
      <c r="AP30" s="59">
        <v>18.7</v>
      </c>
      <c r="AQ30" s="59">
        <v>0</v>
      </c>
      <c r="AR30" s="59">
        <v>0</v>
      </c>
      <c r="AS30" s="59">
        <v>0</v>
      </c>
      <c r="AT30" s="59">
        <v>0</v>
      </c>
      <c r="AU30" s="59">
        <v>1</v>
      </c>
      <c r="AV30" s="59">
        <v>51.5</v>
      </c>
      <c r="AW30" s="59">
        <v>10</v>
      </c>
      <c r="AX30" s="59">
        <v>51.5</v>
      </c>
      <c r="AY30" s="59">
        <v>57</v>
      </c>
      <c r="AZ30" s="59">
        <v>412</v>
      </c>
      <c r="BA30" s="59">
        <f t="shared" si="15"/>
        <v>68</v>
      </c>
      <c r="BB30" s="59">
        <f t="shared" si="16"/>
        <v>515</v>
      </c>
      <c r="BC30" s="59">
        <f t="shared" si="19"/>
        <v>195</v>
      </c>
      <c r="BD30" s="98">
        <f t="shared" si="20"/>
        <v>889</v>
      </c>
    </row>
    <row r="31" spans="1:56" s="105" customFormat="1" ht="15" customHeight="1" x14ac:dyDescent="0.25">
      <c r="A31" s="59">
        <v>23</v>
      </c>
      <c r="B31" s="59" t="s">
        <v>59</v>
      </c>
      <c r="C31" s="190">
        <f>'Crop Loan'!AW34</f>
        <v>0</v>
      </c>
      <c r="D31" s="190">
        <f>'Crop Loan'!AX34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59">
        <v>0</v>
      </c>
      <c r="K31" s="59">
        <v>0</v>
      </c>
      <c r="L31" s="98">
        <v>0</v>
      </c>
      <c r="M31" s="190">
        <f t="shared" si="11"/>
        <v>0</v>
      </c>
      <c r="N31" s="190">
        <f t="shared" si="12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7"/>
        <v>0</v>
      </c>
      <c r="Z31" s="59">
        <f t="shared" si="18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13"/>
        <v>0</v>
      </c>
      <c r="AN31" s="59">
        <f t="shared" si="14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f t="shared" si="15"/>
        <v>0</v>
      </c>
      <c r="BB31" s="59">
        <f t="shared" si="16"/>
        <v>0</v>
      </c>
      <c r="BC31" s="59">
        <f t="shared" si="19"/>
        <v>0</v>
      </c>
      <c r="BD31" s="98">
        <f t="shared" si="20"/>
        <v>0</v>
      </c>
    </row>
    <row r="32" spans="1:56" s="105" customFormat="1" ht="15" customHeight="1" x14ac:dyDescent="0.25">
      <c r="A32" s="59">
        <v>24</v>
      </c>
      <c r="B32" s="59" t="s">
        <v>60</v>
      </c>
      <c r="C32" s="190">
        <f>'Crop Loan'!AW35</f>
        <v>0</v>
      </c>
      <c r="D32" s="190">
        <f>'Crop Loan'!AX35</f>
        <v>0</v>
      </c>
      <c r="E32" s="59">
        <v>0</v>
      </c>
      <c r="F32" s="98">
        <v>0</v>
      </c>
      <c r="G32" s="59">
        <v>0</v>
      </c>
      <c r="H32" s="98">
        <v>0</v>
      </c>
      <c r="I32" s="59">
        <v>0</v>
      </c>
      <c r="J32" s="59">
        <v>0</v>
      </c>
      <c r="K32" s="59">
        <v>0</v>
      </c>
      <c r="L32" s="98">
        <v>0</v>
      </c>
      <c r="M32" s="190">
        <f t="shared" si="11"/>
        <v>0</v>
      </c>
      <c r="N32" s="190">
        <f t="shared" si="12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7"/>
        <v>0</v>
      </c>
      <c r="Z32" s="59">
        <f t="shared" si="18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13"/>
        <v>0</v>
      </c>
      <c r="AN32" s="59">
        <f t="shared" si="14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f t="shared" si="15"/>
        <v>0</v>
      </c>
      <c r="BB32" s="59">
        <f t="shared" si="16"/>
        <v>0</v>
      </c>
      <c r="BC32" s="59">
        <f t="shared" si="19"/>
        <v>0</v>
      </c>
      <c r="BD32" s="98">
        <f t="shared" si="20"/>
        <v>0</v>
      </c>
    </row>
    <row r="33" spans="1:56" s="105" customFormat="1" ht="15" customHeight="1" x14ac:dyDescent="0.25">
      <c r="A33" s="59">
        <v>25</v>
      </c>
      <c r="B33" s="59" t="s">
        <v>61</v>
      </c>
      <c r="C33" s="190">
        <f>'Crop Loan'!AW36</f>
        <v>0</v>
      </c>
      <c r="D33" s="190">
        <f>'Crop Loan'!AX36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59">
        <v>0</v>
      </c>
      <c r="K33" s="59">
        <v>0</v>
      </c>
      <c r="L33" s="98">
        <v>0</v>
      </c>
      <c r="M33" s="190">
        <f t="shared" si="11"/>
        <v>0</v>
      </c>
      <c r="N33" s="190">
        <f t="shared" si="12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7"/>
        <v>0</v>
      </c>
      <c r="Z33" s="59">
        <f t="shared" si="18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13"/>
        <v>0</v>
      </c>
      <c r="AN33" s="59">
        <f t="shared" si="14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f t="shared" si="15"/>
        <v>0</v>
      </c>
      <c r="BB33" s="59">
        <f t="shared" si="16"/>
        <v>0</v>
      </c>
      <c r="BC33" s="59">
        <f t="shared" si="19"/>
        <v>0</v>
      </c>
      <c r="BD33" s="98">
        <f t="shared" si="20"/>
        <v>0</v>
      </c>
    </row>
    <row r="34" spans="1:56" s="105" customFormat="1" ht="15" customHeight="1" x14ac:dyDescent="0.25">
      <c r="A34" s="59">
        <v>26</v>
      </c>
      <c r="B34" s="59" t="s">
        <v>62</v>
      </c>
      <c r="C34" s="190">
        <f>'Crop Loan'!AW37</f>
        <v>0</v>
      </c>
      <c r="D34" s="190">
        <f>'Crop Loan'!AX37</f>
        <v>0</v>
      </c>
      <c r="E34" s="59">
        <v>0</v>
      </c>
      <c r="F34" s="98">
        <v>0</v>
      </c>
      <c r="G34" s="59">
        <v>0</v>
      </c>
      <c r="H34" s="98">
        <v>0</v>
      </c>
      <c r="I34" s="59">
        <v>0</v>
      </c>
      <c r="J34" s="59">
        <v>0</v>
      </c>
      <c r="K34" s="59">
        <v>0</v>
      </c>
      <c r="L34" s="98">
        <v>0</v>
      </c>
      <c r="M34" s="190">
        <f t="shared" si="11"/>
        <v>0</v>
      </c>
      <c r="N34" s="190">
        <f t="shared" si="12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7"/>
        <v>0</v>
      </c>
      <c r="Z34" s="59">
        <f t="shared" si="18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13"/>
        <v>0</v>
      </c>
      <c r="AN34" s="59">
        <f t="shared" si="14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f t="shared" si="15"/>
        <v>0</v>
      </c>
      <c r="BB34" s="59">
        <f t="shared" si="16"/>
        <v>0</v>
      </c>
      <c r="BC34" s="59">
        <f t="shared" si="19"/>
        <v>0</v>
      </c>
      <c r="BD34" s="98">
        <f t="shared" si="20"/>
        <v>0</v>
      </c>
    </row>
    <row r="35" spans="1:56" s="107" customFormat="1" ht="15" customHeight="1" x14ac:dyDescent="0.25">
      <c r="A35" s="106"/>
      <c r="B35" s="91" t="s">
        <v>63</v>
      </c>
      <c r="C35" s="188">
        <f>SUM(C21:C34)</f>
        <v>4800</v>
      </c>
      <c r="D35" s="188">
        <f t="shared" ref="D35:BD35" si="21">SUM(D21:D34)</f>
        <v>3625</v>
      </c>
      <c r="E35" s="188">
        <f t="shared" si="21"/>
        <v>2515</v>
      </c>
      <c r="F35" s="188">
        <f t="shared" si="21"/>
        <v>2363.1056294999998</v>
      </c>
      <c r="G35" s="188">
        <f t="shared" si="21"/>
        <v>911</v>
      </c>
      <c r="H35" s="188">
        <f t="shared" si="21"/>
        <v>778.76470874999995</v>
      </c>
      <c r="I35" s="188">
        <f t="shared" si="21"/>
        <v>427</v>
      </c>
      <c r="J35" s="188">
        <f t="shared" si="21"/>
        <v>310</v>
      </c>
      <c r="K35" s="188">
        <f t="shared" si="21"/>
        <v>1028</v>
      </c>
      <c r="L35" s="188">
        <f t="shared" si="21"/>
        <v>620.32099840000001</v>
      </c>
      <c r="M35" s="188">
        <f t="shared" si="21"/>
        <v>8770</v>
      </c>
      <c r="N35" s="188">
        <f t="shared" si="21"/>
        <v>6918.4266279000003</v>
      </c>
      <c r="O35" s="188">
        <f t="shared" si="21"/>
        <v>1224</v>
      </c>
      <c r="P35" s="188">
        <f t="shared" si="21"/>
        <v>6686</v>
      </c>
      <c r="Q35" s="188">
        <f t="shared" si="21"/>
        <v>731</v>
      </c>
      <c r="R35" s="188">
        <f t="shared" si="21"/>
        <v>4011.6</v>
      </c>
      <c r="S35" s="188">
        <f t="shared" si="21"/>
        <v>480</v>
      </c>
      <c r="T35" s="188">
        <f t="shared" si="21"/>
        <v>2674.4</v>
      </c>
      <c r="U35" s="188">
        <f t="shared" si="21"/>
        <v>0</v>
      </c>
      <c r="V35" s="188">
        <f t="shared" si="21"/>
        <v>0</v>
      </c>
      <c r="W35" s="188">
        <f t="shared" si="21"/>
        <v>0</v>
      </c>
      <c r="X35" s="188">
        <f t="shared" si="21"/>
        <v>0</v>
      </c>
      <c r="Y35" s="188">
        <f t="shared" si="21"/>
        <v>2435</v>
      </c>
      <c r="Z35" s="188">
        <f t="shared" si="21"/>
        <v>13372</v>
      </c>
      <c r="AA35" s="188">
        <f t="shared" si="21"/>
        <v>0</v>
      </c>
      <c r="AB35" s="188">
        <f t="shared" si="21"/>
        <v>0</v>
      </c>
      <c r="AC35" s="188">
        <f t="shared" si="21"/>
        <v>94</v>
      </c>
      <c r="AD35" s="188">
        <f t="shared" si="21"/>
        <v>132</v>
      </c>
      <c r="AE35" s="188">
        <f t="shared" si="21"/>
        <v>265</v>
      </c>
      <c r="AF35" s="188">
        <f t="shared" si="21"/>
        <v>1638</v>
      </c>
      <c r="AG35" s="188">
        <f t="shared" si="21"/>
        <v>0</v>
      </c>
      <c r="AH35" s="188">
        <f t="shared" si="21"/>
        <v>0</v>
      </c>
      <c r="AI35" s="188">
        <f t="shared" si="21"/>
        <v>0</v>
      </c>
      <c r="AJ35" s="188">
        <f t="shared" si="21"/>
        <v>0</v>
      </c>
      <c r="AK35" s="188">
        <f t="shared" si="21"/>
        <v>2852</v>
      </c>
      <c r="AL35" s="188">
        <f t="shared" si="21"/>
        <v>6340</v>
      </c>
      <c r="AM35" s="188">
        <f t="shared" si="21"/>
        <v>14416</v>
      </c>
      <c r="AN35" s="188">
        <f t="shared" si="21"/>
        <v>28400.4266279</v>
      </c>
      <c r="AO35" s="188">
        <f t="shared" si="21"/>
        <v>721</v>
      </c>
      <c r="AP35" s="188">
        <f t="shared" si="21"/>
        <v>1455.21</v>
      </c>
      <c r="AQ35" s="188">
        <f t="shared" si="21"/>
        <v>0</v>
      </c>
      <c r="AR35" s="188">
        <f t="shared" si="21"/>
        <v>0</v>
      </c>
      <c r="AS35" s="188">
        <f t="shared" si="21"/>
        <v>0</v>
      </c>
      <c r="AT35" s="188">
        <f t="shared" si="21"/>
        <v>0</v>
      </c>
      <c r="AU35" s="188">
        <f t="shared" si="21"/>
        <v>7</v>
      </c>
      <c r="AV35" s="188">
        <f t="shared" si="21"/>
        <v>258.11</v>
      </c>
      <c r="AW35" s="188">
        <f t="shared" si="21"/>
        <v>101</v>
      </c>
      <c r="AX35" s="188">
        <f t="shared" si="21"/>
        <v>511.41000000000008</v>
      </c>
      <c r="AY35" s="188">
        <f t="shared" si="21"/>
        <v>1819</v>
      </c>
      <c r="AZ35" s="188">
        <f t="shared" si="21"/>
        <v>4455.4800000000005</v>
      </c>
      <c r="BA35" s="188">
        <f t="shared" si="21"/>
        <v>1927</v>
      </c>
      <c r="BB35" s="188">
        <f t="shared" si="21"/>
        <v>5225</v>
      </c>
      <c r="BC35" s="188">
        <f t="shared" si="21"/>
        <v>16343</v>
      </c>
      <c r="BD35" s="188">
        <f t="shared" si="21"/>
        <v>33625.4266279</v>
      </c>
    </row>
    <row r="36" spans="1:56" s="105" customFormat="1" ht="15" customHeight="1" x14ac:dyDescent="0.25">
      <c r="A36" s="59">
        <v>27</v>
      </c>
      <c r="B36" s="59" t="s">
        <v>64</v>
      </c>
      <c r="C36" s="190">
        <f>'Crop Loan'!AW39</f>
        <v>0</v>
      </c>
      <c r="D36" s="190">
        <f>'Crop Loan'!AX39</f>
        <v>0</v>
      </c>
      <c r="E36" s="59">
        <v>200</v>
      </c>
      <c r="F36" s="98">
        <v>187.41852937499999</v>
      </c>
      <c r="G36" s="59">
        <v>73</v>
      </c>
      <c r="H36" s="98">
        <v>61.759215000000012</v>
      </c>
      <c r="I36" s="59">
        <v>34</v>
      </c>
      <c r="J36" s="59">
        <v>25</v>
      </c>
      <c r="K36" s="59">
        <v>82</v>
      </c>
      <c r="L36" s="98">
        <v>58.318941999999993</v>
      </c>
      <c r="M36" s="190">
        <f t="shared" ref="M36:M44" si="22">C36+E36+I36+K36</f>
        <v>316</v>
      </c>
      <c r="N36" s="190">
        <f t="shared" ref="N36:N44" si="23">D36+F36+J36+L36</f>
        <v>270.73747137499998</v>
      </c>
      <c r="O36" s="59">
        <v>100</v>
      </c>
      <c r="P36" s="59">
        <v>548</v>
      </c>
      <c r="Q36" s="59">
        <v>60</v>
      </c>
      <c r="R36" s="59">
        <v>328.8</v>
      </c>
      <c r="S36" s="59">
        <v>40</v>
      </c>
      <c r="T36" s="59">
        <v>219.2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24">O36+Q36+S36+U36+W36</f>
        <v>200</v>
      </c>
      <c r="Z36" s="59">
        <f t="shared" ref="Z36:Z44" si="25">P36+R36+T36+V36+X36</f>
        <v>1096</v>
      </c>
      <c r="AA36" s="59">
        <v>0</v>
      </c>
      <c r="AB36" s="59">
        <v>0</v>
      </c>
      <c r="AC36" s="59">
        <v>12</v>
      </c>
      <c r="AD36" s="59">
        <v>25</v>
      </c>
      <c r="AE36" s="59">
        <v>9</v>
      </c>
      <c r="AF36" s="59">
        <v>65</v>
      </c>
      <c r="AG36" s="59">
        <v>0</v>
      </c>
      <c r="AH36" s="59">
        <v>0</v>
      </c>
      <c r="AI36" s="59">
        <v>0</v>
      </c>
      <c r="AJ36" s="59">
        <v>0</v>
      </c>
      <c r="AK36" s="59">
        <v>525</v>
      </c>
      <c r="AL36" s="59">
        <v>1167</v>
      </c>
      <c r="AM36" s="59">
        <f t="shared" ref="AM36:AM44" si="26">M36+Y36+AA36+AC36+AE36+AG36+AI36+AK36</f>
        <v>1062</v>
      </c>
      <c r="AN36" s="59">
        <f t="shared" ref="AN36:AN44" si="27">N36+Z36+AB36+AD36+AF36+AH36+AJ36+AL36</f>
        <v>2623.737471375</v>
      </c>
      <c r="AO36" s="59">
        <v>53</v>
      </c>
      <c r="AP36" s="59">
        <v>133.5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2</v>
      </c>
      <c r="AX36" s="59">
        <v>10.3</v>
      </c>
      <c r="AY36" s="59">
        <v>66</v>
      </c>
      <c r="AZ36" s="59">
        <v>92.7</v>
      </c>
      <c r="BA36" s="59">
        <f t="shared" ref="BA36:BA44" si="28">AQ36+AS36+AU36+AW36+AY36</f>
        <v>68</v>
      </c>
      <c r="BB36" s="59">
        <f t="shared" ref="BB36:BB44" si="29">AR36+AT36+AV36+AX36+AZ36</f>
        <v>103</v>
      </c>
      <c r="BC36" s="59">
        <f>BA36+AM36</f>
        <v>1130</v>
      </c>
      <c r="BD36" s="98">
        <f>BB36+AN36</f>
        <v>2726.737471375</v>
      </c>
    </row>
    <row r="37" spans="1:56" s="105" customFormat="1" ht="15" customHeight="1" x14ac:dyDescent="0.25">
      <c r="A37" s="59">
        <v>28</v>
      </c>
      <c r="B37" s="59" t="s">
        <v>65</v>
      </c>
      <c r="C37" s="190">
        <f>'Crop Loan'!AW40</f>
        <v>0</v>
      </c>
      <c r="D37" s="190">
        <f>'Crop Loan'!AX40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59">
        <v>0</v>
      </c>
      <c r="K37" s="59">
        <v>0</v>
      </c>
      <c r="L37" s="98">
        <v>0</v>
      </c>
      <c r="M37" s="190">
        <f t="shared" si="22"/>
        <v>0</v>
      </c>
      <c r="N37" s="190">
        <f t="shared" si="23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24"/>
        <v>0</v>
      </c>
      <c r="Z37" s="59">
        <f t="shared" si="25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26"/>
        <v>0</v>
      </c>
      <c r="AN37" s="59">
        <f t="shared" si="27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f t="shared" si="28"/>
        <v>0</v>
      </c>
      <c r="BB37" s="59">
        <f t="shared" si="29"/>
        <v>0</v>
      </c>
      <c r="BC37" s="59">
        <f t="shared" ref="BC37:BC44" si="30">BA37+AM37</f>
        <v>0</v>
      </c>
      <c r="BD37" s="98">
        <f t="shared" ref="BD37:BD44" si="31">BB37+AN37</f>
        <v>0</v>
      </c>
    </row>
    <row r="38" spans="1:56" s="105" customFormat="1" ht="15" customHeight="1" x14ac:dyDescent="0.25">
      <c r="A38" s="59">
        <v>29</v>
      </c>
      <c r="B38" s="59" t="s">
        <v>66</v>
      </c>
      <c r="C38" s="190">
        <f>'Crop Loan'!AW41</f>
        <v>0</v>
      </c>
      <c r="D38" s="190">
        <f>'Crop Loan'!AX41</f>
        <v>0</v>
      </c>
      <c r="E38" s="59">
        <v>200</v>
      </c>
      <c r="F38" s="98">
        <v>187.41852937499999</v>
      </c>
      <c r="G38" s="59">
        <v>73</v>
      </c>
      <c r="H38" s="98">
        <v>61.759215000000012</v>
      </c>
      <c r="I38" s="59">
        <v>34</v>
      </c>
      <c r="J38" s="59">
        <v>25</v>
      </c>
      <c r="K38" s="59">
        <v>82</v>
      </c>
      <c r="L38" s="98">
        <v>58.318941999999993</v>
      </c>
      <c r="M38" s="190">
        <f t="shared" si="22"/>
        <v>316</v>
      </c>
      <c r="N38" s="190">
        <f t="shared" si="23"/>
        <v>270.73747137499998</v>
      </c>
      <c r="O38" s="59">
        <v>16</v>
      </c>
      <c r="P38" s="59">
        <v>86.5</v>
      </c>
      <c r="Q38" s="59">
        <v>10</v>
      </c>
      <c r="R38" s="59">
        <v>51.9</v>
      </c>
      <c r="S38" s="59">
        <v>6</v>
      </c>
      <c r="T38" s="59">
        <v>34.6</v>
      </c>
      <c r="U38" s="59">
        <v>0</v>
      </c>
      <c r="V38" s="59">
        <v>0</v>
      </c>
      <c r="W38" s="59">
        <v>0</v>
      </c>
      <c r="X38" s="59">
        <v>0</v>
      </c>
      <c r="Y38" s="59">
        <f t="shared" si="24"/>
        <v>32</v>
      </c>
      <c r="Z38" s="59">
        <f t="shared" si="25"/>
        <v>173</v>
      </c>
      <c r="AA38" s="59">
        <v>0</v>
      </c>
      <c r="AB38" s="59">
        <v>0</v>
      </c>
      <c r="AC38" s="59">
        <v>12</v>
      </c>
      <c r="AD38" s="59">
        <v>25</v>
      </c>
      <c r="AE38" s="59">
        <v>11</v>
      </c>
      <c r="AF38" s="59">
        <v>65</v>
      </c>
      <c r="AG38" s="59">
        <v>0</v>
      </c>
      <c r="AH38" s="59">
        <v>0</v>
      </c>
      <c r="AI38" s="59">
        <v>0</v>
      </c>
      <c r="AJ38" s="59">
        <v>0</v>
      </c>
      <c r="AK38" s="59">
        <v>48</v>
      </c>
      <c r="AL38" s="59">
        <v>107</v>
      </c>
      <c r="AM38" s="59">
        <f t="shared" si="26"/>
        <v>419</v>
      </c>
      <c r="AN38" s="59">
        <f t="shared" si="27"/>
        <v>640.73747137500004</v>
      </c>
      <c r="AO38" s="59">
        <v>21</v>
      </c>
      <c r="AP38" s="59">
        <v>34.35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68</v>
      </c>
      <c r="AZ38" s="59">
        <v>72</v>
      </c>
      <c r="BA38" s="59">
        <f t="shared" si="28"/>
        <v>68</v>
      </c>
      <c r="BB38" s="59">
        <f t="shared" si="29"/>
        <v>72</v>
      </c>
      <c r="BC38" s="59">
        <f t="shared" si="30"/>
        <v>487</v>
      </c>
      <c r="BD38" s="98">
        <f t="shared" si="31"/>
        <v>712.73747137500004</v>
      </c>
    </row>
    <row r="39" spans="1:56" s="105" customFormat="1" ht="15" customHeight="1" x14ac:dyDescent="0.25">
      <c r="A39" s="59">
        <v>30</v>
      </c>
      <c r="B39" s="59" t="s">
        <v>67</v>
      </c>
      <c r="C39" s="190">
        <f>'Crop Loan'!AW42</f>
        <v>0</v>
      </c>
      <c r="D39" s="190">
        <f>'Crop Loan'!AX42</f>
        <v>0</v>
      </c>
      <c r="E39" s="59">
        <v>566</v>
      </c>
      <c r="F39" s="98">
        <v>531.496378875</v>
      </c>
      <c r="G39" s="59">
        <v>204</v>
      </c>
      <c r="H39" s="98">
        <v>175.16249624999998</v>
      </c>
      <c r="I39" s="59">
        <v>96</v>
      </c>
      <c r="J39" s="59">
        <v>65</v>
      </c>
      <c r="K39" s="59">
        <v>231</v>
      </c>
      <c r="L39" s="98">
        <v>165.39215000000002</v>
      </c>
      <c r="M39" s="190">
        <f t="shared" si="22"/>
        <v>893</v>
      </c>
      <c r="N39" s="190">
        <f t="shared" si="23"/>
        <v>761.88852887500002</v>
      </c>
      <c r="O39" s="59">
        <v>211</v>
      </c>
      <c r="P39" s="59">
        <v>1154</v>
      </c>
      <c r="Q39" s="59">
        <v>126</v>
      </c>
      <c r="R39" s="59">
        <v>692.4</v>
      </c>
      <c r="S39" s="59">
        <v>83</v>
      </c>
      <c r="T39" s="59">
        <v>461.6</v>
      </c>
      <c r="U39" s="59">
        <v>0</v>
      </c>
      <c r="V39" s="59">
        <v>0</v>
      </c>
      <c r="W39" s="59">
        <v>0</v>
      </c>
      <c r="X39" s="59">
        <v>0</v>
      </c>
      <c r="Y39" s="59">
        <f t="shared" si="24"/>
        <v>420</v>
      </c>
      <c r="Z39" s="59">
        <f t="shared" si="25"/>
        <v>2308</v>
      </c>
      <c r="AA39" s="59">
        <v>0</v>
      </c>
      <c r="AB39" s="59">
        <v>0</v>
      </c>
      <c r="AC39" s="59">
        <v>8</v>
      </c>
      <c r="AD39" s="59">
        <v>13</v>
      </c>
      <c r="AE39" s="59">
        <v>11</v>
      </c>
      <c r="AF39" s="59">
        <v>65</v>
      </c>
      <c r="AG39" s="59">
        <v>0</v>
      </c>
      <c r="AH39" s="59">
        <v>0</v>
      </c>
      <c r="AI39" s="59">
        <v>0</v>
      </c>
      <c r="AJ39" s="59">
        <v>0</v>
      </c>
      <c r="AK39" s="59">
        <v>875</v>
      </c>
      <c r="AL39" s="59">
        <v>1944</v>
      </c>
      <c r="AM39" s="59">
        <f t="shared" si="26"/>
        <v>2207</v>
      </c>
      <c r="AN39" s="59">
        <f t="shared" si="27"/>
        <v>5091.8885288749998</v>
      </c>
      <c r="AO39" s="59">
        <v>111</v>
      </c>
      <c r="AP39" s="59">
        <v>261.47000000000003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47</v>
      </c>
      <c r="AZ39" s="59">
        <v>52</v>
      </c>
      <c r="BA39" s="59">
        <f t="shared" si="28"/>
        <v>47</v>
      </c>
      <c r="BB39" s="59">
        <f t="shared" si="29"/>
        <v>52</v>
      </c>
      <c r="BC39" s="59">
        <f t="shared" si="30"/>
        <v>2254</v>
      </c>
      <c r="BD39" s="98">
        <f t="shared" si="31"/>
        <v>5143.8885288749998</v>
      </c>
    </row>
    <row r="40" spans="1:56" s="105" customFormat="1" ht="15" customHeight="1" x14ac:dyDescent="0.25">
      <c r="A40" s="59">
        <v>31</v>
      </c>
      <c r="B40" s="59" t="s">
        <v>68</v>
      </c>
      <c r="C40" s="190">
        <f>'Crop Loan'!AW43</f>
        <v>0</v>
      </c>
      <c r="D40" s="190">
        <f>'Crop Loan'!AX43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59">
        <v>0</v>
      </c>
      <c r="K40" s="59">
        <v>0</v>
      </c>
      <c r="L40" s="98">
        <v>0</v>
      </c>
      <c r="M40" s="190">
        <f t="shared" si="22"/>
        <v>0</v>
      </c>
      <c r="N40" s="190">
        <f t="shared" si="23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24"/>
        <v>0</v>
      </c>
      <c r="Z40" s="59">
        <f t="shared" si="25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26"/>
        <v>0</v>
      </c>
      <c r="AN40" s="59">
        <f t="shared" si="27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f t="shared" si="28"/>
        <v>0</v>
      </c>
      <c r="BB40" s="59">
        <f t="shared" si="29"/>
        <v>0</v>
      </c>
      <c r="BC40" s="59">
        <f t="shared" si="30"/>
        <v>0</v>
      </c>
      <c r="BD40" s="98">
        <f t="shared" si="31"/>
        <v>0</v>
      </c>
    </row>
    <row r="41" spans="1:56" s="105" customFormat="1" ht="15" customHeight="1" x14ac:dyDescent="0.25">
      <c r="A41" s="59">
        <v>32</v>
      </c>
      <c r="B41" s="59" t="s">
        <v>69</v>
      </c>
      <c r="C41" s="190">
        <f>'Crop Loan'!AW44</f>
        <v>0</v>
      </c>
      <c r="D41" s="190">
        <f>'Crop Loan'!AX44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59">
        <v>0</v>
      </c>
      <c r="K41" s="59">
        <v>0</v>
      </c>
      <c r="L41" s="98">
        <v>0</v>
      </c>
      <c r="M41" s="190">
        <f t="shared" si="22"/>
        <v>0</v>
      </c>
      <c r="N41" s="190">
        <f t="shared" si="23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24"/>
        <v>0</v>
      </c>
      <c r="Z41" s="59">
        <f t="shared" si="25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26"/>
        <v>0</v>
      </c>
      <c r="AN41" s="59">
        <f t="shared" si="27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f t="shared" si="28"/>
        <v>0</v>
      </c>
      <c r="BB41" s="59">
        <f t="shared" si="29"/>
        <v>0</v>
      </c>
      <c r="BC41" s="59">
        <f t="shared" si="30"/>
        <v>0</v>
      </c>
      <c r="BD41" s="98">
        <f t="shared" si="31"/>
        <v>0</v>
      </c>
    </row>
    <row r="42" spans="1:56" s="105" customFormat="1" ht="15" customHeight="1" x14ac:dyDescent="0.25">
      <c r="A42" s="59">
        <v>33</v>
      </c>
      <c r="B42" s="59" t="s">
        <v>70</v>
      </c>
      <c r="C42" s="190">
        <f>'Crop Loan'!AW45</f>
        <v>0</v>
      </c>
      <c r="D42" s="190">
        <f>'Crop Loan'!AX45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59">
        <v>0</v>
      </c>
      <c r="K42" s="59">
        <v>0</v>
      </c>
      <c r="L42" s="98">
        <v>0</v>
      </c>
      <c r="M42" s="190">
        <f t="shared" si="22"/>
        <v>0</v>
      </c>
      <c r="N42" s="190">
        <f t="shared" si="23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24"/>
        <v>0</v>
      </c>
      <c r="Z42" s="59">
        <f t="shared" si="25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26"/>
        <v>0</v>
      </c>
      <c r="AN42" s="59">
        <f t="shared" si="27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f t="shared" si="28"/>
        <v>0</v>
      </c>
      <c r="BB42" s="59">
        <f t="shared" si="29"/>
        <v>0</v>
      </c>
      <c r="BC42" s="59">
        <f t="shared" si="30"/>
        <v>0</v>
      </c>
      <c r="BD42" s="98">
        <f t="shared" si="31"/>
        <v>0</v>
      </c>
    </row>
    <row r="43" spans="1:56" s="105" customFormat="1" ht="15" customHeight="1" x14ac:dyDescent="0.25">
      <c r="A43" s="59">
        <v>34</v>
      </c>
      <c r="B43" s="59" t="s">
        <v>71</v>
      </c>
      <c r="C43" s="190">
        <f>'Crop Loan'!AW46</f>
        <v>0</v>
      </c>
      <c r="D43" s="190">
        <f>'Crop Loan'!AX46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59">
        <v>0</v>
      </c>
      <c r="K43" s="59">
        <v>0</v>
      </c>
      <c r="L43" s="98">
        <v>0</v>
      </c>
      <c r="M43" s="190">
        <f t="shared" si="22"/>
        <v>0</v>
      </c>
      <c r="N43" s="190">
        <f t="shared" si="23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24"/>
        <v>0</v>
      </c>
      <c r="Z43" s="59">
        <f t="shared" si="25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26"/>
        <v>0</v>
      </c>
      <c r="AN43" s="59">
        <f t="shared" si="27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f t="shared" si="28"/>
        <v>0</v>
      </c>
      <c r="BB43" s="59">
        <f t="shared" si="29"/>
        <v>0</v>
      </c>
      <c r="BC43" s="59">
        <f t="shared" si="30"/>
        <v>0</v>
      </c>
      <c r="BD43" s="98">
        <f t="shared" si="31"/>
        <v>0</v>
      </c>
    </row>
    <row r="44" spans="1:56" s="105" customFormat="1" ht="15" customHeight="1" x14ac:dyDescent="0.25">
      <c r="A44" s="59">
        <v>35</v>
      </c>
      <c r="B44" s="59" t="s">
        <v>72</v>
      </c>
      <c r="C44" s="190">
        <f>'Crop Loan'!AW47</f>
        <v>0</v>
      </c>
      <c r="D44" s="190">
        <f>'Crop Loan'!AX47</f>
        <v>0</v>
      </c>
      <c r="E44" s="59">
        <v>0</v>
      </c>
      <c r="F44" s="98">
        <v>0</v>
      </c>
      <c r="G44" s="59">
        <v>0</v>
      </c>
      <c r="H44" s="98">
        <v>0</v>
      </c>
      <c r="I44" s="59">
        <v>0</v>
      </c>
      <c r="J44" s="59">
        <v>0</v>
      </c>
      <c r="K44" s="59">
        <v>0</v>
      </c>
      <c r="L44" s="98">
        <v>0</v>
      </c>
      <c r="M44" s="190">
        <f t="shared" si="22"/>
        <v>0</v>
      </c>
      <c r="N44" s="190">
        <f t="shared" si="23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24"/>
        <v>0</v>
      </c>
      <c r="Z44" s="59">
        <f t="shared" si="25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26"/>
        <v>0</v>
      </c>
      <c r="AN44" s="59">
        <f t="shared" si="27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f t="shared" si="28"/>
        <v>0</v>
      </c>
      <c r="BB44" s="59">
        <f t="shared" si="29"/>
        <v>0</v>
      </c>
      <c r="BC44" s="59">
        <f t="shared" si="30"/>
        <v>0</v>
      </c>
      <c r="BD44" s="98">
        <f t="shared" si="31"/>
        <v>0</v>
      </c>
    </row>
    <row r="45" spans="1:56" s="107" customFormat="1" ht="15" customHeight="1" x14ac:dyDescent="0.25">
      <c r="A45" s="106"/>
      <c r="B45" s="91" t="s">
        <v>73</v>
      </c>
      <c r="C45" s="91">
        <f>SUM(C36:C44)</f>
        <v>0</v>
      </c>
      <c r="D45" s="91">
        <f t="shared" ref="D45:BD45" si="32">SUM(D36:D44)</f>
        <v>0</v>
      </c>
      <c r="E45" s="91">
        <f t="shared" si="32"/>
        <v>966</v>
      </c>
      <c r="F45" s="91">
        <f t="shared" si="32"/>
        <v>906.33343762499999</v>
      </c>
      <c r="G45" s="91">
        <f t="shared" si="32"/>
        <v>350</v>
      </c>
      <c r="H45" s="91">
        <f t="shared" si="32"/>
        <v>298.68092624999997</v>
      </c>
      <c r="I45" s="91">
        <f t="shared" si="32"/>
        <v>164</v>
      </c>
      <c r="J45" s="91">
        <f t="shared" si="32"/>
        <v>115</v>
      </c>
      <c r="K45" s="91">
        <f t="shared" si="32"/>
        <v>395</v>
      </c>
      <c r="L45" s="91">
        <f t="shared" si="32"/>
        <v>282.030034</v>
      </c>
      <c r="M45" s="91">
        <f t="shared" si="32"/>
        <v>1525</v>
      </c>
      <c r="N45" s="91">
        <f t="shared" si="32"/>
        <v>1303.3634716249999</v>
      </c>
      <c r="O45" s="91">
        <f t="shared" si="32"/>
        <v>327</v>
      </c>
      <c r="P45" s="91">
        <f t="shared" si="32"/>
        <v>1788.5</v>
      </c>
      <c r="Q45" s="91">
        <f t="shared" si="32"/>
        <v>196</v>
      </c>
      <c r="R45" s="91">
        <f t="shared" si="32"/>
        <v>1073.0999999999999</v>
      </c>
      <c r="S45" s="91">
        <f t="shared" si="32"/>
        <v>129</v>
      </c>
      <c r="T45" s="91">
        <f t="shared" si="32"/>
        <v>715.4</v>
      </c>
      <c r="U45" s="91">
        <f t="shared" si="32"/>
        <v>0</v>
      </c>
      <c r="V45" s="91">
        <f t="shared" si="32"/>
        <v>0</v>
      </c>
      <c r="W45" s="91">
        <f t="shared" si="32"/>
        <v>0</v>
      </c>
      <c r="X45" s="91">
        <f t="shared" si="32"/>
        <v>0</v>
      </c>
      <c r="Y45" s="91">
        <f t="shared" si="32"/>
        <v>652</v>
      </c>
      <c r="Z45" s="91">
        <f t="shared" si="32"/>
        <v>3577</v>
      </c>
      <c r="AA45" s="91">
        <f t="shared" si="32"/>
        <v>0</v>
      </c>
      <c r="AB45" s="91">
        <f t="shared" si="32"/>
        <v>0</v>
      </c>
      <c r="AC45" s="91">
        <f t="shared" si="32"/>
        <v>32</v>
      </c>
      <c r="AD45" s="91">
        <f t="shared" si="32"/>
        <v>63</v>
      </c>
      <c r="AE45" s="91">
        <f t="shared" si="32"/>
        <v>31</v>
      </c>
      <c r="AF45" s="91">
        <f t="shared" si="32"/>
        <v>195</v>
      </c>
      <c r="AG45" s="91">
        <f t="shared" si="32"/>
        <v>0</v>
      </c>
      <c r="AH45" s="91">
        <f t="shared" si="32"/>
        <v>0</v>
      </c>
      <c r="AI45" s="91">
        <f t="shared" si="32"/>
        <v>0</v>
      </c>
      <c r="AJ45" s="91">
        <f t="shared" si="32"/>
        <v>0</v>
      </c>
      <c r="AK45" s="91">
        <f t="shared" si="32"/>
        <v>1448</v>
      </c>
      <c r="AL45" s="91">
        <f t="shared" si="32"/>
        <v>3218</v>
      </c>
      <c r="AM45" s="91">
        <f t="shared" si="32"/>
        <v>3688</v>
      </c>
      <c r="AN45" s="189">
        <f t="shared" si="32"/>
        <v>8356.3634716249999</v>
      </c>
      <c r="AO45" s="91">
        <f t="shared" si="32"/>
        <v>185</v>
      </c>
      <c r="AP45" s="91">
        <f t="shared" si="32"/>
        <v>429.32000000000005</v>
      </c>
      <c r="AQ45" s="91">
        <f t="shared" si="32"/>
        <v>0</v>
      </c>
      <c r="AR45" s="91">
        <f t="shared" si="32"/>
        <v>0</v>
      </c>
      <c r="AS45" s="91">
        <f t="shared" si="32"/>
        <v>0</v>
      </c>
      <c r="AT45" s="91">
        <f t="shared" si="32"/>
        <v>0</v>
      </c>
      <c r="AU45" s="91">
        <f t="shared" si="32"/>
        <v>0</v>
      </c>
      <c r="AV45" s="91">
        <f t="shared" si="32"/>
        <v>0</v>
      </c>
      <c r="AW45" s="91">
        <f t="shared" si="32"/>
        <v>2</v>
      </c>
      <c r="AX45" s="91">
        <f t="shared" si="32"/>
        <v>10.3</v>
      </c>
      <c r="AY45" s="91">
        <f t="shared" si="32"/>
        <v>181</v>
      </c>
      <c r="AZ45" s="91">
        <f t="shared" si="32"/>
        <v>216.7</v>
      </c>
      <c r="BA45" s="91">
        <f t="shared" si="32"/>
        <v>183</v>
      </c>
      <c r="BB45" s="91">
        <f t="shared" si="32"/>
        <v>227</v>
      </c>
      <c r="BC45" s="91">
        <f t="shared" si="32"/>
        <v>3871</v>
      </c>
      <c r="BD45" s="91">
        <f t="shared" si="32"/>
        <v>8583.3634716249999</v>
      </c>
    </row>
    <row r="46" spans="1:56" s="105" customFormat="1" ht="15" customHeight="1" x14ac:dyDescent="0.25">
      <c r="A46" s="59">
        <v>36</v>
      </c>
      <c r="B46" s="59" t="s">
        <v>74</v>
      </c>
      <c r="C46" s="190">
        <f>'Crop Loan'!AW49</f>
        <v>0</v>
      </c>
      <c r="D46" s="190">
        <f>'Crop Loan'!AX49</f>
        <v>0</v>
      </c>
      <c r="E46" s="59">
        <v>0</v>
      </c>
      <c r="F46" s="98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98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f>AQ46+AS46+AU46+AW46+AY46</f>
        <v>0</v>
      </c>
      <c r="BB46" s="59">
        <f>AR46+AT46+AV46+AX46+AZ46</f>
        <v>0</v>
      </c>
      <c r="BC46" s="59">
        <f>BA46+AM46</f>
        <v>0</v>
      </c>
      <c r="BD46" s="98">
        <f>BB46+AN46</f>
        <v>0</v>
      </c>
    </row>
    <row r="47" spans="1:56" s="107" customFormat="1" ht="15" customHeight="1" x14ac:dyDescent="0.25">
      <c r="A47" s="106"/>
      <c r="B47" s="91" t="s">
        <v>75</v>
      </c>
      <c r="C47" s="91">
        <f>C46</f>
        <v>0</v>
      </c>
      <c r="D47" s="91">
        <f t="shared" ref="D47:BD47" si="33">D46</f>
        <v>0</v>
      </c>
      <c r="E47" s="91">
        <f t="shared" si="33"/>
        <v>0</v>
      </c>
      <c r="F47" s="91">
        <f t="shared" si="33"/>
        <v>0</v>
      </c>
      <c r="G47" s="91">
        <f t="shared" si="33"/>
        <v>0</v>
      </c>
      <c r="H47" s="91">
        <f t="shared" si="33"/>
        <v>0</v>
      </c>
      <c r="I47" s="91">
        <f t="shared" si="33"/>
        <v>0</v>
      </c>
      <c r="J47" s="91">
        <f t="shared" si="33"/>
        <v>0</v>
      </c>
      <c r="K47" s="91">
        <f t="shared" si="33"/>
        <v>0</v>
      </c>
      <c r="L47" s="91">
        <f t="shared" si="33"/>
        <v>0</v>
      </c>
      <c r="M47" s="91">
        <f t="shared" si="33"/>
        <v>0</v>
      </c>
      <c r="N47" s="91">
        <f t="shared" si="33"/>
        <v>0</v>
      </c>
      <c r="O47" s="91">
        <f t="shared" si="33"/>
        <v>0</v>
      </c>
      <c r="P47" s="91">
        <f t="shared" si="33"/>
        <v>0</v>
      </c>
      <c r="Q47" s="91">
        <f t="shared" si="33"/>
        <v>0</v>
      </c>
      <c r="R47" s="91">
        <f t="shared" si="33"/>
        <v>0</v>
      </c>
      <c r="S47" s="91">
        <f t="shared" si="33"/>
        <v>0</v>
      </c>
      <c r="T47" s="91">
        <f t="shared" si="33"/>
        <v>0</v>
      </c>
      <c r="U47" s="91">
        <f t="shared" si="33"/>
        <v>0</v>
      </c>
      <c r="V47" s="91">
        <f t="shared" si="33"/>
        <v>0</v>
      </c>
      <c r="W47" s="91">
        <f t="shared" si="33"/>
        <v>0</v>
      </c>
      <c r="X47" s="91">
        <f t="shared" si="33"/>
        <v>0</v>
      </c>
      <c r="Y47" s="91">
        <f t="shared" si="33"/>
        <v>0</v>
      </c>
      <c r="Z47" s="91">
        <f t="shared" si="33"/>
        <v>0</v>
      </c>
      <c r="AA47" s="91">
        <f t="shared" si="33"/>
        <v>0</v>
      </c>
      <c r="AB47" s="91">
        <f t="shared" si="33"/>
        <v>0</v>
      </c>
      <c r="AC47" s="91">
        <f t="shared" si="33"/>
        <v>0</v>
      </c>
      <c r="AD47" s="91">
        <f t="shared" si="33"/>
        <v>0</v>
      </c>
      <c r="AE47" s="91">
        <f t="shared" si="33"/>
        <v>0</v>
      </c>
      <c r="AF47" s="91">
        <f t="shared" si="33"/>
        <v>0</v>
      </c>
      <c r="AG47" s="91">
        <f t="shared" si="33"/>
        <v>0</v>
      </c>
      <c r="AH47" s="91">
        <f t="shared" si="33"/>
        <v>0</v>
      </c>
      <c r="AI47" s="91">
        <f t="shared" si="33"/>
        <v>0</v>
      </c>
      <c r="AJ47" s="91">
        <f t="shared" si="33"/>
        <v>0</v>
      </c>
      <c r="AK47" s="91">
        <f t="shared" si="33"/>
        <v>0</v>
      </c>
      <c r="AL47" s="91">
        <f t="shared" si="33"/>
        <v>0</v>
      </c>
      <c r="AM47" s="91">
        <f t="shared" si="33"/>
        <v>0</v>
      </c>
      <c r="AN47" s="91">
        <f t="shared" si="33"/>
        <v>0</v>
      </c>
      <c r="AO47" s="91">
        <f t="shared" si="33"/>
        <v>0</v>
      </c>
      <c r="AP47" s="91">
        <f t="shared" si="33"/>
        <v>0</v>
      </c>
      <c r="AQ47" s="91">
        <f t="shared" si="33"/>
        <v>0</v>
      </c>
      <c r="AR47" s="91">
        <f t="shared" si="33"/>
        <v>0</v>
      </c>
      <c r="AS47" s="91">
        <f t="shared" si="33"/>
        <v>0</v>
      </c>
      <c r="AT47" s="91">
        <f t="shared" si="33"/>
        <v>0</v>
      </c>
      <c r="AU47" s="91">
        <f t="shared" si="33"/>
        <v>0</v>
      </c>
      <c r="AV47" s="91">
        <f t="shared" si="33"/>
        <v>0</v>
      </c>
      <c r="AW47" s="91">
        <f t="shared" si="33"/>
        <v>0</v>
      </c>
      <c r="AX47" s="91">
        <f t="shared" si="33"/>
        <v>0</v>
      </c>
      <c r="AY47" s="91">
        <f t="shared" si="33"/>
        <v>0</v>
      </c>
      <c r="AZ47" s="91">
        <f t="shared" si="33"/>
        <v>0</v>
      </c>
      <c r="BA47" s="91">
        <f t="shared" si="33"/>
        <v>0</v>
      </c>
      <c r="BB47" s="91">
        <f t="shared" si="33"/>
        <v>0</v>
      </c>
      <c r="BC47" s="91">
        <f t="shared" si="33"/>
        <v>0</v>
      </c>
      <c r="BD47" s="91">
        <f t="shared" si="33"/>
        <v>0</v>
      </c>
    </row>
    <row r="48" spans="1:56" s="105" customFormat="1" ht="15" customHeight="1" x14ac:dyDescent="0.25">
      <c r="A48" s="59">
        <v>37</v>
      </c>
      <c r="B48" s="59" t="s">
        <v>76</v>
      </c>
      <c r="C48" s="190">
        <f>'Crop Loan'!AW51</f>
        <v>0</v>
      </c>
      <c r="D48" s="190">
        <f>'Crop Loan'!AX51</f>
        <v>0</v>
      </c>
      <c r="E48" s="59">
        <v>0</v>
      </c>
      <c r="F48" s="98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98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f>AQ48+AS48+AU48+AW48+AY48</f>
        <v>0</v>
      </c>
      <c r="BB48" s="59">
        <f>AR48+AT48+AV48+AX48+AZ48</f>
        <v>0</v>
      </c>
      <c r="BC48" s="59">
        <f>BA48+AM48</f>
        <v>0</v>
      </c>
      <c r="BD48" s="98">
        <f>BB48+AN48</f>
        <v>0</v>
      </c>
    </row>
    <row r="49" spans="1:56" s="107" customFormat="1" ht="15" customHeight="1" x14ac:dyDescent="0.25">
      <c r="A49" s="106"/>
      <c r="B49" s="91" t="s">
        <v>77</v>
      </c>
      <c r="C49" s="91">
        <f>C48</f>
        <v>0</v>
      </c>
      <c r="D49" s="91">
        <f t="shared" ref="D49:BD49" si="34">D48</f>
        <v>0</v>
      </c>
      <c r="E49" s="91">
        <f t="shared" si="34"/>
        <v>0</v>
      </c>
      <c r="F49" s="91">
        <f t="shared" si="34"/>
        <v>0</v>
      </c>
      <c r="G49" s="91">
        <f t="shared" si="34"/>
        <v>0</v>
      </c>
      <c r="H49" s="91">
        <f t="shared" si="34"/>
        <v>0</v>
      </c>
      <c r="I49" s="91">
        <f t="shared" si="34"/>
        <v>0</v>
      </c>
      <c r="J49" s="91">
        <f t="shared" si="34"/>
        <v>0</v>
      </c>
      <c r="K49" s="91">
        <f t="shared" si="34"/>
        <v>0</v>
      </c>
      <c r="L49" s="91">
        <f t="shared" si="34"/>
        <v>0</v>
      </c>
      <c r="M49" s="91">
        <f t="shared" si="34"/>
        <v>0</v>
      </c>
      <c r="N49" s="91">
        <f t="shared" si="34"/>
        <v>0</v>
      </c>
      <c r="O49" s="91">
        <f t="shared" si="34"/>
        <v>0</v>
      </c>
      <c r="P49" s="91">
        <f t="shared" si="34"/>
        <v>0</v>
      </c>
      <c r="Q49" s="91">
        <f t="shared" si="34"/>
        <v>0</v>
      </c>
      <c r="R49" s="91">
        <f t="shared" si="34"/>
        <v>0</v>
      </c>
      <c r="S49" s="91">
        <f t="shared" si="34"/>
        <v>0</v>
      </c>
      <c r="T49" s="91">
        <f t="shared" si="34"/>
        <v>0</v>
      </c>
      <c r="U49" s="91">
        <f t="shared" si="34"/>
        <v>0</v>
      </c>
      <c r="V49" s="91">
        <f t="shared" si="34"/>
        <v>0</v>
      </c>
      <c r="W49" s="91">
        <f t="shared" si="34"/>
        <v>0</v>
      </c>
      <c r="X49" s="91">
        <f t="shared" si="34"/>
        <v>0</v>
      </c>
      <c r="Y49" s="91">
        <f t="shared" si="34"/>
        <v>0</v>
      </c>
      <c r="Z49" s="91">
        <f t="shared" si="34"/>
        <v>0</v>
      </c>
      <c r="AA49" s="91">
        <f t="shared" si="34"/>
        <v>0</v>
      </c>
      <c r="AB49" s="91">
        <f t="shared" si="34"/>
        <v>0</v>
      </c>
      <c r="AC49" s="91">
        <f t="shared" si="34"/>
        <v>0</v>
      </c>
      <c r="AD49" s="91">
        <f t="shared" si="34"/>
        <v>0</v>
      </c>
      <c r="AE49" s="91">
        <f t="shared" si="34"/>
        <v>0</v>
      </c>
      <c r="AF49" s="91">
        <f t="shared" si="34"/>
        <v>0</v>
      </c>
      <c r="AG49" s="91">
        <f t="shared" si="34"/>
        <v>0</v>
      </c>
      <c r="AH49" s="91">
        <f t="shared" si="34"/>
        <v>0</v>
      </c>
      <c r="AI49" s="91">
        <f t="shared" si="34"/>
        <v>0</v>
      </c>
      <c r="AJ49" s="91">
        <f t="shared" si="34"/>
        <v>0</v>
      </c>
      <c r="AK49" s="91">
        <f t="shared" si="34"/>
        <v>0</v>
      </c>
      <c r="AL49" s="91">
        <f t="shared" si="34"/>
        <v>0</v>
      </c>
      <c r="AM49" s="91">
        <f t="shared" si="34"/>
        <v>0</v>
      </c>
      <c r="AN49" s="91">
        <f t="shared" si="34"/>
        <v>0</v>
      </c>
      <c r="AO49" s="91">
        <f t="shared" si="34"/>
        <v>0</v>
      </c>
      <c r="AP49" s="91">
        <f t="shared" si="34"/>
        <v>0</v>
      </c>
      <c r="AQ49" s="91">
        <f t="shared" si="34"/>
        <v>0</v>
      </c>
      <c r="AR49" s="91">
        <f t="shared" si="34"/>
        <v>0</v>
      </c>
      <c r="AS49" s="91">
        <f t="shared" si="34"/>
        <v>0</v>
      </c>
      <c r="AT49" s="91">
        <f t="shared" si="34"/>
        <v>0</v>
      </c>
      <c r="AU49" s="91">
        <f t="shared" si="34"/>
        <v>0</v>
      </c>
      <c r="AV49" s="91">
        <f t="shared" si="34"/>
        <v>0</v>
      </c>
      <c r="AW49" s="91">
        <f t="shared" si="34"/>
        <v>0</v>
      </c>
      <c r="AX49" s="91">
        <f t="shared" si="34"/>
        <v>0</v>
      </c>
      <c r="AY49" s="91">
        <f t="shared" si="34"/>
        <v>0</v>
      </c>
      <c r="AZ49" s="91">
        <f t="shared" si="34"/>
        <v>0</v>
      </c>
      <c r="BA49" s="91">
        <f t="shared" si="34"/>
        <v>0</v>
      </c>
      <c r="BB49" s="91">
        <f t="shared" si="34"/>
        <v>0</v>
      </c>
      <c r="BC49" s="91">
        <f t="shared" si="34"/>
        <v>0</v>
      </c>
      <c r="BD49" s="91">
        <f t="shared" si="34"/>
        <v>0</v>
      </c>
    </row>
    <row r="50" spans="1:56" s="105" customFormat="1" ht="15" customHeight="1" x14ac:dyDescent="0.25">
      <c r="A50" s="59">
        <v>38</v>
      </c>
      <c r="B50" s="59" t="s">
        <v>78</v>
      </c>
      <c r="C50" s="190">
        <f>'Crop Loan'!AW54</f>
        <v>0</v>
      </c>
      <c r="D50" s="190">
        <f>'Crop Loan'!AX54</f>
        <v>0</v>
      </c>
      <c r="E50" s="59">
        <v>0</v>
      </c>
      <c r="F50" s="98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98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f>AQ50+AS50+AU50+AW50+AY50</f>
        <v>0</v>
      </c>
      <c r="BB50" s="59">
        <f>AR50+AT50+AV50+AX50+AZ50</f>
        <v>0</v>
      </c>
      <c r="BC50" s="59">
        <f>BA50+AM50</f>
        <v>0</v>
      </c>
      <c r="BD50" s="98">
        <f>BB50+AN50</f>
        <v>0</v>
      </c>
    </row>
    <row r="51" spans="1:56" s="105" customFormat="1" ht="15" customHeight="1" x14ac:dyDescent="0.25">
      <c r="A51" s="59">
        <v>39</v>
      </c>
      <c r="B51" s="59" t="s">
        <v>79</v>
      </c>
      <c r="C51" s="190">
        <f>'Crop Loan'!AW55</f>
        <v>10800</v>
      </c>
      <c r="D51" s="190">
        <f>'Crop Loan'!AX55</f>
        <v>8235</v>
      </c>
      <c r="E51" s="59">
        <v>2865</v>
      </c>
      <c r="F51" s="98">
        <v>2149.6602204000001</v>
      </c>
      <c r="G51" s="59">
        <v>1040</v>
      </c>
      <c r="H51" s="98">
        <v>885.52064999999993</v>
      </c>
      <c r="I51" s="59">
        <v>483</v>
      </c>
      <c r="J51" s="59">
        <v>285</v>
      </c>
      <c r="K51" s="59">
        <v>1167</v>
      </c>
      <c r="L51" s="98">
        <v>668.93041600000004</v>
      </c>
      <c r="M51" s="190">
        <f>C51+E51+I51+K51</f>
        <v>15315</v>
      </c>
      <c r="N51" s="190">
        <f>D51+F51+J51+L51</f>
        <v>11338.5906364</v>
      </c>
      <c r="O51" s="59">
        <v>782</v>
      </c>
      <c r="P51" s="59">
        <v>4269</v>
      </c>
      <c r="Q51" s="59">
        <v>469</v>
      </c>
      <c r="R51" s="59">
        <v>2561.4</v>
      </c>
      <c r="S51" s="59">
        <v>303</v>
      </c>
      <c r="T51" s="59">
        <v>1707.6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1554</v>
      </c>
      <c r="Z51" s="59">
        <f>P51+R51+T51+V51+X51</f>
        <v>8538</v>
      </c>
      <c r="AA51" s="59">
        <v>0</v>
      </c>
      <c r="AB51" s="59">
        <v>0</v>
      </c>
      <c r="AC51" s="59">
        <v>85</v>
      </c>
      <c r="AD51" s="59">
        <v>116</v>
      </c>
      <c r="AE51" s="59">
        <v>263</v>
      </c>
      <c r="AF51" s="59">
        <v>649</v>
      </c>
      <c r="AG51" s="59">
        <v>0</v>
      </c>
      <c r="AH51" s="59">
        <v>0</v>
      </c>
      <c r="AI51" s="59">
        <v>0</v>
      </c>
      <c r="AJ51" s="59">
        <v>0</v>
      </c>
      <c r="AK51" s="59">
        <v>875</v>
      </c>
      <c r="AL51" s="59">
        <v>1944</v>
      </c>
      <c r="AM51" s="59">
        <f>M51+Y51+AA51+AC51+AE51+AG51+AI51+AK51</f>
        <v>18092</v>
      </c>
      <c r="AN51" s="59">
        <f>N51+Z51+AB51+AD51+AF51+AH51+AJ51+AL51</f>
        <v>22585.5906364</v>
      </c>
      <c r="AO51" s="59">
        <v>906</v>
      </c>
      <c r="AP51" s="59">
        <v>1201.51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43</v>
      </c>
      <c r="AX51" s="59">
        <v>222.41</v>
      </c>
      <c r="AY51" s="59">
        <v>1690</v>
      </c>
      <c r="AZ51" s="59">
        <v>3136.59</v>
      </c>
      <c r="BA51" s="59">
        <f>AQ51+AS51+AU51+AW51+AY51</f>
        <v>1733</v>
      </c>
      <c r="BB51" s="59">
        <f>AR51+AT51+AV51+AX51+AZ51</f>
        <v>3359</v>
      </c>
      <c r="BC51" s="59">
        <f>BA51+AM51</f>
        <v>19825</v>
      </c>
      <c r="BD51" s="98">
        <f>BB51+AN51</f>
        <v>25944.5906364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10800</v>
      </c>
      <c r="D52" s="188">
        <f t="shared" ref="D52:BD52" si="35">SUM(D50:D51)</f>
        <v>8235</v>
      </c>
      <c r="E52" s="188">
        <f t="shared" si="35"/>
        <v>2865</v>
      </c>
      <c r="F52" s="188">
        <f t="shared" si="35"/>
        <v>2149.6602204000001</v>
      </c>
      <c r="G52" s="188">
        <f t="shared" si="35"/>
        <v>1040</v>
      </c>
      <c r="H52" s="188">
        <f t="shared" si="35"/>
        <v>885.52064999999993</v>
      </c>
      <c r="I52" s="188">
        <f t="shared" si="35"/>
        <v>483</v>
      </c>
      <c r="J52" s="188">
        <f t="shared" si="35"/>
        <v>285</v>
      </c>
      <c r="K52" s="188">
        <f t="shared" si="35"/>
        <v>1167</v>
      </c>
      <c r="L52" s="188">
        <f t="shared" si="35"/>
        <v>668.93041600000004</v>
      </c>
      <c r="M52" s="188">
        <f t="shared" si="35"/>
        <v>15315</v>
      </c>
      <c r="N52" s="188">
        <f t="shared" si="35"/>
        <v>11338.5906364</v>
      </c>
      <c r="O52" s="188">
        <f t="shared" si="35"/>
        <v>782</v>
      </c>
      <c r="P52" s="188">
        <f t="shared" si="35"/>
        <v>4269</v>
      </c>
      <c r="Q52" s="188">
        <f t="shared" si="35"/>
        <v>469</v>
      </c>
      <c r="R52" s="188">
        <f t="shared" si="35"/>
        <v>2561.4</v>
      </c>
      <c r="S52" s="188">
        <f t="shared" si="35"/>
        <v>303</v>
      </c>
      <c r="T52" s="188">
        <f t="shared" si="35"/>
        <v>1707.6</v>
      </c>
      <c r="U52" s="188">
        <f t="shared" si="35"/>
        <v>0</v>
      </c>
      <c r="V52" s="188">
        <f t="shared" si="35"/>
        <v>0</v>
      </c>
      <c r="W52" s="188">
        <f t="shared" si="35"/>
        <v>0</v>
      </c>
      <c r="X52" s="188">
        <f t="shared" si="35"/>
        <v>0</v>
      </c>
      <c r="Y52" s="188">
        <f t="shared" si="35"/>
        <v>1554</v>
      </c>
      <c r="Z52" s="188">
        <f t="shared" si="35"/>
        <v>8538</v>
      </c>
      <c r="AA52" s="188">
        <f t="shared" si="35"/>
        <v>0</v>
      </c>
      <c r="AB52" s="188">
        <f t="shared" si="35"/>
        <v>0</v>
      </c>
      <c r="AC52" s="188">
        <f t="shared" si="35"/>
        <v>85</v>
      </c>
      <c r="AD52" s="188">
        <f t="shared" si="35"/>
        <v>116</v>
      </c>
      <c r="AE52" s="188">
        <f t="shared" si="35"/>
        <v>263</v>
      </c>
      <c r="AF52" s="188">
        <f t="shared" si="35"/>
        <v>649</v>
      </c>
      <c r="AG52" s="188">
        <f t="shared" si="35"/>
        <v>0</v>
      </c>
      <c r="AH52" s="188">
        <f t="shared" si="35"/>
        <v>0</v>
      </c>
      <c r="AI52" s="188">
        <f t="shared" si="35"/>
        <v>0</v>
      </c>
      <c r="AJ52" s="188">
        <f t="shared" si="35"/>
        <v>0</v>
      </c>
      <c r="AK52" s="188">
        <f t="shared" si="35"/>
        <v>875</v>
      </c>
      <c r="AL52" s="188">
        <f t="shared" si="35"/>
        <v>1944</v>
      </c>
      <c r="AM52" s="188">
        <f t="shared" si="35"/>
        <v>18092</v>
      </c>
      <c r="AN52" s="191">
        <f t="shared" si="35"/>
        <v>22585.5906364</v>
      </c>
      <c r="AO52" s="188">
        <f t="shared" si="35"/>
        <v>906</v>
      </c>
      <c r="AP52" s="188">
        <f t="shared" si="35"/>
        <v>1201.51</v>
      </c>
      <c r="AQ52" s="188">
        <f t="shared" si="35"/>
        <v>0</v>
      </c>
      <c r="AR52" s="188">
        <f t="shared" si="35"/>
        <v>0</v>
      </c>
      <c r="AS52" s="188">
        <f t="shared" si="35"/>
        <v>0</v>
      </c>
      <c r="AT52" s="188">
        <f t="shared" si="35"/>
        <v>0</v>
      </c>
      <c r="AU52" s="188">
        <f t="shared" si="35"/>
        <v>0</v>
      </c>
      <c r="AV52" s="188">
        <f t="shared" si="35"/>
        <v>0</v>
      </c>
      <c r="AW52" s="188">
        <f t="shared" si="35"/>
        <v>43</v>
      </c>
      <c r="AX52" s="188">
        <f t="shared" si="35"/>
        <v>222.41</v>
      </c>
      <c r="AY52" s="188">
        <f t="shared" si="35"/>
        <v>1690</v>
      </c>
      <c r="AZ52" s="188">
        <f t="shared" si="35"/>
        <v>3136.59</v>
      </c>
      <c r="BA52" s="188">
        <f t="shared" si="35"/>
        <v>1733</v>
      </c>
      <c r="BB52" s="188">
        <f t="shared" si="35"/>
        <v>3359</v>
      </c>
      <c r="BC52" s="188">
        <f t="shared" si="35"/>
        <v>19825</v>
      </c>
      <c r="BD52" s="188">
        <f t="shared" si="35"/>
        <v>25944.5906364</v>
      </c>
    </row>
    <row r="53" spans="1:56" s="105" customFormat="1" ht="15" customHeight="1" x14ac:dyDescent="0.25">
      <c r="A53" s="59">
        <v>40</v>
      </c>
      <c r="B53" s="59" t="s">
        <v>81</v>
      </c>
      <c r="C53" s="190">
        <f>'Crop Loan'!AW57</f>
        <v>66600</v>
      </c>
      <c r="D53" s="190">
        <f>'Crop Loan'!AX57</f>
        <v>59019</v>
      </c>
      <c r="E53" s="59">
        <v>6450</v>
      </c>
      <c r="F53" s="98">
        <v>4849.8673838999994</v>
      </c>
      <c r="G53" s="59">
        <v>2344</v>
      </c>
      <c r="H53" s="98">
        <v>1598.2308090000001</v>
      </c>
      <c r="I53" s="59">
        <v>1095</v>
      </c>
      <c r="J53" s="59">
        <v>650</v>
      </c>
      <c r="K53" s="59">
        <v>2640</v>
      </c>
      <c r="L53" s="98">
        <v>1886.4937740000003</v>
      </c>
      <c r="M53" s="190">
        <f>C53+E53+I53+K53</f>
        <v>76785</v>
      </c>
      <c r="N53" s="190">
        <f>D53+F53+J53+L53</f>
        <v>66405.361157899999</v>
      </c>
      <c r="O53" s="59">
        <v>382</v>
      </c>
      <c r="P53" s="59">
        <v>2021</v>
      </c>
      <c r="Q53" s="59">
        <v>219</v>
      </c>
      <c r="R53" s="59">
        <v>1212.5999999999999</v>
      </c>
      <c r="S53" s="59">
        <v>134</v>
      </c>
      <c r="T53" s="59">
        <v>808.4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735</v>
      </c>
      <c r="Z53" s="59">
        <f>P53+R53+T53+V53+X53</f>
        <v>4042</v>
      </c>
      <c r="AA53" s="59">
        <v>0</v>
      </c>
      <c r="AB53" s="59">
        <v>0</v>
      </c>
      <c r="AC53" s="59">
        <v>140</v>
      </c>
      <c r="AD53" s="59">
        <v>56</v>
      </c>
      <c r="AE53" s="59">
        <v>299</v>
      </c>
      <c r="AF53" s="59">
        <v>741</v>
      </c>
      <c r="AG53" s="59">
        <v>0</v>
      </c>
      <c r="AH53" s="59">
        <v>0</v>
      </c>
      <c r="AI53" s="59">
        <v>0</v>
      </c>
      <c r="AJ53" s="59">
        <v>0</v>
      </c>
      <c r="AK53" s="59">
        <v>963</v>
      </c>
      <c r="AL53" s="59">
        <v>2139</v>
      </c>
      <c r="AM53" s="59">
        <f>M53+Y53+AA53+AC53+AE53+AG53+AI53+AK53</f>
        <v>78922</v>
      </c>
      <c r="AN53" s="59">
        <f>N53+Z53+AB53+AD53+AF53+AH53+AJ53+AL53</f>
        <v>73383.361157899999</v>
      </c>
      <c r="AO53" s="59">
        <v>3651</v>
      </c>
      <c r="AP53" s="59">
        <v>3312.72</v>
      </c>
      <c r="AQ53" s="59">
        <v>0</v>
      </c>
      <c r="AR53" s="59">
        <v>0</v>
      </c>
      <c r="AS53" s="59">
        <v>0</v>
      </c>
      <c r="AT53" s="59">
        <v>0</v>
      </c>
      <c r="AU53" s="59">
        <v>3</v>
      </c>
      <c r="AV53" s="59">
        <v>127.75</v>
      </c>
      <c r="AW53" s="59">
        <v>45</v>
      </c>
      <c r="AX53" s="59">
        <v>225.19</v>
      </c>
      <c r="AY53" s="59">
        <v>2420</v>
      </c>
      <c r="AZ53" s="59">
        <v>2327.06</v>
      </c>
      <c r="BA53" s="59">
        <f>AQ53+AS53+AU53+AW53+AY53</f>
        <v>2468</v>
      </c>
      <c r="BB53" s="59">
        <f>AR53+AT53+AV53+AX53+AZ53</f>
        <v>2680</v>
      </c>
      <c r="BC53" s="59">
        <f>BA53+AM53</f>
        <v>81390</v>
      </c>
      <c r="BD53" s="98">
        <f>BB53+AN53</f>
        <v>76063.361157899999</v>
      </c>
    </row>
    <row r="54" spans="1:56" s="107" customFormat="1" ht="15" customHeight="1" x14ac:dyDescent="0.25">
      <c r="A54" s="106"/>
      <c r="B54" s="91" t="s">
        <v>82</v>
      </c>
      <c r="C54" s="188">
        <f>C53</f>
        <v>66600</v>
      </c>
      <c r="D54" s="188">
        <f t="shared" ref="D54:BD54" si="36">D53</f>
        <v>59019</v>
      </c>
      <c r="E54" s="188">
        <f t="shared" si="36"/>
        <v>6450</v>
      </c>
      <c r="F54" s="188">
        <f t="shared" si="36"/>
        <v>4849.8673838999994</v>
      </c>
      <c r="G54" s="188">
        <f t="shared" si="36"/>
        <v>2344</v>
      </c>
      <c r="H54" s="188">
        <f t="shared" si="36"/>
        <v>1598.2308090000001</v>
      </c>
      <c r="I54" s="188">
        <f t="shared" si="36"/>
        <v>1095</v>
      </c>
      <c r="J54" s="188">
        <f t="shared" si="36"/>
        <v>650</v>
      </c>
      <c r="K54" s="188">
        <f t="shared" si="36"/>
        <v>2640</v>
      </c>
      <c r="L54" s="188">
        <f t="shared" si="36"/>
        <v>1886.4937740000003</v>
      </c>
      <c r="M54" s="188">
        <f t="shared" si="36"/>
        <v>76785</v>
      </c>
      <c r="N54" s="188">
        <f t="shared" si="36"/>
        <v>66405.361157899999</v>
      </c>
      <c r="O54" s="188">
        <f t="shared" si="36"/>
        <v>382</v>
      </c>
      <c r="P54" s="188">
        <f t="shared" si="36"/>
        <v>2021</v>
      </c>
      <c r="Q54" s="188">
        <f t="shared" si="36"/>
        <v>219</v>
      </c>
      <c r="R54" s="188">
        <f t="shared" si="36"/>
        <v>1212.5999999999999</v>
      </c>
      <c r="S54" s="188">
        <f t="shared" si="36"/>
        <v>134</v>
      </c>
      <c r="T54" s="188">
        <f t="shared" si="36"/>
        <v>808.4</v>
      </c>
      <c r="U54" s="188">
        <f t="shared" si="36"/>
        <v>0</v>
      </c>
      <c r="V54" s="188">
        <f t="shared" si="36"/>
        <v>0</v>
      </c>
      <c r="W54" s="188">
        <f t="shared" si="36"/>
        <v>0</v>
      </c>
      <c r="X54" s="188">
        <f t="shared" si="36"/>
        <v>0</v>
      </c>
      <c r="Y54" s="188">
        <f t="shared" si="36"/>
        <v>735</v>
      </c>
      <c r="Z54" s="188">
        <f t="shared" si="36"/>
        <v>4042</v>
      </c>
      <c r="AA54" s="188">
        <f t="shared" si="36"/>
        <v>0</v>
      </c>
      <c r="AB54" s="188">
        <f t="shared" si="36"/>
        <v>0</v>
      </c>
      <c r="AC54" s="188">
        <f t="shared" si="36"/>
        <v>140</v>
      </c>
      <c r="AD54" s="188">
        <f t="shared" si="36"/>
        <v>56</v>
      </c>
      <c r="AE54" s="188">
        <f t="shared" si="36"/>
        <v>299</v>
      </c>
      <c r="AF54" s="188">
        <f t="shared" si="36"/>
        <v>741</v>
      </c>
      <c r="AG54" s="188">
        <f t="shared" si="36"/>
        <v>0</v>
      </c>
      <c r="AH54" s="188">
        <f t="shared" si="36"/>
        <v>0</v>
      </c>
      <c r="AI54" s="188">
        <f t="shared" si="36"/>
        <v>0</v>
      </c>
      <c r="AJ54" s="188">
        <f t="shared" si="36"/>
        <v>0</v>
      </c>
      <c r="AK54" s="188">
        <f t="shared" si="36"/>
        <v>963</v>
      </c>
      <c r="AL54" s="188">
        <f t="shared" si="36"/>
        <v>2139</v>
      </c>
      <c r="AM54" s="188">
        <f t="shared" si="36"/>
        <v>78922</v>
      </c>
      <c r="AN54" s="191">
        <f t="shared" si="36"/>
        <v>73383.361157899999</v>
      </c>
      <c r="AO54" s="188">
        <f t="shared" si="36"/>
        <v>3651</v>
      </c>
      <c r="AP54" s="188">
        <f t="shared" si="36"/>
        <v>3312.72</v>
      </c>
      <c r="AQ54" s="188">
        <f t="shared" si="36"/>
        <v>0</v>
      </c>
      <c r="AR54" s="188">
        <f t="shared" si="36"/>
        <v>0</v>
      </c>
      <c r="AS54" s="188">
        <f t="shared" si="36"/>
        <v>0</v>
      </c>
      <c r="AT54" s="188">
        <f t="shared" si="36"/>
        <v>0</v>
      </c>
      <c r="AU54" s="188">
        <f t="shared" si="36"/>
        <v>3</v>
      </c>
      <c r="AV54" s="188">
        <f t="shared" si="36"/>
        <v>127.75</v>
      </c>
      <c r="AW54" s="188">
        <f t="shared" si="36"/>
        <v>45</v>
      </c>
      <c r="AX54" s="188">
        <f t="shared" si="36"/>
        <v>225.19</v>
      </c>
      <c r="AY54" s="188">
        <f t="shared" si="36"/>
        <v>2420</v>
      </c>
      <c r="AZ54" s="188">
        <f t="shared" si="36"/>
        <v>2327.06</v>
      </c>
      <c r="BA54" s="188">
        <f t="shared" si="36"/>
        <v>2468</v>
      </c>
      <c r="BB54" s="188">
        <f t="shared" si="36"/>
        <v>2680</v>
      </c>
      <c r="BC54" s="188">
        <f t="shared" si="36"/>
        <v>81390</v>
      </c>
      <c r="BD54" s="188">
        <f t="shared" si="36"/>
        <v>76063.361157899999</v>
      </c>
    </row>
    <row r="55" spans="1:56" s="105" customFormat="1" ht="15" customHeight="1" x14ac:dyDescent="0.25">
      <c r="A55" s="59">
        <v>42</v>
      </c>
      <c r="B55" s="59" t="s">
        <v>83</v>
      </c>
      <c r="C55" s="190">
        <f>'Crop Loan'!AW59</f>
        <v>0</v>
      </c>
      <c r="D55" s="190">
        <f>'Crop Loan'!AX59</f>
        <v>0</v>
      </c>
      <c r="E55" s="59">
        <v>0</v>
      </c>
      <c r="F55" s="98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98">
        <v>0</v>
      </c>
      <c r="M55" s="190">
        <f t="shared" ref="M55:N58" si="37">C55+E55+I55+K55</f>
        <v>0</v>
      </c>
      <c r="N55" s="190">
        <f t="shared" si="37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38">O55+Q55+S55+U55+W55</f>
        <v>0</v>
      </c>
      <c r="Z55" s="59">
        <f t="shared" si="38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39">M55+Y55+AA55+AC55+AE55+AG55+AI55+AK55</f>
        <v>0</v>
      </c>
      <c r="AN55" s="59">
        <f t="shared" si="39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f t="shared" ref="BA55:BB58" si="40">AQ55+AS55+AU55+AW55+AY55</f>
        <v>0</v>
      </c>
      <c r="BB55" s="59">
        <f t="shared" si="40"/>
        <v>0</v>
      </c>
      <c r="BC55" s="59">
        <f t="shared" ref="BC55:BD58" si="41">BA55+AM55</f>
        <v>0</v>
      </c>
      <c r="BD55" s="98">
        <f t="shared" si="41"/>
        <v>0</v>
      </c>
    </row>
    <row r="56" spans="1:56" s="105" customFormat="1" ht="15" customHeight="1" x14ac:dyDescent="0.25">
      <c r="A56" s="59">
        <v>43</v>
      </c>
      <c r="B56" s="59" t="s">
        <v>84</v>
      </c>
      <c r="C56" s="190">
        <f>'Crop Loan'!AW60</f>
        <v>0</v>
      </c>
      <c r="D56" s="190">
        <f>'Crop Loan'!AX60</f>
        <v>0</v>
      </c>
      <c r="E56" s="59">
        <v>0</v>
      </c>
      <c r="F56" s="98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98">
        <v>0</v>
      </c>
      <c r="M56" s="190">
        <f t="shared" si="37"/>
        <v>0</v>
      </c>
      <c r="N56" s="190">
        <f t="shared" si="37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38"/>
        <v>0</v>
      </c>
      <c r="Z56" s="59">
        <f t="shared" si="38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39"/>
        <v>0</v>
      </c>
      <c r="AN56" s="59">
        <f t="shared" si="39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f t="shared" si="40"/>
        <v>0</v>
      </c>
      <c r="BB56" s="59">
        <f t="shared" si="40"/>
        <v>0</v>
      </c>
      <c r="BC56" s="59">
        <f t="shared" si="41"/>
        <v>0</v>
      </c>
      <c r="BD56" s="98">
        <f t="shared" si="41"/>
        <v>0</v>
      </c>
    </row>
    <row r="57" spans="1:56" s="105" customFormat="1" ht="15" customHeight="1" x14ac:dyDescent="0.25">
      <c r="A57" s="59">
        <v>44</v>
      </c>
      <c r="B57" s="59" t="s">
        <v>85</v>
      </c>
      <c r="C57" s="190">
        <f>'Crop Loan'!AW61</f>
        <v>0</v>
      </c>
      <c r="D57" s="190">
        <f>'Crop Loan'!AX61</f>
        <v>0</v>
      </c>
      <c r="E57" s="59">
        <v>0</v>
      </c>
      <c r="F57" s="98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98">
        <v>0</v>
      </c>
      <c r="M57" s="190">
        <f t="shared" si="37"/>
        <v>0</v>
      </c>
      <c r="N57" s="190">
        <f t="shared" si="37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38"/>
        <v>0</v>
      </c>
      <c r="Z57" s="59">
        <f t="shared" si="38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39"/>
        <v>0</v>
      </c>
      <c r="AN57" s="59">
        <f t="shared" si="39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f t="shared" si="40"/>
        <v>0</v>
      </c>
      <c r="BB57" s="59">
        <f t="shared" si="40"/>
        <v>0</v>
      </c>
      <c r="BC57" s="59">
        <f t="shared" si="41"/>
        <v>0</v>
      </c>
      <c r="BD57" s="98">
        <f t="shared" si="41"/>
        <v>0</v>
      </c>
    </row>
    <row r="58" spans="1:56" s="105" customFormat="1" ht="15" customHeight="1" x14ac:dyDescent="0.25">
      <c r="A58" s="59">
        <v>45</v>
      </c>
      <c r="B58" s="59" t="s">
        <v>86</v>
      </c>
      <c r="C58" s="190">
        <f>'Crop Loan'!AW62</f>
        <v>0</v>
      </c>
      <c r="D58" s="190">
        <f>'Crop Loan'!AX62</f>
        <v>0</v>
      </c>
      <c r="E58" s="59">
        <v>0</v>
      </c>
      <c r="F58" s="98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98">
        <v>0</v>
      </c>
      <c r="M58" s="190">
        <f t="shared" si="37"/>
        <v>0</v>
      </c>
      <c r="N58" s="190">
        <f t="shared" si="37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38"/>
        <v>0</v>
      </c>
      <c r="Z58" s="59">
        <f t="shared" si="38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39"/>
        <v>0</v>
      </c>
      <c r="AN58" s="59">
        <f t="shared" si="39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f t="shared" si="40"/>
        <v>0</v>
      </c>
      <c r="BB58" s="59">
        <f t="shared" si="40"/>
        <v>0</v>
      </c>
      <c r="BC58" s="59">
        <f t="shared" si="41"/>
        <v>0</v>
      </c>
      <c r="BD58" s="98">
        <f t="shared" si="41"/>
        <v>0</v>
      </c>
    </row>
    <row r="59" spans="1:56" s="107" customFormat="1" ht="15" customHeight="1" x14ac:dyDescent="0.25">
      <c r="A59" s="106"/>
      <c r="B59" s="91" t="s">
        <v>87</v>
      </c>
      <c r="C59" s="188">
        <f>SUM(C55:C58)</f>
        <v>0</v>
      </c>
      <c r="D59" s="188">
        <f t="shared" ref="D59:BD59" si="42">SUM(D55:D58)</f>
        <v>0</v>
      </c>
      <c r="E59" s="188">
        <f t="shared" si="42"/>
        <v>0</v>
      </c>
      <c r="F59" s="188">
        <f t="shared" si="42"/>
        <v>0</v>
      </c>
      <c r="G59" s="188">
        <f t="shared" si="42"/>
        <v>0</v>
      </c>
      <c r="H59" s="188">
        <f t="shared" si="42"/>
        <v>0</v>
      </c>
      <c r="I59" s="188">
        <f t="shared" si="42"/>
        <v>0</v>
      </c>
      <c r="J59" s="188">
        <f t="shared" si="42"/>
        <v>0</v>
      </c>
      <c r="K59" s="188">
        <f t="shared" si="42"/>
        <v>0</v>
      </c>
      <c r="L59" s="188">
        <f t="shared" si="42"/>
        <v>0</v>
      </c>
      <c r="M59" s="188">
        <f t="shared" si="42"/>
        <v>0</v>
      </c>
      <c r="N59" s="188">
        <f t="shared" si="42"/>
        <v>0</v>
      </c>
      <c r="O59" s="188">
        <f t="shared" si="42"/>
        <v>0</v>
      </c>
      <c r="P59" s="188">
        <f t="shared" si="42"/>
        <v>0</v>
      </c>
      <c r="Q59" s="188">
        <f t="shared" si="42"/>
        <v>0</v>
      </c>
      <c r="R59" s="188">
        <f t="shared" si="42"/>
        <v>0</v>
      </c>
      <c r="S59" s="188">
        <f t="shared" si="42"/>
        <v>0</v>
      </c>
      <c r="T59" s="188">
        <f t="shared" si="42"/>
        <v>0</v>
      </c>
      <c r="U59" s="188">
        <f t="shared" si="42"/>
        <v>0</v>
      </c>
      <c r="V59" s="188">
        <f t="shared" si="42"/>
        <v>0</v>
      </c>
      <c r="W59" s="188">
        <f t="shared" si="42"/>
        <v>0</v>
      </c>
      <c r="X59" s="188">
        <f t="shared" si="42"/>
        <v>0</v>
      </c>
      <c r="Y59" s="188">
        <f t="shared" si="42"/>
        <v>0</v>
      </c>
      <c r="Z59" s="188">
        <f t="shared" si="42"/>
        <v>0</v>
      </c>
      <c r="AA59" s="188">
        <f t="shared" si="42"/>
        <v>0</v>
      </c>
      <c r="AB59" s="188">
        <f t="shared" si="42"/>
        <v>0</v>
      </c>
      <c r="AC59" s="188">
        <f t="shared" si="42"/>
        <v>0</v>
      </c>
      <c r="AD59" s="188">
        <f t="shared" si="42"/>
        <v>0</v>
      </c>
      <c r="AE59" s="188">
        <f t="shared" si="42"/>
        <v>0</v>
      </c>
      <c r="AF59" s="188">
        <f t="shared" si="42"/>
        <v>0</v>
      </c>
      <c r="AG59" s="188">
        <f t="shared" si="42"/>
        <v>0</v>
      </c>
      <c r="AH59" s="188">
        <f t="shared" si="42"/>
        <v>0</v>
      </c>
      <c r="AI59" s="188">
        <f t="shared" si="42"/>
        <v>0</v>
      </c>
      <c r="AJ59" s="188">
        <f t="shared" si="42"/>
        <v>0</v>
      </c>
      <c r="AK59" s="188">
        <f t="shared" si="42"/>
        <v>0</v>
      </c>
      <c r="AL59" s="188">
        <f t="shared" si="42"/>
        <v>0</v>
      </c>
      <c r="AM59" s="188">
        <f t="shared" si="42"/>
        <v>0</v>
      </c>
      <c r="AN59" s="188">
        <f t="shared" si="42"/>
        <v>0</v>
      </c>
      <c r="AO59" s="188">
        <f t="shared" si="42"/>
        <v>0</v>
      </c>
      <c r="AP59" s="188">
        <f t="shared" si="42"/>
        <v>0</v>
      </c>
      <c r="AQ59" s="188">
        <f t="shared" si="42"/>
        <v>0</v>
      </c>
      <c r="AR59" s="188">
        <f t="shared" si="42"/>
        <v>0</v>
      </c>
      <c r="AS59" s="188">
        <f t="shared" si="42"/>
        <v>0</v>
      </c>
      <c r="AT59" s="188">
        <f t="shared" si="42"/>
        <v>0</v>
      </c>
      <c r="AU59" s="188">
        <f t="shared" si="42"/>
        <v>0</v>
      </c>
      <c r="AV59" s="188">
        <f t="shared" si="42"/>
        <v>0</v>
      </c>
      <c r="AW59" s="188">
        <f t="shared" si="42"/>
        <v>0</v>
      </c>
      <c r="AX59" s="188">
        <f t="shared" si="42"/>
        <v>0</v>
      </c>
      <c r="AY59" s="188">
        <f t="shared" si="42"/>
        <v>0</v>
      </c>
      <c r="AZ59" s="188">
        <f t="shared" si="42"/>
        <v>0</v>
      </c>
      <c r="BA59" s="188">
        <f t="shared" si="42"/>
        <v>0</v>
      </c>
      <c r="BB59" s="188">
        <f t="shared" si="42"/>
        <v>0</v>
      </c>
      <c r="BC59" s="188">
        <f t="shared" si="42"/>
        <v>0</v>
      </c>
      <c r="BD59" s="188">
        <f t="shared" si="42"/>
        <v>0</v>
      </c>
    </row>
    <row r="60" spans="1:56" s="107" customFormat="1" ht="15" customHeight="1" x14ac:dyDescent="0.25">
      <c r="A60" s="106"/>
      <c r="B60" s="91" t="s">
        <v>88</v>
      </c>
      <c r="C60" s="188">
        <f>C59+C54+C52+C49+C47+C45+C35+C20</f>
        <v>121000</v>
      </c>
      <c r="D60" s="188">
        <f t="shared" ref="D60:BB60" si="43">D59+D54+D52+D49+D47+D45+D35+D20</f>
        <v>100000</v>
      </c>
      <c r="E60" s="188">
        <f t="shared" si="43"/>
        <v>23288</v>
      </c>
      <c r="F60" s="188">
        <f t="shared" si="43"/>
        <v>18383.42543358</v>
      </c>
      <c r="G60" s="188">
        <f t="shared" si="43"/>
        <v>8454</v>
      </c>
      <c r="H60" s="188">
        <f t="shared" si="43"/>
        <v>6159.6694319999997</v>
      </c>
      <c r="I60" s="188">
        <f t="shared" si="43"/>
        <v>3949</v>
      </c>
      <c r="J60" s="188">
        <f t="shared" si="43"/>
        <v>2400</v>
      </c>
      <c r="K60" s="188">
        <f t="shared" si="43"/>
        <v>9513</v>
      </c>
      <c r="L60" s="188">
        <f t="shared" si="43"/>
        <v>6216.7752223999996</v>
      </c>
      <c r="M60" s="188">
        <f t="shared" si="43"/>
        <v>157750</v>
      </c>
      <c r="N60" s="188">
        <f t="shared" si="43"/>
        <v>127000.20065598001</v>
      </c>
      <c r="O60" s="188">
        <f t="shared" si="43"/>
        <v>6873</v>
      </c>
      <c r="P60" s="188">
        <f t="shared" si="43"/>
        <v>37500</v>
      </c>
      <c r="Q60" s="188">
        <f t="shared" si="43"/>
        <v>4098</v>
      </c>
      <c r="R60" s="188">
        <f t="shared" si="43"/>
        <v>22500</v>
      </c>
      <c r="S60" s="188">
        <f t="shared" si="43"/>
        <v>2679</v>
      </c>
      <c r="T60" s="188">
        <f t="shared" si="43"/>
        <v>15000.000000000004</v>
      </c>
      <c r="U60" s="188">
        <f t="shared" si="43"/>
        <v>0</v>
      </c>
      <c r="V60" s="188">
        <f t="shared" si="43"/>
        <v>0</v>
      </c>
      <c r="W60" s="188">
        <f t="shared" si="43"/>
        <v>0</v>
      </c>
      <c r="X60" s="188">
        <f t="shared" si="43"/>
        <v>0</v>
      </c>
      <c r="Y60" s="188">
        <f t="shared" si="43"/>
        <v>13650</v>
      </c>
      <c r="Z60" s="188">
        <f t="shared" si="43"/>
        <v>75000</v>
      </c>
      <c r="AA60" s="188">
        <f t="shared" si="43"/>
        <v>0</v>
      </c>
      <c r="AB60" s="188">
        <f t="shared" si="43"/>
        <v>0</v>
      </c>
      <c r="AC60" s="188">
        <f t="shared" si="43"/>
        <v>1122</v>
      </c>
      <c r="AD60" s="188">
        <f t="shared" si="43"/>
        <v>2000</v>
      </c>
      <c r="AE60" s="188">
        <f t="shared" si="43"/>
        <v>2437</v>
      </c>
      <c r="AF60" s="188">
        <f t="shared" si="43"/>
        <v>13000</v>
      </c>
      <c r="AG60" s="188">
        <f t="shared" si="43"/>
        <v>0</v>
      </c>
      <c r="AH60" s="188">
        <f t="shared" si="43"/>
        <v>0</v>
      </c>
      <c r="AI60" s="188">
        <f t="shared" si="43"/>
        <v>0</v>
      </c>
      <c r="AJ60" s="188">
        <f t="shared" si="43"/>
        <v>0</v>
      </c>
      <c r="AK60" s="188">
        <f t="shared" si="43"/>
        <v>15631</v>
      </c>
      <c r="AL60" s="188">
        <f t="shared" si="43"/>
        <v>35000</v>
      </c>
      <c r="AM60" s="188">
        <f>M60+Y60+AA60+AC60+AE60+AG60+AI60+AK60</f>
        <v>190590</v>
      </c>
      <c r="AN60" s="188">
        <f>N60+Z60+AB60+AD60+AF60+AH60+AJ60+AL60</f>
        <v>252000.20065598001</v>
      </c>
      <c r="AO60" s="188">
        <f t="shared" si="43"/>
        <v>9239</v>
      </c>
      <c r="AP60" s="188">
        <f t="shared" si="43"/>
        <v>12600.75</v>
      </c>
      <c r="AQ60" s="188">
        <f t="shared" si="43"/>
        <v>0</v>
      </c>
      <c r="AR60" s="188">
        <f t="shared" si="43"/>
        <v>0</v>
      </c>
      <c r="AS60" s="188">
        <f t="shared" si="43"/>
        <v>0</v>
      </c>
      <c r="AT60" s="188">
        <f t="shared" si="43"/>
        <v>0</v>
      </c>
      <c r="AU60" s="188">
        <f t="shared" si="43"/>
        <v>23</v>
      </c>
      <c r="AV60" s="188">
        <f t="shared" si="43"/>
        <v>836.25</v>
      </c>
      <c r="AW60" s="188">
        <f t="shared" si="43"/>
        <v>426</v>
      </c>
      <c r="AX60" s="188">
        <f t="shared" si="43"/>
        <v>2155.31</v>
      </c>
      <c r="AY60" s="188">
        <f t="shared" si="43"/>
        <v>14398</v>
      </c>
      <c r="AZ60" s="188">
        <f t="shared" si="43"/>
        <v>24008.440000000002</v>
      </c>
      <c r="BA60" s="188">
        <f t="shared" si="43"/>
        <v>14847</v>
      </c>
      <c r="BB60" s="188">
        <f t="shared" si="43"/>
        <v>27000</v>
      </c>
      <c r="BC60" s="188">
        <f>AM60+BA60</f>
        <v>205437</v>
      </c>
      <c r="BD60" s="188">
        <f>AN60+BB60</f>
        <v>279000.20065598004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1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96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Loan'!BC11</f>
        <v>4601</v>
      </c>
      <c r="D8" s="190">
        <f>'Crop Loan'!BD11</f>
        <v>3264</v>
      </c>
      <c r="E8" s="59">
        <v>753</v>
      </c>
      <c r="F8" s="98">
        <v>1469.0624249999998</v>
      </c>
      <c r="G8" s="59">
        <v>144</v>
      </c>
      <c r="H8" s="98">
        <v>379.69979999999998</v>
      </c>
      <c r="I8" s="59">
        <v>485</v>
      </c>
      <c r="J8" s="98">
        <v>826.75813874999983</v>
      </c>
      <c r="K8" s="59">
        <v>208</v>
      </c>
      <c r="L8" s="98">
        <v>332.55475681249993</v>
      </c>
      <c r="M8" s="190">
        <f>C8+E8+I8+K8</f>
        <v>6047</v>
      </c>
      <c r="N8" s="190">
        <f>D8+F8+J8+L8</f>
        <v>5892.3753205624998</v>
      </c>
      <c r="O8" s="59">
        <v>64</v>
      </c>
      <c r="P8" s="59">
        <v>80.849999999999994</v>
      </c>
      <c r="Q8" s="59">
        <v>1605</v>
      </c>
      <c r="R8" s="59">
        <v>2003.85</v>
      </c>
      <c r="S8" s="59">
        <v>115</v>
      </c>
      <c r="T8" s="59">
        <v>144.13999999999999</v>
      </c>
      <c r="U8" s="59">
        <v>244</v>
      </c>
      <c r="V8" s="59">
        <v>304.51</v>
      </c>
      <c r="W8" s="59">
        <v>372</v>
      </c>
      <c r="X8" s="59">
        <v>466.44</v>
      </c>
      <c r="Y8" s="59">
        <f>O8+Q8+S8+U8+W8</f>
        <v>2400</v>
      </c>
      <c r="Z8" s="59">
        <f>P8+R8+T8+V8+X8</f>
        <v>2999.7899999999995</v>
      </c>
      <c r="AA8" s="59">
        <v>131</v>
      </c>
      <c r="AB8" s="59">
        <v>262.14999999999998</v>
      </c>
      <c r="AC8" s="59">
        <v>87</v>
      </c>
      <c r="AD8" s="59">
        <v>168.67</v>
      </c>
      <c r="AE8" s="59">
        <v>36</v>
      </c>
      <c r="AF8" s="59">
        <v>401.97</v>
      </c>
      <c r="AG8" s="59">
        <v>260</v>
      </c>
      <c r="AH8" s="59">
        <v>514.02</v>
      </c>
      <c r="AI8" s="59">
        <v>365</v>
      </c>
      <c r="AJ8" s="59">
        <v>726.84</v>
      </c>
      <c r="AK8" s="59">
        <v>460</v>
      </c>
      <c r="AL8" s="59">
        <v>926.44</v>
      </c>
      <c r="AM8" s="59">
        <f>M8+Y8+AA8+AC8+AE8+AG8+AI8+AK8</f>
        <v>9786</v>
      </c>
      <c r="AN8" s="59">
        <f>N8+Z8+AB8+AD8+AF8+AH8+AJ8+AL8</f>
        <v>11892.255320562499</v>
      </c>
      <c r="AO8" s="59">
        <v>1468</v>
      </c>
      <c r="AP8" s="59">
        <v>1798.73</v>
      </c>
      <c r="AQ8" s="59">
        <v>0</v>
      </c>
      <c r="AR8" s="59">
        <v>0</v>
      </c>
      <c r="AS8" s="59">
        <v>0</v>
      </c>
      <c r="AT8" s="59">
        <v>0</v>
      </c>
      <c r="AU8" s="59">
        <v>24</v>
      </c>
      <c r="AV8" s="59">
        <v>35.869999999999997</v>
      </c>
      <c r="AW8" s="59">
        <v>0</v>
      </c>
      <c r="AX8" s="59">
        <v>0</v>
      </c>
      <c r="AY8" s="59">
        <v>1345</v>
      </c>
      <c r="AZ8" s="59">
        <v>2014.14</v>
      </c>
      <c r="BA8" s="59">
        <f>AQ8+AS8+AU8+AW8+AY8</f>
        <v>1369</v>
      </c>
      <c r="BB8" s="59">
        <v>2050.0100000000002</v>
      </c>
      <c r="BC8" s="59">
        <v>11155</v>
      </c>
      <c r="BD8" s="59">
        <v>14041.52</v>
      </c>
    </row>
    <row r="9" spans="1:56" s="105" customFormat="1" ht="15.75" x14ac:dyDescent="0.25">
      <c r="A9" s="59">
        <v>2</v>
      </c>
      <c r="B9" s="59" t="s">
        <v>37</v>
      </c>
      <c r="C9" s="190">
        <f>'Crop Loan'!BC12</f>
        <v>1838</v>
      </c>
      <c r="D9" s="190">
        <f>'Crop Loan'!BD12</f>
        <v>1600</v>
      </c>
      <c r="E9" s="59">
        <v>447</v>
      </c>
      <c r="F9" s="98">
        <v>865.614825</v>
      </c>
      <c r="G9" s="59">
        <v>114</v>
      </c>
      <c r="H9" s="98">
        <v>271.932275</v>
      </c>
      <c r="I9" s="59">
        <v>22</v>
      </c>
      <c r="J9" s="98">
        <v>35.015194999999999</v>
      </c>
      <c r="K9" s="59">
        <v>0</v>
      </c>
      <c r="L9" s="98">
        <v>0</v>
      </c>
      <c r="M9" s="190">
        <f t="shared" ref="M9:M19" si="0">C9+E9+I9+K9</f>
        <v>2307</v>
      </c>
      <c r="N9" s="190">
        <f t="shared" ref="N9:N19" si="1">D9+F9+J9+L9</f>
        <v>2500.6300200000001</v>
      </c>
      <c r="O9" s="59">
        <v>33</v>
      </c>
      <c r="P9" s="59">
        <v>40.89</v>
      </c>
      <c r="Q9" s="59">
        <v>490</v>
      </c>
      <c r="R9" s="59">
        <v>611.53</v>
      </c>
      <c r="S9" s="59">
        <v>81</v>
      </c>
      <c r="T9" s="59">
        <v>99.76</v>
      </c>
      <c r="U9" s="59">
        <v>54</v>
      </c>
      <c r="V9" s="59">
        <v>68.66</v>
      </c>
      <c r="W9" s="59">
        <v>143</v>
      </c>
      <c r="X9" s="59">
        <v>179.13</v>
      </c>
      <c r="Y9" s="59">
        <f t="shared" ref="Y9:Y19" si="2">O9+Q9+S9+U9+W9</f>
        <v>801</v>
      </c>
      <c r="Z9" s="59">
        <f t="shared" ref="Z9:Z19" si="3">P9+R9+T9+V9+X9</f>
        <v>999.96999999999991</v>
      </c>
      <c r="AA9" s="59">
        <v>16</v>
      </c>
      <c r="AB9" s="59">
        <v>33.11</v>
      </c>
      <c r="AC9" s="59">
        <v>21</v>
      </c>
      <c r="AD9" s="59">
        <v>38.67</v>
      </c>
      <c r="AE9" s="59">
        <v>16</v>
      </c>
      <c r="AF9" s="59">
        <v>166.93</v>
      </c>
      <c r="AG9" s="59">
        <v>64</v>
      </c>
      <c r="AH9" s="59">
        <v>129.68</v>
      </c>
      <c r="AI9" s="59">
        <v>113</v>
      </c>
      <c r="AJ9" s="59">
        <v>228.41</v>
      </c>
      <c r="AK9" s="59">
        <v>100</v>
      </c>
      <c r="AL9" s="59">
        <v>203.16</v>
      </c>
      <c r="AM9" s="59">
        <f t="shared" ref="AM9:AM19" si="4">M9+Y9+AA9+AC9+AE9+AG9+AI9+AK9</f>
        <v>3438</v>
      </c>
      <c r="AN9" s="59">
        <f t="shared" ref="AN9:AN19" si="5">N9+Z9+AB9+AD9+AF9+AH9+AJ9+AL9</f>
        <v>4300.5600199999999</v>
      </c>
      <c r="AO9" s="59">
        <v>502</v>
      </c>
      <c r="AP9" s="59">
        <v>645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368</v>
      </c>
      <c r="AZ9" s="59">
        <v>550</v>
      </c>
      <c r="BA9" s="59">
        <v>368</v>
      </c>
      <c r="BB9" s="59">
        <v>550</v>
      </c>
      <c r="BC9" s="59">
        <v>3713</v>
      </c>
      <c r="BD9" s="59">
        <v>4849.93</v>
      </c>
    </row>
    <row r="10" spans="1:56" s="105" customFormat="1" ht="15.75" x14ac:dyDescent="0.25">
      <c r="A10" s="59">
        <v>3</v>
      </c>
      <c r="B10" s="59" t="s">
        <v>38</v>
      </c>
      <c r="C10" s="190">
        <f>'Crop Loan'!BC13</f>
        <v>8394</v>
      </c>
      <c r="D10" s="190">
        <f>'Crop Loan'!BD13</f>
        <v>6110</v>
      </c>
      <c r="E10" s="59">
        <v>930</v>
      </c>
      <c r="F10" s="98">
        <v>2259.9682999999995</v>
      </c>
      <c r="G10" s="59">
        <v>132</v>
      </c>
      <c r="H10" s="98">
        <v>828.84697499999982</v>
      </c>
      <c r="I10" s="59">
        <v>151</v>
      </c>
      <c r="J10" s="98">
        <v>256.32940374999998</v>
      </c>
      <c r="K10" s="59">
        <v>98</v>
      </c>
      <c r="L10" s="98">
        <v>160.35999049999998</v>
      </c>
      <c r="M10" s="190">
        <f t="shared" si="0"/>
        <v>9573</v>
      </c>
      <c r="N10" s="190">
        <f t="shared" si="1"/>
        <v>8786.6576942499996</v>
      </c>
      <c r="O10" s="59">
        <v>113</v>
      </c>
      <c r="P10" s="59">
        <v>140.53</v>
      </c>
      <c r="Q10" s="59">
        <v>1318</v>
      </c>
      <c r="R10" s="59">
        <v>1648.8</v>
      </c>
      <c r="S10" s="59">
        <v>207</v>
      </c>
      <c r="T10" s="59">
        <v>259.91000000000003</v>
      </c>
      <c r="U10" s="59">
        <v>156</v>
      </c>
      <c r="V10" s="59">
        <v>199.2</v>
      </c>
      <c r="W10" s="59">
        <v>601</v>
      </c>
      <c r="X10" s="59">
        <v>751.42</v>
      </c>
      <c r="Y10" s="59">
        <f t="shared" si="2"/>
        <v>2395</v>
      </c>
      <c r="Z10" s="59">
        <f t="shared" si="3"/>
        <v>2999.8599999999997</v>
      </c>
      <c r="AA10" s="59">
        <v>77</v>
      </c>
      <c r="AB10" s="59">
        <v>154.61000000000001</v>
      </c>
      <c r="AC10" s="59">
        <v>73</v>
      </c>
      <c r="AD10" s="59">
        <v>129.28</v>
      </c>
      <c r="AE10" s="59">
        <v>60</v>
      </c>
      <c r="AF10" s="59">
        <v>667.62</v>
      </c>
      <c r="AG10" s="59">
        <v>273</v>
      </c>
      <c r="AH10" s="59">
        <v>540.99</v>
      </c>
      <c r="AI10" s="59">
        <v>332</v>
      </c>
      <c r="AJ10" s="59">
        <v>664.86</v>
      </c>
      <c r="AK10" s="59">
        <v>421</v>
      </c>
      <c r="AL10" s="59">
        <v>842.65</v>
      </c>
      <c r="AM10" s="59">
        <f t="shared" si="4"/>
        <v>13204</v>
      </c>
      <c r="AN10" s="59">
        <f t="shared" si="5"/>
        <v>14786.527694250002</v>
      </c>
      <c r="AO10" s="59">
        <v>1981</v>
      </c>
      <c r="AP10" s="59">
        <v>2181.35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1366</v>
      </c>
      <c r="AZ10" s="59">
        <v>2050.0300000000002</v>
      </c>
      <c r="BA10" s="59">
        <v>1366</v>
      </c>
      <c r="BB10" s="59">
        <v>2050.0300000000002</v>
      </c>
      <c r="BC10" s="59">
        <v>14570</v>
      </c>
      <c r="BD10" s="59">
        <v>16592.36</v>
      </c>
    </row>
    <row r="11" spans="1:56" s="105" customFormat="1" ht="15.75" x14ac:dyDescent="0.25">
      <c r="A11" s="59">
        <v>4</v>
      </c>
      <c r="B11" s="59" t="s">
        <v>39</v>
      </c>
      <c r="C11" s="190">
        <f>'Crop Loan'!BC14</f>
        <v>2016</v>
      </c>
      <c r="D11" s="190">
        <f>'Crop Loan'!BD14</f>
        <v>1410</v>
      </c>
      <c r="E11" s="59">
        <v>534</v>
      </c>
      <c r="F11" s="98">
        <v>1064.6251</v>
      </c>
      <c r="G11" s="59">
        <v>70</v>
      </c>
      <c r="H11" s="98">
        <v>231.11219999999997</v>
      </c>
      <c r="I11" s="59">
        <v>387</v>
      </c>
      <c r="J11" s="98">
        <v>661.05987500000003</v>
      </c>
      <c r="K11" s="59">
        <v>25</v>
      </c>
      <c r="L11" s="98">
        <v>39.54427843749999</v>
      </c>
      <c r="M11" s="190">
        <f t="shared" si="0"/>
        <v>2962</v>
      </c>
      <c r="N11" s="190">
        <f t="shared" si="1"/>
        <v>3175.2292534375001</v>
      </c>
      <c r="O11" s="59">
        <v>125</v>
      </c>
      <c r="P11" s="59">
        <v>155.47</v>
      </c>
      <c r="Q11" s="59">
        <v>534</v>
      </c>
      <c r="R11" s="59">
        <v>667.63</v>
      </c>
      <c r="S11" s="59">
        <v>158</v>
      </c>
      <c r="T11" s="59">
        <v>197.7</v>
      </c>
      <c r="U11" s="59">
        <v>218</v>
      </c>
      <c r="V11" s="59">
        <v>271.64</v>
      </c>
      <c r="W11" s="59">
        <v>565</v>
      </c>
      <c r="X11" s="59">
        <v>707.57</v>
      </c>
      <c r="Y11" s="59">
        <f t="shared" si="2"/>
        <v>1600</v>
      </c>
      <c r="Z11" s="59">
        <f t="shared" si="3"/>
        <v>2000.0100000000002</v>
      </c>
      <c r="AA11" s="59">
        <v>246</v>
      </c>
      <c r="AB11" s="59">
        <v>494.79</v>
      </c>
      <c r="AC11" s="59">
        <v>99</v>
      </c>
      <c r="AD11" s="59">
        <v>192.91</v>
      </c>
      <c r="AE11" s="59">
        <v>59</v>
      </c>
      <c r="AF11" s="59">
        <v>835.89</v>
      </c>
      <c r="AG11" s="59">
        <v>96</v>
      </c>
      <c r="AH11" s="59">
        <v>192.14</v>
      </c>
      <c r="AI11" s="59">
        <v>77</v>
      </c>
      <c r="AJ11" s="59">
        <v>154.07</v>
      </c>
      <c r="AK11" s="59">
        <v>65</v>
      </c>
      <c r="AL11" s="59">
        <v>130.24</v>
      </c>
      <c r="AM11" s="59">
        <f t="shared" si="4"/>
        <v>5204</v>
      </c>
      <c r="AN11" s="59">
        <f t="shared" si="5"/>
        <v>7175.2792534375003</v>
      </c>
      <c r="AO11" s="59">
        <v>781</v>
      </c>
      <c r="AP11" s="59">
        <v>1095.75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906</v>
      </c>
      <c r="AZ11" s="59">
        <v>1360.03</v>
      </c>
      <c r="BA11" s="59">
        <v>906</v>
      </c>
      <c r="BB11" s="59">
        <v>1360.03</v>
      </c>
      <c r="BC11" s="59">
        <v>6110</v>
      </c>
      <c r="BD11" s="59">
        <v>8665.0499999999993</v>
      </c>
    </row>
    <row r="12" spans="1:56" s="105" customFormat="1" ht="15.75" x14ac:dyDescent="0.25">
      <c r="A12" s="59">
        <v>5</v>
      </c>
      <c r="B12" s="59" t="s">
        <v>40</v>
      </c>
      <c r="C12" s="190">
        <f>'Crop Loan'!BC15</f>
        <v>16591</v>
      </c>
      <c r="D12" s="190">
        <f>'Crop Loan'!BD15</f>
        <v>13950</v>
      </c>
      <c r="E12" s="59">
        <v>3257</v>
      </c>
      <c r="F12" s="98">
        <v>6996.4778249999999</v>
      </c>
      <c r="G12" s="59">
        <v>265</v>
      </c>
      <c r="H12" s="98">
        <v>1597.9033249999998</v>
      </c>
      <c r="I12" s="59">
        <v>1145</v>
      </c>
      <c r="J12" s="98">
        <v>1961.6054099999999</v>
      </c>
      <c r="K12" s="59">
        <v>282</v>
      </c>
      <c r="L12" s="98">
        <v>455.99317899999994</v>
      </c>
      <c r="M12" s="190">
        <f t="shared" si="0"/>
        <v>21275</v>
      </c>
      <c r="N12" s="190">
        <f t="shared" si="1"/>
        <v>23364.076414000003</v>
      </c>
      <c r="O12" s="59">
        <v>458</v>
      </c>
      <c r="P12" s="59">
        <v>573.4</v>
      </c>
      <c r="Q12" s="59">
        <v>4620</v>
      </c>
      <c r="R12" s="59">
        <v>5774.22</v>
      </c>
      <c r="S12" s="59">
        <v>879</v>
      </c>
      <c r="T12" s="59">
        <v>1099.21</v>
      </c>
      <c r="U12" s="59">
        <v>863</v>
      </c>
      <c r="V12" s="59">
        <v>1075.6400000000001</v>
      </c>
      <c r="W12" s="59">
        <v>1660</v>
      </c>
      <c r="X12" s="59">
        <v>2077.4899999999998</v>
      </c>
      <c r="Y12" s="59">
        <f t="shared" si="2"/>
        <v>8480</v>
      </c>
      <c r="Z12" s="59">
        <f t="shared" si="3"/>
        <v>10599.96</v>
      </c>
      <c r="AA12" s="59">
        <v>544</v>
      </c>
      <c r="AB12" s="59">
        <v>1087.3499999999999</v>
      </c>
      <c r="AC12" s="59">
        <v>275</v>
      </c>
      <c r="AD12" s="59">
        <v>554.79</v>
      </c>
      <c r="AE12" s="59">
        <v>110</v>
      </c>
      <c r="AF12" s="59">
        <v>1489.01</v>
      </c>
      <c r="AG12" s="59">
        <v>818</v>
      </c>
      <c r="AH12" s="59">
        <v>1632.44</v>
      </c>
      <c r="AI12" s="59">
        <v>1303</v>
      </c>
      <c r="AJ12" s="59">
        <v>2605.7800000000002</v>
      </c>
      <c r="AK12" s="59">
        <v>1316</v>
      </c>
      <c r="AL12" s="59">
        <v>2630.64</v>
      </c>
      <c r="AM12" s="59">
        <f t="shared" si="4"/>
        <v>34121</v>
      </c>
      <c r="AN12" s="59">
        <f t="shared" si="5"/>
        <v>43964.046414000004</v>
      </c>
      <c r="AO12" s="59">
        <v>5118</v>
      </c>
      <c r="AP12" s="59">
        <v>6645.03</v>
      </c>
      <c r="AQ12" s="59">
        <v>0</v>
      </c>
      <c r="AR12" s="59">
        <v>0</v>
      </c>
      <c r="AS12" s="59">
        <v>0</v>
      </c>
      <c r="AT12" s="59">
        <v>0</v>
      </c>
      <c r="AU12" s="59">
        <v>203</v>
      </c>
      <c r="AV12" s="59">
        <v>304.74</v>
      </c>
      <c r="AW12" s="59">
        <v>0</v>
      </c>
      <c r="AX12" s="59">
        <v>0</v>
      </c>
      <c r="AY12" s="59">
        <v>4343</v>
      </c>
      <c r="AZ12" s="59">
        <v>6515.18</v>
      </c>
      <c r="BA12" s="59">
        <v>4546</v>
      </c>
      <c r="BB12" s="59">
        <v>6819.92</v>
      </c>
      <c r="BC12" s="59">
        <v>38667</v>
      </c>
      <c r="BD12" s="59">
        <v>51120.15</v>
      </c>
    </row>
    <row r="13" spans="1:56" s="105" customFormat="1" ht="15.75" x14ac:dyDescent="0.25">
      <c r="A13" s="59">
        <v>6</v>
      </c>
      <c r="B13" s="59" t="s">
        <v>41</v>
      </c>
      <c r="C13" s="190">
        <f>'Crop Loan'!BC16</f>
        <v>331</v>
      </c>
      <c r="D13" s="190">
        <f>'Crop Loan'!BD16</f>
        <v>215</v>
      </c>
      <c r="E13" s="59">
        <v>80</v>
      </c>
      <c r="F13" s="98">
        <v>155.83467499999998</v>
      </c>
      <c r="G13" s="59">
        <v>9</v>
      </c>
      <c r="H13" s="98">
        <v>29.1327</v>
      </c>
      <c r="I13" s="59">
        <v>8</v>
      </c>
      <c r="J13" s="98">
        <v>13.829458749999997</v>
      </c>
      <c r="K13" s="59">
        <v>6</v>
      </c>
      <c r="L13" s="98">
        <v>9.1306150624999987</v>
      </c>
      <c r="M13" s="190">
        <f t="shared" si="0"/>
        <v>425</v>
      </c>
      <c r="N13" s="190">
        <f t="shared" si="1"/>
        <v>393.79474881249996</v>
      </c>
      <c r="O13" s="59">
        <v>9</v>
      </c>
      <c r="P13" s="59">
        <v>11.21</v>
      </c>
      <c r="Q13" s="59">
        <v>102</v>
      </c>
      <c r="R13" s="59">
        <v>127.92</v>
      </c>
      <c r="S13" s="59">
        <v>15</v>
      </c>
      <c r="T13" s="59">
        <v>18.98</v>
      </c>
      <c r="U13" s="59">
        <v>10</v>
      </c>
      <c r="V13" s="59">
        <v>11.38</v>
      </c>
      <c r="W13" s="59">
        <v>24</v>
      </c>
      <c r="X13" s="59">
        <v>30.52</v>
      </c>
      <c r="Y13" s="59">
        <f t="shared" si="2"/>
        <v>160</v>
      </c>
      <c r="Z13" s="59">
        <f t="shared" si="3"/>
        <v>200.01</v>
      </c>
      <c r="AA13" s="59">
        <v>16</v>
      </c>
      <c r="AB13" s="59">
        <v>31.77</v>
      </c>
      <c r="AC13" s="59">
        <v>3</v>
      </c>
      <c r="AD13" s="59">
        <v>4.17</v>
      </c>
      <c r="AE13" s="59">
        <v>5</v>
      </c>
      <c r="AF13" s="59">
        <v>47.1</v>
      </c>
      <c r="AG13" s="59">
        <v>13</v>
      </c>
      <c r="AH13" s="59">
        <v>24.82</v>
      </c>
      <c r="AI13" s="59">
        <v>21</v>
      </c>
      <c r="AJ13" s="59">
        <v>40.15</v>
      </c>
      <c r="AK13" s="59">
        <v>27</v>
      </c>
      <c r="AL13" s="59">
        <v>52</v>
      </c>
      <c r="AM13" s="59">
        <f t="shared" si="4"/>
        <v>670</v>
      </c>
      <c r="AN13" s="59">
        <f t="shared" si="5"/>
        <v>793.81474881249994</v>
      </c>
      <c r="AO13" s="59">
        <v>101</v>
      </c>
      <c r="AP13" s="59">
        <v>122.25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93</v>
      </c>
      <c r="AZ13" s="59">
        <v>140</v>
      </c>
      <c r="BA13" s="59">
        <v>93</v>
      </c>
      <c r="BB13" s="59">
        <v>140</v>
      </c>
      <c r="BC13" s="59">
        <v>763</v>
      </c>
      <c r="BD13" s="59">
        <v>955.03</v>
      </c>
    </row>
    <row r="14" spans="1:56" s="105" customFormat="1" ht="15.75" x14ac:dyDescent="0.25">
      <c r="A14" s="59">
        <v>7</v>
      </c>
      <c r="B14" s="59" t="s">
        <v>42</v>
      </c>
      <c r="C14" s="190">
        <f>'Crop Loan'!BC17</f>
        <v>0</v>
      </c>
      <c r="D14" s="190">
        <f>'Crop Loan'!BD17</f>
        <v>0</v>
      </c>
      <c r="E14" s="59">
        <v>0</v>
      </c>
      <c r="F14" s="98">
        <v>0</v>
      </c>
      <c r="G14" s="59">
        <v>0</v>
      </c>
      <c r="H14" s="98">
        <v>0</v>
      </c>
      <c r="I14" s="59">
        <v>0</v>
      </c>
      <c r="J14" s="98">
        <v>0</v>
      </c>
      <c r="K14" s="59">
        <v>0</v>
      </c>
      <c r="L14" s="98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Loan'!BC18</f>
        <v>0</v>
      </c>
      <c r="D15" s="190">
        <f>'Crop Loan'!BD18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Loan'!BC19</f>
        <v>1431</v>
      </c>
      <c r="D16" s="190">
        <f>'Crop Loan'!BD19</f>
        <v>550</v>
      </c>
      <c r="E16" s="59">
        <v>63</v>
      </c>
      <c r="F16" s="98">
        <v>179.38992500000001</v>
      </c>
      <c r="G16" s="59">
        <v>18</v>
      </c>
      <c r="H16" s="98">
        <v>101.41392499999999</v>
      </c>
      <c r="I16" s="59">
        <v>52</v>
      </c>
      <c r="J16" s="98">
        <v>86.792071249999992</v>
      </c>
      <c r="K16" s="59">
        <v>0</v>
      </c>
      <c r="L16" s="98">
        <v>0</v>
      </c>
      <c r="M16" s="190">
        <f t="shared" si="0"/>
        <v>1546</v>
      </c>
      <c r="N16" s="190">
        <f t="shared" si="1"/>
        <v>816.18199624999988</v>
      </c>
      <c r="O16" s="59">
        <v>11</v>
      </c>
      <c r="P16" s="59">
        <v>13.35</v>
      </c>
      <c r="Q16" s="59">
        <v>139</v>
      </c>
      <c r="R16" s="59">
        <v>173.85</v>
      </c>
      <c r="S16" s="59">
        <v>25</v>
      </c>
      <c r="T16" s="59">
        <v>31.55</v>
      </c>
      <c r="U16" s="59">
        <v>20</v>
      </c>
      <c r="V16" s="59">
        <v>25.55</v>
      </c>
      <c r="W16" s="59">
        <v>45</v>
      </c>
      <c r="X16" s="59">
        <v>55.78</v>
      </c>
      <c r="Y16" s="59">
        <f t="shared" si="2"/>
        <v>240</v>
      </c>
      <c r="Z16" s="59">
        <f t="shared" si="3"/>
        <v>300.08000000000004</v>
      </c>
      <c r="AA16" s="59">
        <v>11</v>
      </c>
      <c r="AB16" s="59">
        <v>21.65</v>
      </c>
      <c r="AC16" s="59">
        <v>8</v>
      </c>
      <c r="AD16" s="59">
        <v>14.34</v>
      </c>
      <c r="AE16" s="59">
        <v>2</v>
      </c>
      <c r="AF16" s="59">
        <v>22.23</v>
      </c>
      <c r="AG16" s="59">
        <v>29</v>
      </c>
      <c r="AH16" s="59">
        <v>58.6</v>
      </c>
      <c r="AI16" s="59">
        <v>32</v>
      </c>
      <c r="AJ16" s="59">
        <v>64.03</v>
      </c>
      <c r="AK16" s="59">
        <v>60</v>
      </c>
      <c r="AL16" s="59">
        <v>119.11</v>
      </c>
      <c r="AM16" s="59">
        <f t="shared" si="4"/>
        <v>1928</v>
      </c>
      <c r="AN16" s="59">
        <f t="shared" si="5"/>
        <v>1416.2219962499996</v>
      </c>
      <c r="AO16" s="59">
        <v>289</v>
      </c>
      <c r="AP16" s="59">
        <v>208.81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133</v>
      </c>
      <c r="AZ16" s="59">
        <v>200.02</v>
      </c>
      <c r="BA16" s="59">
        <v>133</v>
      </c>
      <c r="BB16" s="59">
        <v>200.02</v>
      </c>
      <c r="BC16" s="59">
        <v>2061</v>
      </c>
      <c r="BD16" s="59">
        <v>1592.09</v>
      </c>
    </row>
    <row r="17" spans="1:56" s="105" customFormat="1" ht="15.75" x14ac:dyDescent="0.25">
      <c r="A17" s="59">
        <v>10</v>
      </c>
      <c r="B17" s="59" t="s">
        <v>45</v>
      </c>
      <c r="C17" s="190">
        <f>'Crop Loan'!BC20</f>
        <v>40861</v>
      </c>
      <c r="D17" s="190">
        <f>'Crop Loan'!BD20</f>
        <v>26930</v>
      </c>
      <c r="E17" s="59">
        <v>3186</v>
      </c>
      <c r="F17" s="98">
        <v>6863.5576249999995</v>
      </c>
      <c r="G17" s="59">
        <v>575</v>
      </c>
      <c r="H17" s="98">
        <v>2149.5654749999999</v>
      </c>
      <c r="I17" s="59">
        <v>3377</v>
      </c>
      <c r="J17" s="98">
        <v>5788.0700349999997</v>
      </c>
      <c r="K17" s="59">
        <v>324</v>
      </c>
      <c r="L17" s="98">
        <v>524.41170399999999</v>
      </c>
      <c r="M17" s="190">
        <f t="shared" si="0"/>
        <v>47748</v>
      </c>
      <c r="N17" s="190">
        <f t="shared" si="1"/>
        <v>40106.039363999997</v>
      </c>
      <c r="O17" s="59">
        <v>64</v>
      </c>
      <c r="P17" s="59">
        <v>79.989999999999995</v>
      </c>
      <c r="Q17" s="59">
        <v>9518</v>
      </c>
      <c r="R17" s="59">
        <v>11897.81</v>
      </c>
      <c r="S17" s="59">
        <v>1334</v>
      </c>
      <c r="T17" s="59">
        <v>1666.58</v>
      </c>
      <c r="U17" s="59">
        <v>762</v>
      </c>
      <c r="V17" s="59">
        <v>954.34</v>
      </c>
      <c r="W17" s="59">
        <v>2720</v>
      </c>
      <c r="X17" s="59">
        <v>3401.28</v>
      </c>
      <c r="Y17" s="59">
        <f t="shared" si="2"/>
        <v>14398</v>
      </c>
      <c r="Z17" s="59">
        <f t="shared" si="3"/>
        <v>18000</v>
      </c>
      <c r="AA17" s="59">
        <v>327</v>
      </c>
      <c r="AB17" s="59">
        <v>651.29</v>
      </c>
      <c r="AC17" s="59">
        <v>289</v>
      </c>
      <c r="AD17" s="59">
        <v>565.16999999999996</v>
      </c>
      <c r="AE17" s="59">
        <v>333</v>
      </c>
      <c r="AF17" s="59">
        <v>4938.3</v>
      </c>
      <c r="AG17" s="59">
        <v>571</v>
      </c>
      <c r="AH17" s="59">
        <v>1140.6600000000001</v>
      </c>
      <c r="AI17" s="59">
        <v>1478</v>
      </c>
      <c r="AJ17" s="59">
        <v>2961.21</v>
      </c>
      <c r="AK17" s="59">
        <v>1372</v>
      </c>
      <c r="AL17" s="59">
        <v>2743.22</v>
      </c>
      <c r="AM17" s="59">
        <f t="shared" si="4"/>
        <v>66516</v>
      </c>
      <c r="AN17" s="59">
        <f t="shared" si="5"/>
        <v>71105.889364000002</v>
      </c>
      <c r="AO17" s="59">
        <v>9977</v>
      </c>
      <c r="AP17" s="59">
        <v>10638.96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5906</v>
      </c>
      <c r="AZ17" s="59">
        <v>8859.98</v>
      </c>
      <c r="BA17" s="59">
        <v>5906</v>
      </c>
      <c r="BB17" s="59">
        <v>8859.98</v>
      </c>
      <c r="BC17" s="59">
        <v>72422</v>
      </c>
      <c r="BD17" s="59">
        <v>79786.39</v>
      </c>
    </row>
    <row r="18" spans="1:56" s="105" customFormat="1" ht="15.75" x14ac:dyDescent="0.25">
      <c r="A18" s="59">
        <v>11</v>
      </c>
      <c r="B18" s="59" t="s">
        <v>46</v>
      </c>
      <c r="C18" s="190">
        <f>'Crop Loan'!BC21</f>
        <v>446</v>
      </c>
      <c r="D18" s="190">
        <f>'Crop Loan'!BD21</f>
        <v>260</v>
      </c>
      <c r="E18" s="59">
        <v>62</v>
      </c>
      <c r="F18" s="98">
        <v>134.63495</v>
      </c>
      <c r="G18" s="59">
        <v>11</v>
      </c>
      <c r="H18" s="98">
        <v>43.238774999999997</v>
      </c>
      <c r="I18" s="59">
        <v>25</v>
      </c>
      <c r="J18" s="98">
        <v>43.571797499999995</v>
      </c>
      <c r="K18" s="59">
        <v>0</v>
      </c>
      <c r="L18" s="98">
        <v>0</v>
      </c>
      <c r="M18" s="190">
        <f t="shared" si="0"/>
        <v>533</v>
      </c>
      <c r="N18" s="190">
        <f t="shared" si="1"/>
        <v>438.20674750000001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160</v>
      </c>
      <c r="V18" s="59">
        <v>200.01</v>
      </c>
      <c r="W18" s="59">
        <v>0</v>
      </c>
      <c r="X18" s="59">
        <v>0</v>
      </c>
      <c r="Y18" s="59">
        <f t="shared" si="2"/>
        <v>160</v>
      </c>
      <c r="Z18" s="59">
        <f t="shared" si="3"/>
        <v>200.01</v>
      </c>
      <c r="AA18" s="59">
        <v>10</v>
      </c>
      <c r="AB18" s="59">
        <v>20.74</v>
      </c>
      <c r="AC18" s="59">
        <v>5</v>
      </c>
      <c r="AD18" s="59">
        <v>10.1</v>
      </c>
      <c r="AE18" s="59">
        <v>4</v>
      </c>
      <c r="AF18" s="59">
        <v>66.989999999999995</v>
      </c>
      <c r="AG18" s="59">
        <v>12</v>
      </c>
      <c r="AH18" s="59">
        <v>23.72</v>
      </c>
      <c r="AI18" s="59">
        <v>30</v>
      </c>
      <c r="AJ18" s="59">
        <v>59.52</v>
      </c>
      <c r="AK18" s="59">
        <v>10</v>
      </c>
      <c r="AL18" s="59">
        <v>18.91</v>
      </c>
      <c r="AM18" s="59">
        <f t="shared" si="4"/>
        <v>764</v>
      </c>
      <c r="AN18" s="59">
        <f t="shared" si="5"/>
        <v>838.19674750000001</v>
      </c>
      <c r="AO18" s="59">
        <v>115</v>
      </c>
      <c r="AP18" s="59">
        <v>123.6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80</v>
      </c>
      <c r="AZ18" s="59">
        <v>120</v>
      </c>
      <c r="BA18" s="59">
        <v>80</v>
      </c>
      <c r="BB18" s="59">
        <v>120</v>
      </c>
      <c r="BC18" s="59">
        <v>844</v>
      </c>
      <c r="BD18" s="59">
        <v>944</v>
      </c>
    </row>
    <row r="19" spans="1:56" s="105" customFormat="1" ht="15.75" x14ac:dyDescent="0.25">
      <c r="A19" s="59">
        <v>12</v>
      </c>
      <c r="B19" s="59" t="s">
        <v>47</v>
      </c>
      <c r="C19" s="190">
        <f>'Crop Loan'!BC22</f>
        <v>5822</v>
      </c>
      <c r="D19" s="190">
        <f>'Crop Loan'!BD22</f>
        <v>4400</v>
      </c>
      <c r="E19" s="59">
        <v>918</v>
      </c>
      <c r="F19" s="98">
        <v>1854.195275</v>
      </c>
      <c r="G19" s="59">
        <v>60</v>
      </c>
      <c r="H19" s="98">
        <v>319.49402499999997</v>
      </c>
      <c r="I19" s="59">
        <v>416</v>
      </c>
      <c r="J19" s="98">
        <v>709.69215624999993</v>
      </c>
      <c r="K19" s="59">
        <v>63</v>
      </c>
      <c r="L19" s="98">
        <v>100.93018499999998</v>
      </c>
      <c r="M19" s="190">
        <f t="shared" si="0"/>
        <v>7219</v>
      </c>
      <c r="N19" s="190">
        <f t="shared" si="1"/>
        <v>7064.8176162500004</v>
      </c>
      <c r="O19" s="59">
        <v>107</v>
      </c>
      <c r="P19" s="59">
        <v>135.11000000000001</v>
      </c>
      <c r="Q19" s="59">
        <v>934</v>
      </c>
      <c r="R19" s="59">
        <v>1169.46</v>
      </c>
      <c r="S19" s="59">
        <v>204</v>
      </c>
      <c r="T19" s="59">
        <v>253.91</v>
      </c>
      <c r="U19" s="59">
        <v>157</v>
      </c>
      <c r="V19" s="59">
        <v>194.2</v>
      </c>
      <c r="W19" s="59">
        <v>998</v>
      </c>
      <c r="X19" s="59">
        <v>1247.46</v>
      </c>
      <c r="Y19" s="59">
        <f t="shared" si="2"/>
        <v>2400</v>
      </c>
      <c r="Z19" s="59">
        <f t="shared" si="3"/>
        <v>3000.1400000000003</v>
      </c>
      <c r="AA19" s="59">
        <v>72</v>
      </c>
      <c r="AB19" s="59">
        <v>143.04</v>
      </c>
      <c r="AC19" s="59">
        <v>58</v>
      </c>
      <c r="AD19" s="59">
        <v>109.38</v>
      </c>
      <c r="AE19" s="59">
        <v>60</v>
      </c>
      <c r="AF19" s="59">
        <v>786.95</v>
      </c>
      <c r="AG19" s="59">
        <v>183</v>
      </c>
      <c r="AH19" s="59">
        <v>362.01</v>
      </c>
      <c r="AI19" s="59">
        <v>192</v>
      </c>
      <c r="AJ19" s="59">
        <v>385.53</v>
      </c>
      <c r="AK19" s="59">
        <v>607</v>
      </c>
      <c r="AL19" s="59">
        <v>1213.07</v>
      </c>
      <c r="AM19" s="59">
        <f t="shared" si="4"/>
        <v>10791</v>
      </c>
      <c r="AN19" s="59">
        <f t="shared" si="5"/>
        <v>13064.937616250003</v>
      </c>
      <c r="AO19" s="59">
        <v>1619</v>
      </c>
      <c r="AP19" s="59">
        <v>1963.5</v>
      </c>
      <c r="AQ19" s="59">
        <v>0</v>
      </c>
      <c r="AR19" s="59">
        <v>0</v>
      </c>
      <c r="AS19" s="59">
        <v>0</v>
      </c>
      <c r="AT19" s="59">
        <v>0</v>
      </c>
      <c r="AU19" s="59">
        <v>29</v>
      </c>
      <c r="AV19" s="59">
        <v>43.35</v>
      </c>
      <c r="AW19" s="59">
        <v>0</v>
      </c>
      <c r="AX19" s="59">
        <v>0</v>
      </c>
      <c r="AY19" s="59">
        <v>1337</v>
      </c>
      <c r="AZ19" s="59">
        <v>2006.64</v>
      </c>
      <c r="BA19" s="59">
        <v>1366</v>
      </c>
      <c r="BB19" s="59">
        <v>2049.9899999999998</v>
      </c>
      <c r="BC19" s="59">
        <v>12157</v>
      </c>
      <c r="BD19" s="59">
        <v>15140.06</v>
      </c>
    </row>
    <row r="20" spans="1:56" s="107" customFormat="1" ht="15.75" x14ac:dyDescent="0.25">
      <c r="A20" s="106"/>
      <c r="B20" s="91" t="s">
        <v>48</v>
      </c>
      <c r="C20" s="188">
        <f>SUM(C8:C19)</f>
        <v>82331</v>
      </c>
      <c r="D20" s="188">
        <f t="shared" ref="D20:BD20" si="6">SUM(D8:D19)</f>
        <v>58689</v>
      </c>
      <c r="E20" s="188">
        <f t="shared" si="6"/>
        <v>10230</v>
      </c>
      <c r="F20" s="188">
        <f t="shared" si="6"/>
        <v>21843.360925000001</v>
      </c>
      <c r="G20" s="188">
        <f t="shared" si="6"/>
        <v>1398</v>
      </c>
      <c r="H20" s="188">
        <f t="shared" si="6"/>
        <v>5952.3394749999989</v>
      </c>
      <c r="I20" s="188">
        <f t="shared" si="6"/>
        <v>6068</v>
      </c>
      <c r="J20" s="188">
        <f t="shared" si="6"/>
        <v>10382.723541249999</v>
      </c>
      <c r="K20" s="188">
        <f t="shared" si="6"/>
        <v>1006</v>
      </c>
      <c r="L20" s="188">
        <f t="shared" si="6"/>
        <v>1622.9247088124996</v>
      </c>
      <c r="M20" s="188">
        <f t="shared" si="6"/>
        <v>99635</v>
      </c>
      <c r="N20" s="188">
        <f t="shared" si="6"/>
        <v>92538.009175062485</v>
      </c>
      <c r="O20" s="188">
        <f t="shared" si="6"/>
        <v>984</v>
      </c>
      <c r="P20" s="188">
        <f t="shared" si="6"/>
        <v>1230.8000000000002</v>
      </c>
      <c r="Q20" s="188">
        <f t="shared" si="6"/>
        <v>19260</v>
      </c>
      <c r="R20" s="188">
        <f t="shared" si="6"/>
        <v>24075.07</v>
      </c>
      <c r="S20" s="188">
        <f t="shared" si="6"/>
        <v>3018</v>
      </c>
      <c r="T20" s="188">
        <f t="shared" si="6"/>
        <v>3771.74</v>
      </c>
      <c r="U20" s="188">
        <f t="shared" si="6"/>
        <v>2644</v>
      </c>
      <c r="V20" s="188">
        <f t="shared" si="6"/>
        <v>3305.13</v>
      </c>
      <c r="W20" s="188">
        <f t="shared" si="6"/>
        <v>7128</v>
      </c>
      <c r="X20" s="188">
        <f t="shared" si="6"/>
        <v>8917.09</v>
      </c>
      <c r="Y20" s="188">
        <f t="shared" si="6"/>
        <v>33034</v>
      </c>
      <c r="Z20" s="188">
        <f t="shared" si="6"/>
        <v>41299.829999999994</v>
      </c>
      <c r="AA20" s="188">
        <f t="shared" si="6"/>
        <v>1450</v>
      </c>
      <c r="AB20" s="188">
        <f t="shared" si="6"/>
        <v>2900.5</v>
      </c>
      <c r="AC20" s="188">
        <f t="shared" si="6"/>
        <v>918</v>
      </c>
      <c r="AD20" s="188">
        <f t="shared" si="6"/>
        <v>1787.48</v>
      </c>
      <c r="AE20" s="188">
        <f t="shared" si="6"/>
        <v>685</v>
      </c>
      <c r="AF20" s="188">
        <f t="shared" si="6"/>
        <v>9422.99</v>
      </c>
      <c r="AG20" s="188">
        <f t="shared" si="6"/>
        <v>2319</v>
      </c>
      <c r="AH20" s="188">
        <f t="shared" si="6"/>
        <v>4619.0800000000008</v>
      </c>
      <c r="AI20" s="188">
        <f t="shared" si="6"/>
        <v>3943</v>
      </c>
      <c r="AJ20" s="188">
        <f t="shared" si="6"/>
        <v>7890.4</v>
      </c>
      <c r="AK20" s="188">
        <f t="shared" si="6"/>
        <v>4438</v>
      </c>
      <c r="AL20" s="188">
        <f t="shared" si="6"/>
        <v>8879.4399999999987</v>
      </c>
      <c r="AM20" s="188">
        <f t="shared" si="6"/>
        <v>146422</v>
      </c>
      <c r="AN20" s="188">
        <f t="shared" si="6"/>
        <v>169337.72917506253</v>
      </c>
      <c r="AO20" s="188">
        <f t="shared" si="6"/>
        <v>21951</v>
      </c>
      <c r="AP20" s="188">
        <f t="shared" si="6"/>
        <v>25422.979999999996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256</v>
      </c>
      <c r="AV20" s="188">
        <f t="shared" si="6"/>
        <v>383.96000000000004</v>
      </c>
      <c r="AW20" s="188">
        <f t="shared" si="6"/>
        <v>0</v>
      </c>
      <c r="AX20" s="188">
        <f t="shared" si="6"/>
        <v>0</v>
      </c>
      <c r="AY20" s="188">
        <f t="shared" si="6"/>
        <v>15877</v>
      </c>
      <c r="AZ20" s="188">
        <f t="shared" si="6"/>
        <v>23816.02</v>
      </c>
      <c r="BA20" s="188">
        <f t="shared" si="6"/>
        <v>16133</v>
      </c>
      <c r="BB20" s="188">
        <f t="shared" si="6"/>
        <v>24199.980000000003</v>
      </c>
      <c r="BC20" s="188">
        <f t="shared" si="6"/>
        <v>162462</v>
      </c>
      <c r="BD20" s="188">
        <f t="shared" si="6"/>
        <v>193686.58000000002</v>
      </c>
    </row>
    <row r="21" spans="1:56" s="105" customFormat="1" ht="15.75" x14ac:dyDescent="0.25">
      <c r="A21" s="59">
        <v>13</v>
      </c>
      <c r="B21" s="59" t="s">
        <v>49</v>
      </c>
      <c r="C21" s="190">
        <f>'Crop Loan'!BC24</f>
        <v>791</v>
      </c>
      <c r="D21" s="190">
        <f>'Crop Loan'!BD24</f>
        <v>428</v>
      </c>
      <c r="E21" s="59">
        <v>247</v>
      </c>
      <c r="F21" s="98">
        <v>472.0265</v>
      </c>
      <c r="G21" s="59">
        <v>0</v>
      </c>
      <c r="H21" s="98">
        <v>0</v>
      </c>
      <c r="I21" s="59">
        <v>151</v>
      </c>
      <c r="J21" s="98">
        <v>287.79300000000001</v>
      </c>
      <c r="K21" s="59">
        <v>0</v>
      </c>
      <c r="L21" s="98">
        <v>0</v>
      </c>
      <c r="M21" s="190">
        <f t="shared" ref="M21:M34" si="7">C21+E21+I21+K21</f>
        <v>1189</v>
      </c>
      <c r="N21" s="190">
        <f t="shared" ref="N21:N34" si="8">D21+F21+J21+L21</f>
        <v>1187.8195000000001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640</v>
      </c>
      <c r="X21" s="59">
        <v>800.02</v>
      </c>
      <c r="Y21" s="59">
        <f>O21+Q21+S21+U21+W21</f>
        <v>640</v>
      </c>
      <c r="Z21" s="59">
        <f>P21+R21+T21+V21+X21</f>
        <v>800.02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400</v>
      </c>
      <c r="AL21" s="59">
        <v>800</v>
      </c>
      <c r="AM21" s="59">
        <f t="shared" ref="AM21:AM34" si="9">M21+Y21+AA21+AC21+AE21+AG21+AI21+AK21</f>
        <v>2229</v>
      </c>
      <c r="AN21" s="59">
        <f t="shared" ref="AN21:AN34" si="10">N21+Z21+AB21+AD21+AF21+AH21+AJ21+AL21</f>
        <v>2787.8395</v>
      </c>
      <c r="AO21" s="59">
        <v>334</v>
      </c>
      <c r="AP21" s="59">
        <v>424.14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360</v>
      </c>
      <c r="AZ21" s="59">
        <v>540.01</v>
      </c>
      <c r="BA21" s="59">
        <v>360</v>
      </c>
      <c r="BB21" s="59">
        <v>540.01</v>
      </c>
      <c r="BC21" s="59">
        <v>2589</v>
      </c>
      <c r="BD21" s="59">
        <v>3367.6</v>
      </c>
    </row>
    <row r="22" spans="1:56" s="105" customFormat="1" ht="15.75" x14ac:dyDescent="0.25">
      <c r="A22" s="59">
        <v>14</v>
      </c>
      <c r="B22" s="59" t="s">
        <v>50</v>
      </c>
      <c r="C22" s="190">
        <f>'Crop Loan'!BC25</f>
        <v>107</v>
      </c>
      <c r="D22" s="190">
        <f>'Crop Loan'!BD25</f>
        <v>70</v>
      </c>
      <c r="E22" s="59">
        <v>39</v>
      </c>
      <c r="F22" s="98">
        <v>76.759999999999991</v>
      </c>
      <c r="G22" s="59">
        <v>3</v>
      </c>
      <c r="H22" s="98">
        <v>8.8729999999999993</v>
      </c>
      <c r="I22" s="59">
        <v>7</v>
      </c>
      <c r="J22" s="98">
        <v>13.3095</v>
      </c>
      <c r="K22" s="59">
        <v>3</v>
      </c>
      <c r="L22" s="98">
        <v>4.6839750000000002</v>
      </c>
      <c r="M22" s="190">
        <f t="shared" si="7"/>
        <v>156</v>
      </c>
      <c r="N22" s="190">
        <f t="shared" si="8"/>
        <v>164.75347500000001</v>
      </c>
      <c r="O22" s="59">
        <v>5</v>
      </c>
      <c r="P22" s="59">
        <v>5.76</v>
      </c>
      <c r="Q22" s="59">
        <v>52</v>
      </c>
      <c r="R22" s="59">
        <v>65.39</v>
      </c>
      <c r="S22" s="59">
        <v>8</v>
      </c>
      <c r="T22" s="59">
        <v>9.74</v>
      </c>
      <c r="U22" s="59">
        <v>3</v>
      </c>
      <c r="V22" s="59">
        <v>3.51</v>
      </c>
      <c r="W22" s="59">
        <v>12</v>
      </c>
      <c r="X22" s="59">
        <v>15.6</v>
      </c>
      <c r="Y22" s="59">
        <f t="shared" ref="Y22:Y34" si="11">O22+Q22+S22+U22+W22</f>
        <v>80</v>
      </c>
      <c r="Z22" s="59">
        <f t="shared" ref="Z22:Z34" si="12">P22+R22+T22+V22+X22</f>
        <v>100</v>
      </c>
      <c r="AA22" s="59">
        <v>0</v>
      </c>
      <c r="AB22" s="59">
        <v>0</v>
      </c>
      <c r="AC22" s="59">
        <v>1</v>
      </c>
      <c r="AD22" s="59">
        <v>2.5099999999999998</v>
      </c>
      <c r="AE22" s="59">
        <v>3</v>
      </c>
      <c r="AF22" s="59">
        <v>41.24</v>
      </c>
      <c r="AG22" s="59">
        <v>8</v>
      </c>
      <c r="AH22" s="59">
        <v>15.94</v>
      </c>
      <c r="AI22" s="59">
        <v>12</v>
      </c>
      <c r="AJ22" s="59">
        <v>24.68</v>
      </c>
      <c r="AK22" s="59">
        <v>8</v>
      </c>
      <c r="AL22" s="59">
        <v>15.63</v>
      </c>
      <c r="AM22" s="59">
        <f t="shared" si="9"/>
        <v>268</v>
      </c>
      <c r="AN22" s="59">
        <f t="shared" si="10"/>
        <v>364.75347499999998</v>
      </c>
      <c r="AO22" s="59">
        <v>40</v>
      </c>
      <c r="AP22" s="59">
        <v>55.5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47</v>
      </c>
      <c r="AZ22" s="59">
        <v>70</v>
      </c>
      <c r="BA22" s="59">
        <v>47</v>
      </c>
      <c r="BB22" s="59">
        <v>70</v>
      </c>
      <c r="BC22" s="59">
        <v>315</v>
      </c>
      <c r="BD22" s="59">
        <v>440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Loan'!BC26</f>
        <v>0</v>
      </c>
      <c r="D23" s="190">
        <f>'Crop Loan'!BD26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9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Loan'!BC27</f>
        <v>445</v>
      </c>
      <c r="D24" s="190">
        <f>'Crop Loan'!BD27</f>
        <v>292</v>
      </c>
      <c r="E24" s="59">
        <v>77</v>
      </c>
      <c r="F24" s="98">
        <v>169.95499999999998</v>
      </c>
      <c r="G24" s="59">
        <v>10</v>
      </c>
      <c r="H24" s="98">
        <v>43.3675</v>
      </c>
      <c r="I24" s="59">
        <v>4</v>
      </c>
      <c r="J24" s="98">
        <v>8.1319999999999997</v>
      </c>
      <c r="K24" s="59">
        <v>6</v>
      </c>
      <c r="L24" s="98">
        <v>11.326374999999999</v>
      </c>
      <c r="M24" s="190">
        <f t="shared" si="7"/>
        <v>532</v>
      </c>
      <c r="N24" s="190">
        <f t="shared" si="8"/>
        <v>481.41337499999997</v>
      </c>
      <c r="O24" s="59">
        <v>9</v>
      </c>
      <c r="P24" s="59">
        <v>11.14</v>
      </c>
      <c r="Q24" s="59">
        <v>101</v>
      </c>
      <c r="R24" s="59">
        <v>126.03</v>
      </c>
      <c r="S24" s="59">
        <v>15</v>
      </c>
      <c r="T24" s="59">
        <v>18.850000000000001</v>
      </c>
      <c r="U24" s="59">
        <v>10</v>
      </c>
      <c r="V24" s="59">
        <v>13.67</v>
      </c>
      <c r="W24" s="59">
        <v>24</v>
      </c>
      <c r="X24" s="59">
        <v>30.31</v>
      </c>
      <c r="Y24" s="59">
        <f t="shared" si="11"/>
        <v>159</v>
      </c>
      <c r="Z24" s="59">
        <f t="shared" si="12"/>
        <v>200</v>
      </c>
      <c r="AA24" s="59">
        <v>14</v>
      </c>
      <c r="AB24" s="59">
        <v>27.19</v>
      </c>
      <c r="AC24" s="59">
        <v>3</v>
      </c>
      <c r="AD24" s="59">
        <v>2.61</v>
      </c>
      <c r="AE24" s="59">
        <v>3</v>
      </c>
      <c r="AF24" s="59">
        <v>10.41</v>
      </c>
      <c r="AG24" s="59">
        <v>6</v>
      </c>
      <c r="AH24" s="59">
        <v>9.7899999999999991</v>
      </c>
      <c r="AI24" s="59">
        <v>8</v>
      </c>
      <c r="AJ24" s="59">
        <v>16.72</v>
      </c>
      <c r="AK24" s="59">
        <v>17</v>
      </c>
      <c r="AL24" s="59">
        <v>33.28</v>
      </c>
      <c r="AM24" s="59">
        <f t="shared" si="9"/>
        <v>742</v>
      </c>
      <c r="AN24" s="59">
        <f t="shared" si="10"/>
        <v>781.41337499999997</v>
      </c>
      <c r="AO24" s="59">
        <v>111</v>
      </c>
      <c r="AP24" s="59">
        <v>118.8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47</v>
      </c>
      <c r="AZ24" s="59">
        <v>70</v>
      </c>
      <c r="BA24" s="59">
        <v>47</v>
      </c>
      <c r="BB24" s="59">
        <v>70</v>
      </c>
      <c r="BC24" s="59">
        <v>789</v>
      </c>
      <c r="BD24" s="59">
        <v>862</v>
      </c>
    </row>
    <row r="25" spans="1:56" s="105" customFormat="1" ht="15.75" x14ac:dyDescent="0.25">
      <c r="A25" s="59">
        <v>17</v>
      </c>
      <c r="B25" s="59" t="s">
        <v>53</v>
      </c>
      <c r="C25" s="190">
        <f>'Crop Loan'!BC28</f>
        <v>0</v>
      </c>
      <c r="D25" s="190">
        <f>'Crop Loan'!BD28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98">
        <v>0</v>
      </c>
      <c r="K25" s="59">
        <v>0</v>
      </c>
      <c r="L25" s="98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Loan'!BC29</f>
        <v>5152</v>
      </c>
      <c r="D26" s="190">
        <f>'Crop Loan'!BD29</f>
        <v>3624</v>
      </c>
      <c r="E26" s="59">
        <v>1007</v>
      </c>
      <c r="F26" s="98">
        <v>2280.9024999999997</v>
      </c>
      <c r="G26" s="59">
        <v>40</v>
      </c>
      <c r="H26" s="98">
        <v>414.22042499999998</v>
      </c>
      <c r="I26" s="59">
        <v>101</v>
      </c>
      <c r="J26" s="98">
        <v>184</v>
      </c>
      <c r="K26" s="59">
        <v>198</v>
      </c>
      <c r="L26" s="98">
        <v>356.77629999999994</v>
      </c>
      <c r="M26" s="190">
        <f t="shared" si="7"/>
        <v>6458</v>
      </c>
      <c r="N26" s="190">
        <f t="shared" si="8"/>
        <v>6445.6787999999997</v>
      </c>
      <c r="O26" s="59">
        <v>130</v>
      </c>
      <c r="P26" s="59">
        <v>161.24</v>
      </c>
      <c r="Q26" s="59">
        <v>1750</v>
      </c>
      <c r="R26" s="59">
        <v>2187.63</v>
      </c>
      <c r="S26" s="59">
        <v>71</v>
      </c>
      <c r="T26" s="59">
        <v>87.62</v>
      </c>
      <c r="U26" s="59">
        <v>46</v>
      </c>
      <c r="V26" s="59">
        <v>58.76</v>
      </c>
      <c r="W26" s="59">
        <v>404</v>
      </c>
      <c r="X26" s="59">
        <v>504.84</v>
      </c>
      <c r="Y26" s="59">
        <f t="shared" si="11"/>
        <v>2401</v>
      </c>
      <c r="Z26" s="59">
        <f t="shared" si="12"/>
        <v>3000.09</v>
      </c>
      <c r="AA26" s="59">
        <v>119</v>
      </c>
      <c r="AB26" s="59">
        <v>237.37</v>
      </c>
      <c r="AC26" s="59">
        <v>122</v>
      </c>
      <c r="AD26" s="59">
        <v>240.08</v>
      </c>
      <c r="AE26" s="59">
        <v>28</v>
      </c>
      <c r="AF26" s="59">
        <v>343.83</v>
      </c>
      <c r="AG26" s="59">
        <v>293</v>
      </c>
      <c r="AH26" s="59">
        <v>587.61</v>
      </c>
      <c r="AI26" s="59">
        <v>311</v>
      </c>
      <c r="AJ26" s="59">
        <v>618.16</v>
      </c>
      <c r="AK26" s="59">
        <v>483</v>
      </c>
      <c r="AL26" s="59">
        <v>972.97</v>
      </c>
      <c r="AM26" s="59">
        <f t="shared" si="9"/>
        <v>10215</v>
      </c>
      <c r="AN26" s="59">
        <f t="shared" si="10"/>
        <v>12445.7888</v>
      </c>
      <c r="AO26" s="59">
        <v>1533</v>
      </c>
      <c r="AP26" s="59">
        <v>1864.35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1367</v>
      </c>
      <c r="AZ26" s="59">
        <v>2049.9899999999998</v>
      </c>
      <c r="BA26" s="59">
        <v>1367</v>
      </c>
      <c r="BB26" s="59">
        <v>2049.9899999999998</v>
      </c>
      <c r="BC26" s="59">
        <v>11582</v>
      </c>
      <c r="BD26" s="59">
        <v>14479.01</v>
      </c>
    </row>
    <row r="27" spans="1:56" s="105" customFormat="1" ht="15.75" x14ac:dyDescent="0.25">
      <c r="A27" s="59">
        <v>19</v>
      </c>
      <c r="B27" s="59" t="s">
        <v>55</v>
      </c>
      <c r="C27" s="190">
        <f>'Crop Loan'!BC30</f>
        <v>4963</v>
      </c>
      <c r="D27" s="190">
        <f>'Crop Loan'!BD30</f>
        <v>3550</v>
      </c>
      <c r="E27" s="59">
        <v>972</v>
      </c>
      <c r="F27" s="98">
        <v>2068.5014999999999</v>
      </c>
      <c r="G27" s="59">
        <v>67</v>
      </c>
      <c r="H27" s="98">
        <v>322.75204999999994</v>
      </c>
      <c r="I27" s="59">
        <v>408</v>
      </c>
      <c r="J27" s="98">
        <v>742.39649999999995</v>
      </c>
      <c r="K27" s="59">
        <v>0</v>
      </c>
      <c r="L27" s="98">
        <v>0</v>
      </c>
      <c r="M27" s="190">
        <f t="shared" si="7"/>
        <v>6343</v>
      </c>
      <c r="N27" s="190">
        <f t="shared" si="8"/>
        <v>6360.8980000000001</v>
      </c>
      <c r="O27" s="59">
        <v>137</v>
      </c>
      <c r="P27" s="59">
        <v>171.25</v>
      </c>
      <c r="Q27" s="59">
        <v>1159</v>
      </c>
      <c r="R27" s="59">
        <v>1450.94</v>
      </c>
      <c r="S27" s="59">
        <v>303</v>
      </c>
      <c r="T27" s="59">
        <v>382.19</v>
      </c>
      <c r="U27" s="59">
        <v>246</v>
      </c>
      <c r="V27" s="59">
        <v>308.26</v>
      </c>
      <c r="W27" s="59">
        <v>548</v>
      </c>
      <c r="X27" s="59">
        <v>687.43</v>
      </c>
      <c r="Y27" s="59">
        <f t="shared" si="11"/>
        <v>2393</v>
      </c>
      <c r="Z27" s="59">
        <f t="shared" si="12"/>
        <v>3000.07</v>
      </c>
      <c r="AA27" s="59">
        <v>194</v>
      </c>
      <c r="AB27" s="59">
        <v>387.15</v>
      </c>
      <c r="AC27" s="59">
        <v>96</v>
      </c>
      <c r="AD27" s="59">
        <v>197.19</v>
      </c>
      <c r="AE27" s="59">
        <v>28</v>
      </c>
      <c r="AF27" s="59">
        <v>199.01</v>
      </c>
      <c r="AG27" s="59">
        <v>317</v>
      </c>
      <c r="AH27" s="59">
        <v>628.09</v>
      </c>
      <c r="AI27" s="59">
        <v>317</v>
      </c>
      <c r="AJ27" s="59">
        <v>626.11</v>
      </c>
      <c r="AK27" s="59">
        <v>483</v>
      </c>
      <c r="AL27" s="59">
        <v>962.45</v>
      </c>
      <c r="AM27" s="59">
        <f t="shared" si="9"/>
        <v>10171</v>
      </c>
      <c r="AN27" s="59">
        <f t="shared" si="10"/>
        <v>12360.968000000003</v>
      </c>
      <c r="AO27" s="59">
        <v>1526</v>
      </c>
      <c r="AP27" s="59">
        <v>1842.35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1367</v>
      </c>
      <c r="AZ27" s="59">
        <v>2050.0100000000002</v>
      </c>
      <c r="BA27" s="59">
        <v>1367</v>
      </c>
      <c r="BB27" s="59">
        <v>2050.0100000000002</v>
      </c>
      <c r="BC27" s="59">
        <v>11538</v>
      </c>
      <c r="BD27" s="59">
        <v>14332.37</v>
      </c>
    </row>
    <row r="28" spans="1:56" s="105" customFormat="1" ht="15.75" x14ac:dyDescent="0.25">
      <c r="A28" s="59">
        <v>20</v>
      </c>
      <c r="B28" s="59" t="s">
        <v>56</v>
      </c>
      <c r="C28" s="190">
        <f>'Crop Loan'!BC31</f>
        <v>1902</v>
      </c>
      <c r="D28" s="190">
        <f>'Crop Loan'!BD31</f>
        <v>1400</v>
      </c>
      <c r="E28" s="59">
        <v>208</v>
      </c>
      <c r="F28" s="98">
        <v>432.54449999999997</v>
      </c>
      <c r="G28" s="59">
        <v>53</v>
      </c>
      <c r="H28" s="98">
        <v>131.58449999999999</v>
      </c>
      <c r="I28" s="59">
        <v>168</v>
      </c>
      <c r="J28" s="98">
        <v>303.88979999999998</v>
      </c>
      <c r="K28" s="59">
        <v>5</v>
      </c>
      <c r="L28" s="98">
        <v>7.1929249999999989</v>
      </c>
      <c r="M28" s="190">
        <f t="shared" si="7"/>
        <v>2283</v>
      </c>
      <c r="N28" s="190">
        <f t="shared" si="8"/>
        <v>2143.6272249999997</v>
      </c>
      <c r="O28" s="59">
        <v>22</v>
      </c>
      <c r="P28" s="59">
        <v>28.05</v>
      </c>
      <c r="Q28" s="59">
        <v>491</v>
      </c>
      <c r="R28" s="59">
        <v>613.86</v>
      </c>
      <c r="S28" s="59">
        <v>38</v>
      </c>
      <c r="T28" s="59">
        <v>47.41</v>
      </c>
      <c r="U28" s="59">
        <v>28</v>
      </c>
      <c r="V28" s="59">
        <v>34.409999999999997</v>
      </c>
      <c r="W28" s="59">
        <v>61</v>
      </c>
      <c r="X28" s="59">
        <v>76.27</v>
      </c>
      <c r="Y28" s="59">
        <f t="shared" si="11"/>
        <v>640</v>
      </c>
      <c r="Z28" s="59">
        <f t="shared" si="12"/>
        <v>799.99999999999989</v>
      </c>
      <c r="AA28" s="59">
        <v>83</v>
      </c>
      <c r="AB28" s="59">
        <v>166.82</v>
      </c>
      <c r="AC28" s="59">
        <v>25</v>
      </c>
      <c r="AD28" s="59">
        <v>47.04</v>
      </c>
      <c r="AE28" s="59">
        <v>7</v>
      </c>
      <c r="AF28" s="59">
        <v>85.91</v>
      </c>
      <c r="AG28" s="59">
        <v>33</v>
      </c>
      <c r="AH28" s="59">
        <v>65.44</v>
      </c>
      <c r="AI28" s="59">
        <v>88</v>
      </c>
      <c r="AJ28" s="59">
        <v>172.74</v>
      </c>
      <c r="AK28" s="59">
        <v>31</v>
      </c>
      <c r="AL28" s="59">
        <v>62.12</v>
      </c>
      <c r="AM28" s="59">
        <f t="shared" si="9"/>
        <v>3190</v>
      </c>
      <c r="AN28" s="59">
        <f t="shared" si="10"/>
        <v>3543.6972249999999</v>
      </c>
      <c r="AO28" s="59">
        <v>479</v>
      </c>
      <c r="AP28" s="59">
        <v>516.04999999999995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267</v>
      </c>
      <c r="AZ28" s="59">
        <v>400.01</v>
      </c>
      <c r="BA28" s="59">
        <v>267</v>
      </c>
      <c r="BB28" s="59">
        <v>400.01</v>
      </c>
      <c r="BC28" s="59">
        <v>3457</v>
      </c>
      <c r="BD28" s="59">
        <v>3840.33</v>
      </c>
    </row>
    <row r="29" spans="1:56" s="105" customFormat="1" ht="15.75" x14ac:dyDescent="0.25">
      <c r="A29" s="59">
        <v>21</v>
      </c>
      <c r="B29" s="59" t="s">
        <v>57</v>
      </c>
      <c r="C29" s="190">
        <f>'Crop Loan'!BC32</f>
        <v>0</v>
      </c>
      <c r="D29" s="190">
        <f>'Crop Loan'!BD32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9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Loan'!BC33</f>
        <v>107</v>
      </c>
      <c r="D30" s="190">
        <f>'Crop Loan'!BD33</f>
        <v>70</v>
      </c>
      <c r="E30" s="59">
        <v>39</v>
      </c>
      <c r="F30" s="98">
        <v>76.835999999999999</v>
      </c>
      <c r="G30" s="59">
        <v>3</v>
      </c>
      <c r="H30" s="98">
        <v>8.4293499999999995</v>
      </c>
      <c r="I30" s="59">
        <v>7</v>
      </c>
      <c r="J30" s="98">
        <v>12.571824999999999</v>
      </c>
      <c r="K30" s="59">
        <v>3</v>
      </c>
      <c r="L30" s="98">
        <f>4.68+5</f>
        <v>9.68</v>
      </c>
      <c r="M30" s="190">
        <f t="shared" si="7"/>
        <v>156</v>
      </c>
      <c r="N30" s="190">
        <f t="shared" si="8"/>
        <v>169.08782500000001</v>
      </c>
      <c r="O30" s="59">
        <v>5</v>
      </c>
      <c r="P30" s="59">
        <v>5.72</v>
      </c>
      <c r="Q30" s="59">
        <v>52</v>
      </c>
      <c r="R30" s="59">
        <v>65.39</v>
      </c>
      <c r="S30" s="59">
        <v>8</v>
      </c>
      <c r="T30" s="59">
        <v>9.76</v>
      </c>
      <c r="U30" s="59">
        <v>3</v>
      </c>
      <c r="V30" s="59">
        <v>3.51</v>
      </c>
      <c r="W30" s="59">
        <v>13</v>
      </c>
      <c r="X30" s="59">
        <v>15.63</v>
      </c>
      <c r="Y30" s="59">
        <f t="shared" si="11"/>
        <v>81</v>
      </c>
      <c r="Z30" s="59">
        <f t="shared" si="12"/>
        <v>100.01</v>
      </c>
      <c r="AA30" s="59">
        <v>0</v>
      </c>
      <c r="AB30" s="59">
        <v>0</v>
      </c>
      <c r="AC30" s="59">
        <v>1</v>
      </c>
      <c r="AD30" s="59">
        <v>2.54</v>
      </c>
      <c r="AE30" s="59">
        <v>3</v>
      </c>
      <c r="AF30" s="59">
        <v>41.25</v>
      </c>
      <c r="AG30" s="59">
        <v>8</v>
      </c>
      <c r="AH30" s="59">
        <v>15.91</v>
      </c>
      <c r="AI30" s="59">
        <v>12</v>
      </c>
      <c r="AJ30" s="59">
        <v>24.67</v>
      </c>
      <c r="AK30" s="59">
        <v>8</v>
      </c>
      <c r="AL30" s="59">
        <v>15.63</v>
      </c>
      <c r="AM30" s="59">
        <f t="shared" si="9"/>
        <v>269</v>
      </c>
      <c r="AN30" s="59">
        <f t="shared" si="10"/>
        <v>369.09782500000006</v>
      </c>
      <c r="AO30" s="59">
        <v>40</v>
      </c>
      <c r="AP30" s="59">
        <v>55.5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47</v>
      </c>
      <c r="AZ30" s="59">
        <v>70</v>
      </c>
      <c r="BA30" s="59">
        <v>47</v>
      </c>
      <c r="BB30" s="59">
        <v>70</v>
      </c>
      <c r="BC30" s="59">
        <v>316</v>
      </c>
      <c r="BD30" s="59">
        <v>440.01</v>
      </c>
    </row>
    <row r="31" spans="1:56" s="105" customFormat="1" ht="15.75" x14ac:dyDescent="0.25">
      <c r="A31" s="59">
        <v>23</v>
      </c>
      <c r="B31" s="59" t="s">
        <v>59</v>
      </c>
      <c r="C31" s="190">
        <f>'Crop Loan'!BC34</f>
        <v>0</v>
      </c>
      <c r="D31" s="190">
        <f>'Crop Loan'!BD34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98">
        <v>0</v>
      </c>
      <c r="K31" s="59">
        <v>0</v>
      </c>
      <c r="L31" s="98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Loan'!BC35</f>
        <v>159</v>
      </c>
      <c r="D32" s="190">
        <f>'Crop Loan'!BD35</f>
        <v>104</v>
      </c>
      <c r="E32" s="59">
        <v>39</v>
      </c>
      <c r="F32" s="98">
        <v>76.835999999999999</v>
      </c>
      <c r="G32" s="59">
        <v>3</v>
      </c>
      <c r="H32" s="98">
        <v>8.4293499999999995</v>
      </c>
      <c r="I32" s="59">
        <v>7</v>
      </c>
      <c r="J32" s="98">
        <v>12.571824999999999</v>
      </c>
      <c r="K32" s="59">
        <v>3</v>
      </c>
      <c r="L32" s="98">
        <v>4.6839750000000002</v>
      </c>
      <c r="M32" s="190">
        <f t="shared" si="7"/>
        <v>208</v>
      </c>
      <c r="N32" s="190">
        <f t="shared" si="8"/>
        <v>198.09180000000001</v>
      </c>
      <c r="O32" s="59">
        <v>5</v>
      </c>
      <c r="P32" s="59">
        <v>5.72</v>
      </c>
      <c r="Q32" s="59">
        <v>52</v>
      </c>
      <c r="R32" s="59">
        <v>65.45</v>
      </c>
      <c r="S32" s="59">
        <v>8</v>
      </c>
      <c r="T32" s="59">
        <v>9.73</v>
      </c>
      <c r="U32" s="59">
        <v>3</v>
      </c>
      <c r="V32" s="59">
        <v>3.51</v>
      </c>
      <c r="W32" s="59">
        <v>12</v>
      </c>
      <c r="X32" s="59">
        <v>15.59</v>
      </c>
      <c r="Y32" s="59">
        <f t="shared" si="11"/>
        <v>80</v>
      </c>
      <c r="Z32" s="59">
        <f t="shared" si="12"/>
        <v>100.00000000000001</v>
      </c>
      <c r="AA32" s="59">
        <v>0</v>
      </c>
      <c r="AB32" s="59">
        <v>0</v>
      </c>
      <c r="AC32" s="59">
        <v>1</v>
      </c>
      <c r="AD32" s="59">
        <v>2.5499999999999998</v>
      </c>
      <c r="AE32" s="59">
        <v>3</v>
      </c>
      <c r="AF32" s="59">
        <v>41.23</v>
      </c>
      <c r="AG32" s="59">
        <v>8</v>
      </c>
      <c r="AH32" s="59">
        <v>15.9</v>
      </c>
      <c r="AI32" s="59">
        <v>12</v>
      </c>
      <c r="AJ32" s="59">
        <v>24.69</v>
      </c>
      <c r="AK32" s="59">
        <v>8</v>
      </c>
      <c r="AL32" s="59">
        <v>15.63</v>
      </c>
      <c r="AM32" s="59">
        <f t="shared" si="9"/>
        <v>320</v>
      </c>
      <c r="AN32" s="59">
        <f t="shared" si="10"/>
        <v>398.09180000000003</v>
      </c>
      <c r="AO32" s="59">
        <v>48</v>
      </c>
      <c r="AP32" s="59">
        <v>60.6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47</v>
      </c>
      <c r="AZ32" s="59">
        <v>70</v>
      </c>
      <c r="BA32" s="59">
        <v>47</v>
      </c>
      <c r="BB32" s="59">
        <v>70</v>
      </c>
      <c r="BC32" s="59">
        <v>367</v>
      </c>
      <c r="BD32" s="59">
        <v>474</v>
      </c>
    </row>
    <row r="33" spans="1:56" s="105" customFormat="1" ht="15.75" x14ac:dyDescent="0.25">
      <c r="A33" s="59">
        <v>25</v>
      </c>
      <c r="B33" s="59" t="s">
        <v>61</v>
      </c>
      <c r="C33" s="190">
        <f>'Crop Loan'!BC36</f>
        <v>0</v>
      </c>
      <c r="D33" s="190">
        <f>'Crop Loan'!BD36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98">
        <v>0</v>
      </c>
      <c r="K33" s="59">
        <v>0</v>
      </c>
      <c r="L33" s="98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Loan'!BC37</f>
        <v>159</v>
      </c>
      <c r="D34" s="190">
        <f>'Crop Loan'!BD37</f>
        <v>104</v>
      </c>
      <c r="E34" s="59">
        <v>39</v>
      </c>
      <c r="F34" s="98">
        <v>76.769499999999994</v>
      </c>
      <c r="G34" s="59">
        <v>3</v>
      </c>
      <c r="H34" s="98">
        <v>8.8635000000000002</v>
      </c>
      <c r="I34" s="59">
        <v>7</v>
      </c>
      <c r="J34" s="98">
        <v>12.634999999999998</v>
      </c>
      <c r="K34" s="59">
        <v>3</v>
      </c>
      <c r="L34" s="98">
        <v>4.6839750000000002</v>
      </c>
      <c r="M34" s="190">
        <f t="shared" si="7"/>
        <v>208</v>
      </c>
      <c r="N34" s="190">
        <f t="shared" si="8"/>
        <v>198.08847499999999</v>
      </c>
      <c r="O34" s="59">
        <v>5</v>
      </c>
      <c r="P34" s="59">
        <v>5.72</v>
      </c>
      <c r="Q34" s="59">
        <v>52</v>
      </c>
      <c r="R34" s="59">
        <v>65.42</v>
      </c>
      <c r="S34" s="59">
        <v>8</v>
      </c>
      <c r="T34" s="59">
        <v>9.76</v>
      </c>
      <c r="U34" s="59">
        <v>3</v>
      </c>
      <c r="V34" s="59">
        <v>3.51</v>
      </c>
      <c r="W34" s="59">
        <v>12</v>
      </c>
      <c r="X34" s="59">
        <v>15.59</v>
      </c>
      <c r="Y34" s="59">
        <f t="shared" si="11"/>
        <v>80</v>
      </c>
      <c r="Z34" s="59">
        <f t="shared" si="12"/>
        <v>100.00000000000001</v>
      </c>
      <c r="AA34" s="59">
        <v>0</v>
      </c>
      <c r="AB34" s="59">
        <v>0</v>
      </c>
      <c r="AC34" s="59">
        <v>1</v>
      </c>
      <c r="AD34" s="59">
        <v>2.79</v>
      </c>
      <c r="AE34" s="59">
        <v>3</v>
      </c>
      <c r="AF34" s="59">
        <v>41.15</v>
      </c>
      <c r="AG34" s="59">
        <v>8</v>
      </c>
      <c r="AH34" s="59">
        <v>15.88</v>
      </c>
      <c r="AI34" s="59">
        <v>12</v>
      </c>
      <c r="AJ34" s="59">
        <v>24.59</v>
      </c>
      <c r="AK34" s="59">
        <v>8</v>
      </c>
      <c r="AL34" s="59">
        <v>15.58</v>
      </c>
      <c r="AM34" s="59">
        <f t="shared" si="9"/>
        <v>320</v>
      </c>
      <c r="AN34" s="59">
        <f t="shared" si="10"/>
        <v>398.07847499999997</v>
      </c>
      <c r="AO34" s="59">
        <v>48</v>
      </c>
      <c r="AP34" s="59">
        <v>60.6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47</v>
      </c>
      <c r="AZ34" s="59">
        <v>70</v>
      </c>
      <c r="BA34" s="59">
        <v>47</v>
      </c>
      <c r="BB34" s="59">
        <v>70</v>
      </c>
      <c r="BC34" s="59">
        <v>367</v>
      </c>
      <c r="BD34" s="59">
        <v>473.99</v>
      </c>
    </row>
    <row r="35" spans="1:56" s="107" customFormat="1" ht="15.75" x14ac:dyDescent="0.25">
      <c r="A35" s="106"/>
      <c r="B35" s="91" t="s">
        <v>63</v>
      </c>
      <c r="C35" s="188">
        <f>SUM(C21:C34)</f>
        <v>13785</v>
      </c>
      <c r="D35" s="188">
        <f t="shared" ref="D35:BD35" si="13">SUM(D21:D34)</f>
        <v>9642</v>
      </c>
      <c r="E35" s="188">
        <f t="shared" si="13"/>
        <v>2667</v>
      </c>
      <c r="F35" s="188">
        <f t="shared" si="13"/>
        <v>5731.1314999999995</v>
      </c>
      <c r="G35" s="188">
        <f t="shared" si="13"/>
        <v>182</v>
      </c>
      <c r="H35" s="188">
        <f t="shared" si="13"/>
        <v>946.51967499999989</v>
      </c>
      <c r="I35" s="188">
        <f t="shared" si="13"/>
        <v>860</v>
      </c>
      <c r="J35" s="188">
        <f t="shared" si="13"/>
        <v>1577.2994499999998</v>
      </c>
      <c r="K35" s="188">
        <f t="shared" si="13"/>
        <v>221</v>
      </c>
      <c r="L35" s="188">
        <f t="shared" si="13"/>
        <v>399.02752499999991</v>
      </c>
      <c r="M35" s="188">
        <f t="shared" si="13"/>
        <v>17533</v>
      </c>
      <c r="N35" s="188">
        <f t="shared" si="13"/>
        <v>17349.458474999999</v>
      </c>
      <c r="O35" s="188">
        <f t="shared" si="13"/>
        <v>318</v>
      </c>
      <c r="P35" s="188">
        <f t="shared" si="13"/>
        <v>394.60000000000008</v>
      </c>
      <c r="Q35" s="188">
        <f t="shared" si="13"/>
        <v>3709</v>
      </c>
      <c r="R35" s="188">
        <f t="shared" si="13"/>
        <v>4640.1100000000006</v>
      </c>
      <c r="S35" s="188">
        <f t="shared" si="13"/>
        <v>459</v>
      </c>
      <c r="T35" s="188">
        <f t="shared" si="13"/>
        <v>575.05999999999995</v>
      </c>
      <c r="U35" s="188">
        <f t="shared" si="13"/>
        <v>342</v>
      </c>
      <c r="V35" s="188">
        <f t="shared" si="13"/>
        <v>429.14</v>
      </c>
      <c r="W35" s="188">
        <f t="shared" si="13"/>
        <v>1726</v>
      </c>
      <c r="X35" s="188">
        <f t="shared" si="13"/>
        <v>2161.2800000000002</v>
      </c>
      <c r="Y35" s="188">
        <f t="shared" si="13"/>
        <v>6554</v>
      </c>
      <c r="Z35" s="188">
        <f t="shared" si="13"/>
        <v>8200.19</v>
      </c>
      <c r="AA35" s="188">
        <f t="shared" si="13"/>
        <v>410</v>
      </c>
      <c r="AB35" s="188">
        <f t="shared" si="13"/>
        <v>818.53</v>
      </c>
      <c r="AC35" s="188">
        <f t="shared" si="13"/>
        <v>250</v>
      </c>
      <c r="AD35" s="188">
        <f t="shared" si="13"/>
        <v>497.31000000000006</v>
      </c>
      <c r="AE35" s="188">
        <f t="shared" si="13"/>
        <v>78</v>
      </c>
      <c r="AF35" s="188">
        <f t="shared" si="13"/>
        <v>804.03</v>
      </c>
      <c r="AG35" s="188">
        <f t="shared" si="13"/>
        <v>681</v>
      </c>
      <c r="AH35" s="188">
        <f t="shared" si="13"/>
        <v>1354.5600000000004</v>
      </c>
      <c r="AI35" s="188">
        <f t="shared" si="13"/>
        <v>772</v>
      </c>
      <c r="AJ35" s="188">
        <f t="shared" si="13"/>
        <v>1532.3600000000001</v>
      </c>
      <c r="AK35" s="188">
        <f t="shared" si="13"/>
        <v>1446</v>
      </c>
      <c r="AL35" s="188">
        <f t="shared" si="13"/>
        <v>2893.29</v>
      </c>
      <c r="AM35" s="188">
        <f t="shared" si="13"/>
        <v>27724</v>
      </c>
      <c r="AN35" s="188">
        <f t="shared" si="13"/>
        <v>33449.728475000004</v>
      </c>
      <c r="AO35" s="188">
        <f t="shared" si="13"/>
        <v>4159</v>
      </c>
      <c r="AP35" s="188">
        <f t="shared" si="13"/>
        <v>4997.8900000000003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3596</v>
      </c>
      <c r="AZ35" s="188">
        <f t="shared" si="13"/>
        <v>5390.02</v>
      </c>
      <c r="BA35" s="188">
        <f t="shared" si="13"/>
        <v>3596</v>
      </c>
      <c r="BB35" s="188">
        <f t="shared" si="13"/>
        <v>5390.02</v>
      </c>
      <c r="BC35" s="188">
        <f t="shared" si="13"/>
        <v>31320</v>
      </c>
      <c r="BD35" s="188">
        <f t="shared" si="13"/>
        <v>38709.310000000005</v>
      </c>
    </row>
    <row r="36" spans="1:56" s="105" customFormat="1" ht="15.75" x14ac:dyDescent="0.25">
      <c r="A36" s="59">
        <v>27</v>
      </c>
      <c r="B36" s="59" t="s">
        <v>64</v>
      </c>
      <c r="C36" s="190">
        <f>'Crop Loan'!BC39</f>
        <v>320</v>
      </c>
      <c r="D36" s="190">
        <f>'Crop Loan'!BD39</f>
        <v>212</v>
      </c>
      <c r="E36" s="59">
        <v>36</v>
      </c>
      <c r="F36" s="98">
        <v>74.781149999999997</v>
      </c>
      <c r="G36" s="59">
        <v>4</v>
      </c>
      <c r="H36" s="98">
        <v>17.039199999999997</v>
      </c>
      <c r="I36" s="59">
        <v>6</v>
      </c>
      <c r="J36" s="98">
        <v>10.72576125</v>
      </c>
      <c r="K36" s="59">
        <v>2</v>
      </c>
      <c r="L36" s="98">
        <v>4.1785749999999995</v>
      </c>
      <c r="M36" s="190">
        <f t="shared" ref="M36:M44" si="14">C36+E36+I36+K36</f>
        <v>364</v>
      </c>
      <c r="N36" s="190">
        <f t="shared" ref="N36:N44" si="15">D36+F36+J36+L36</f>
        <v>301.68548625000005</v>
      </c>
      <c r="O36" s="59">
        <v>5</v>
      </c>
      <c r="P36" s="59">
        <v>5.73</v>
      </c>
      <c r="Q36" s="59">
        <v>52</v>
      </c>
      <c r="R36" s="59">
        <v>65.400000000000006</v>
      </c>
      <c r="S36" s="59">
        <v>8</v>
      </c>
      <c r="T36" s="59">
        <v>9.7799999999999994</v>
      </c>
      <c r="U36" s="59">
        <v>3</v>
      </c>
      <c r="V36" s="59">
        <v>3.48</v>
      </c>
      <c r="W36" s="59">
        <v>12</v>
      </c>
      <c r="X36" s="59">
        <v>15.61</v>
      </c>
      <c r="Y36" s="59">
        <f t="shared" ref="Y36:Y44" si="16">O36+Q36+S36+U36+W36</f>
        <v>80</v>
      </c>
      <c r="Z36" s="59">
        <f t="shared" ref="Z36:Z44" si="17">P36+R36+T36+V36+X36</f>
        <v>100.00000000000001</v>
      </c>
      <c r="AA36" s="59">
        <v>0</v>
      </c>
      <c r="AB36" s="59">
        <v>0</v>
      </c>
      <c r="AC36" s="59">
        <v>1</v>
      </c>
      <c r="AD36" s="59">
        <v>2.4900000000000002</v>
      </c>
      <c r="AE36" s="59">
        <v>3</v>
      </c>
      <c r="AF36" s="59">
        <v>41.26</v>
      </c>
      <c r="AG36" s="59">
        <v>8</v>
      </c>
      <c r="AH36" s="59">
        <v>15.93</v>
      </c>
      <c r="AI36" s="59">
        <v>12</v>
      </c>
      <c r="AJ36" s="59">
        <v>24.67</v>
      </c>
      <c r="AK36" s="59">
        <v>8</v>
      </c>
      <c r="AL36" s="59">
        <v>15.65</v>
      </c>
      <c r="AM36" s="59">
        <f t="shared" ref="AM36:AM44" si="18">M36+Y36+AA36+AC36+AE36+AG36+AI36+AK36</f>
        <v>476</v>
      </c>
      <c r="AN36" s="59">
        <f t="shared" ref="AN36:AN44" si="19">N36+Z36+AB36+AD36+AF36+AH36+AJ36+AL36</f>
        <v>501.68548625000005</v>
      </c>
      <c r="AO36" s="59">
        <v>71</v>
      </c>
      <c r="AP36" s="59">
        <v>76.81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47</v>
      </c>
      <c r="AZ36" s="59">
        <v>70</v>
      </c>
      <c r="BA36" s="59">
        <v>47</v>
      </c>
      <c r="BB36" s="59">
        <v>70</v>
      </c>
      <c r="BC36" s="59">
        <v>523</v>
      </c>
      <c r="BD36" s="59">
        <v>582.04999999999995</v>
      </c>
    </row>
    <row r="37" spans="1:56" s="105" customFormat="1" ht="15.75" x14ac:dyDescent="0.25">
      <c r="A37" s="59">
        <v>28</v>
      </c>
      <c r="B37" s="59" t="s">
        <v>65</v>
      </c>
      <c r="C37" s="190">
        <f>'Crop Loan'!BC40</f>
        <v>0</v>
      </c>
      <c r="D37" s="190">
        <f>'Crop Loan'!BD40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98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Loan'!BC41</f>
        <v>207</v>
      </c>
      <c r="D38" s="190">
        <f>'Crop Loan'!BD41</f>
        <v>136</v>
      </c>
      <c r="E38" s="59">
        <v>36</v>
      </c>
      <c r="F38" s="98">
        <v>74.555525000000003</v>
      </c>
      <c r="G38" s="59">
        <v>4</v>
      </c>
      <c r="H38" s="98">
        <v>16.181825</v>
      </c>
      <c r="I38" s="59">
        <v>6</v>
      </c>
      <c r="J38" s="98">
        <v>10.86294125</v>
      </c>
      <c r="K38" s="59">
        <v>2</v>
      </c>
      <c r="L38" s="98">
        <v>4.2597999999999994</v>
      </c>
      <c r="M38" s="190">
        <f t="shared" si="14"/>
        <v>251</v>
      </c>
      <c r="N38" s="190">
        <f t="shared" si="15"/>
        <v>225.67826625000001</v>
      </c>
      <c r="O38" s="59">
        <v>4</v>
      </c>
      <c r="P38" s="59">
        <v>5.53</v>
      </c>
      <c r="Q38" s="59">
        <v>51</v>
      </c>
      <c r="R38" s="59">
        <v>63.14</v>
      </c>
      <c r="S38" s="59">
        <v>8</v>
      </c>
      <c r="T38" s="59">
        <v>9.41</v>
      </c>
      <c r="U38" s="59">
        <v>5</v>
      </c>
      <c r="V38" s="59">
        <v>6.84</v>
      </c>
      <c r="W38" s="59">
        <v>12</v>
      </c>
      <c r="X38" s="59">
        <v>15.08</v>
      </c>
      <c r="Y38" s="59">
        <f t="shared" si="16"/>
        <v>80</v>
      </c>
      <c r="Z38" s="59">
        <f t="shared" si="17"/>
        <v>100</v>
      </c>
      <c r="AA38" s="59">
        <v>0</v>
      </c>
      <c r="AB38" s="59">
        <v>0</v>
      </c>
      <c r="AC38" s="59">
        <v>4</v>
      </c>
      <c r="AD38" s="59">
        <v>7.08</v>
      </c>
      <c r="AE38" s="59">
        <v>3</v>
      </c>
      <c r="AF38" s="59">
        <v>39.29</v>
      </c>
      <c r="AG38" s="59">
        <v>8</v>
      </c>
      <c r="AH38" s="59">
        <v>15.19</v>
      </c>
      <c r="AI38" s="59">
        <v>12</v>
      </c>
      <c r="AJ38" s="59">
        <v>23.54</v>
      </c>
      <c r="AK38" s="59">
        <v>7</v>
      </c>
      <c r="AL38" s="59">
        <v>14.91</v>
      </c>
      <c r="AM38" s="59">
        <f t="shared" si="18"/>
        <v>365</v>
      </c>
      <c r="AN38" s="59">
        <f t="shared" si="19"/>
        <v>425.68826625000003</v>
      </c>
      <c r="AO38" s="59">
        <v>55</v>
      </c>
      <c r="AP38" s="59">
        <v>65.400000000000006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47</v>
      </c>
      <c r="AZ38" s="59">
        <v>70</v>
      </c>
      <c r="BA38" s="59">
        <v>47</v>
      </c>
      <c r="BB38" s="59">
        <v>70</v>
      </c>
      <c r="BC38" s="59">
        <v>412</v>
      </c>
      <c r="BD38" s="59">
        <v>506.01</v>
      </c>
    </row>
    <row r="39" spans="1:56" s="105" customFormat="1" ht="15.75" x14ac:dyDescent="0.25">
      <c r="A39" s="59">
        <v>30</v>
      </c>
      <c r="B39" s="59" t="s">
        <v>67</v>
      </c>
      <c r="C39" s="190">
        <f>'Crop Loan'!BC42</f>
        <v>0</v>
      </c>
      <c r="D39" s="190">
        <f>'Crop Loan'!BD42</f>
        <v>0</v>
      </c>
      <c r="E39" s="59">
        <v>0</v>
      </c>
      <c r="F39" s="98">
        <v>0</v>
      </c>
      <c r="G39" s="59">
        <v>0</v>
      </c>
      <c r="H39" s="98">
        <v>0</v>
      </c>
      <c r="I39" s="59">
        <v>0</v>
      </c>
      <c r="J39" s="98">
        <v>0</v>
      </c>
      <c r="K39" s="59">
        <v>0</v>
      </c>
      <c r="L39" s="98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Loan'!BC43</f>
        <v>0</v>
      </c>
      <c r="D40" s="190">
        <f>'Crop Loan'!BD43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98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Loan'!BC44</f>
        <v>0</v>
      </c>
      <c r="D41" s="190">
        <f>'Crop Loan'!BD44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98">
        <v>0</v>
      </c>
      <c r="K41" s="59">
        <v>0</v>
      </c>
      <c r="L41" s="98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Loan'!BC45</f>
        <v>0</v>
      </c>
      <c r="D42" s="190">
        <f>'Crop Loan'!BD45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98">
        <v>0</v>
      </c>
      <c r="K42" s="59">
        <v>0</v>
      </c>
      <c r="L42" s="98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6</v>
      </c>
      <c r="AB42" s="59">
        <v>12.91</v>
      </c>
      <c r="AC42" s="59">
        <v>5</v>
      </c>
      <c r="AD42" s="59">
        <v>6.57</v>
      </c>
      <c r="AE42" s="59">
        <v>4</v>
      </c>
      <c r="AF42" s="59">
        <v>6.63</v>
      </c>
      <c r="AG42" s="59">
        <v>10</v>
      </c>
      <c r="AH42" s="59">
        <v>20.94</v>
      </c>
      <c r="AI42" s="59">
        <v>10</v>
      </c>
      <c r="AJ42" s="59">
        <v>20.87</v>
      </c>
      <c r="AK42" s="59">
        <v>17</v>
      </c>
      <c r="AL42" s="59">
        <v>32.07</v>
      </c>
      <c r="AM42" s="59">
        <f t="shared" si="18"/>
        <v>52</v>
      </c>
      <c r="AN42" s="59">
        <f t="shared" si="19"/>
        <v>99.990000000000009</v>
      </c>
      <c r="AO42" s="59">
        <v>8</v>
      </c>
      <c r="AP42" s="59">
        <v>15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47</v>
      </c>
      <c r="AZ42" s="59">
        <v>70</v>
      </c>
      <c r="BA42" s="59">
        <v>47</v>
      </c>
      <c r="BB42" s="59">
        <v>70</v>
      </c>
      <c r="BC42" s="59">
        <v>99</v>
      </c>
      <c r="BD42" s="59">
        <v>169.99</v>
      </c>
    </row>
    <row r="43" spans="1:56" s="105" customFormat="1" ht="15.75" x14ac:dyDescent="0.25">
      <c r="A43" s="59">
        <v>34</v>
      </c>
      <c r="B43" s="59" t="s">
        <v>71</v>
      </c>
      <c r="C43" s="190">
        <f>'Crop Loan'!BC46</f>
        <v>0</v>
      </c>
      <c r="D43" s="190">
        <f>'Crop Loan'!BD46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98">
        <v>0</v>
      </c>
      <c r="K43" s="59">
        <v>0</v>
      </c>
      <c r="L43" s="98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Loan'!BC47</f>
        <v>0</v>
      </c>
      <c r="D44" s="190">
        <f>'Crop Loan'!BD47</f>
        <v>0</v>
      </c>
      <c r="E44" s="59">
        <v>0</v>
      </c>
      <c r="F44" s="98">
        <v>0</v>
      </c>
      <c r="G44" s="59">
        <v>0</v>
      </c>
      <c r="H44" s="98">
        <v>0</v>
      </c>
      <c r="I44" s="59">
        <v>0</v>
      </c>
      <c r="J44" s="98">
        <v>0</v>
      </c>
      <c r="K44" s="59">
        <v>0</v>
      </c>
      <c r="L44" s="98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527</v>
      </c>
      <c r="D45" s="91">
        <f t="shared" ref="D45:BD45" si="20">SUM(D36:D44)</f>
        <v>348</v>
      </c>
      <c r="E45" s="91">
        <f t="shared" si="20"/>
        <v>72</v>
      </c>
      <c r="F45" s="91">
        <f t="shared" si="20"/>
        <v>149.33667500000001</v>
      </c>
      <c r="G45" s="91">
        <f t="shared" si="20"/>
        <v>8</v>
      </c>
      <c r="H45" s="91">
        <f t="shared" si="20"/>
        <v>33.221024999999997</v>
      </c>
      <c r="I45" s="91">
        <f t="shared" si="20"/>
        <v>12</v>
      </c>
      <c r="J45" s="91">
        <f t="shared" si="20"/>
        <v>21.5887025</v>
      </c>
      <c r="K45" s="91">
        <f t="shared" si="20"/>
        <v>4</v>
      </c>
      <c r="L45" s="91">
        <f t="shared" si="20"/>
        <v>8.4383749999999988</v>
      </c>
      <c r="M45" s="91">
        <f t="shared" si="20"/>
        <v>615</v>
      </c>
      <c r="N45" s="91">
        <f t="shared" si="20"/>
        <v>527.36375250000003</v>
      </c>
      <c r="O45" s="91">
        <f t="shared" si="20"/>
        <v>9</v>
      </c>
      <c r="P45" s="91">
        <f t="shared" si="20"/>
        <v>11.260000000000002</v>
      </c>
      <c r="Q45" s="91">
        <f t="shared" si="20"/>
        <v>103</v>
      </c>
      <c r="R45" s="91">
        <f t="shared" si="20"/>
        <v>128.54000000000002</v>
      </c>
      <c r="S45" s="91">
        <f t="shared" si="20"/>
        <v>16</v>
      </c>
      <c r="T45" s="91">
        <f t="shared" si="20"/>
        <v>19.189999999999998</v>
      </c>
      <c r="U45" s="91">
        <f t="shared" si="20"/>
        <v>8</v>
      </c>
      <c r="V45" s="91">
        <f t="shared" si="20"/>
        <v>10.32</v>
      </c>
      <c r="W45" s="91">
        <f t="shared" si="20"/>
        <v>24</v>
      </c>
      <c r="X45" s="91">
        <f t="shared" si="20"/>
        <v>30.689999999999998</v>
      </c>
      <c r="Y45" s="91">
        <f t="shared" si="20"/>
        <v>160</v>
      </c>
      <c r="Z45" s="91">
        <f t="shared" si="20"/>
        <v>200</v>
      </c>
      <c r="AA45" s="91">
        <f t="shared" si="20"/>
        <v>6</v>
      </c>
      <c r="AB45" s="91">
        <f t="shared" si="20"/>
        <v>12.91</v>
      </c>
      <c r="AC45" s="91">
        <f t="shared" si="20"/>
        <v>10</v>
      </c>
      <c r="AD45" s="91">
        <f t="shared" si="20"/>
        <v>16.14</v>
      </c>
      <c r="AE45" s="91">
        <f t="shared" si="20"/>
        <v>10</v>
      </c>
      <c r="AF45" s="91">
        <f t="shared" si="20"/>
        <v>87.179999999999993</v>
      </c>
      <c r="AG45" s="91">
        <f t="shared" si="20"/>
        <v>26</v>
      </c>
      <c r="AH45" s="91">
        <f t="shared" si="20"/>
        <v>52.06</v>
      </c>
      <c r="AI45" s="91">
        <f t="shared" si="20"/>
        <v>34</v>
      </c>
      <c r="AJ45" s="91">
        <f t="shared" si="20"/>
        <v>69.08</v>
      </c>
      <c r="AK45" s="91">
        <f t="shared" si="20"/>
        <v>32</v>
      </c>
      <c r="AL45" s="91">
        <f t="shared" si="20"/>
        <v>62.63</v>
      </c>
      <c r="AM45" s="91">
        <f t="shared" si="20"/>
        <v>893</v>
      </c>
      <c r="AN45" s="91">
        <f t="shared" si="20"/>
        <v>1027.3637525000001</v>
      </c>
      <c r="AO45" s="91">
        <f t="shared" si="20"/>
        <v>134</v>
      </c>
      <c r="AP45" s="91">
        <f t="shared" si="20"/>
        <v>157.21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141</v>
      </c>
      <c r="AZ45" s="91">
        <f t="shared" si="20"/>
        <v>210</v>
      </c>
      <c r="BA45" s="91">
        <f t="shared" si="20"/>
        <v>141</v>
      </c>
      <c r="BB45" s="91">
        <f t="shared" si="20"/>
        <v>210</v>
      </c>
      <c r="BC45" s="91">
        <f t="shared" si="20"/>
        <v>1034</v>
      </c>
      <c r="BD45" s="91">
        <f t="shared" si="20"/>
        <v>1258.05</v>
      </c>
    </row>
    <row r="46" spans="1:56" s="105" customFormat="1" ht="15.75" x14ac:dyDescent="0.25">
      <c r="A46" s="59">
        <v>36</v>
      </c>
      <c r="B46" s="59" t="s">
        <v>74</v>
      </c>
      <c r="C46" s="190">
        <f>'Crop Loan'!BC49</f>
        <v>0</v>
      </c>
      <c r="D46" s="190">
        <f>'Crop Loan'!BD49</f>
        <v>0</v>
      </c>
      <c r="E46" s="59">
        <v>0</v>
      </c>
      <c r="F46" s="98">
        <v>0</v>
      </c>
      <c r="G46" s="59">
        <v>0</v>
      </c>
      <c r="H46" s="98">
        <v>0</v>
      </c>
      <c r="I46" s="59">
        <v>0</v>
      </c>
      <c r="J46" s="98">
        <v>0</v>
      </c>
      <c r="K46" s="59">
        <v>0</v>
      </c>
      <c r="L46" s="98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Loan'!BC51</f>
        <v>0</v>
      </c>
      <c r="D48" s="190">
        <f>'Crop Loan'!BD51</f>
        <v>0</v>
      </c>
      <c r="E48" s="59">
        <v>0</v>
      </c>
      <c r="F48" s="98">
        <v>0</v>
      </c>
      <c r="G48" s="59">
        <v>0</v>
      </c>
      <c r="H48" s="98">
        <v>0</v>
      </c>
      <c r="I48" s="59">
        <v>0</v>
      </c>
      <c r="J48" s="98">
        <v>0</v>
      </c>
      <c r="K48" s="59">
        <v>0</v>
      </c>
      <c r="L48" s="98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Loan'!BC54</f>
        <v>646</v>
      </c>
      <c r="D50" s="190">
        <f>'Crop Loan'!BD54</f>
        <v>500</v>
      </c>
      <c r="E50" s="59">
        <v>87</v>
      </c>
      <c r="F50" s="98">
        <v>142.71864249999999</v>
      </c>
      <c r="G50" s="59">
        <v>12</v>
      </c>
      <c r="H50" s="98">
        <v>20.225024999999999</v>
      </c>
      <c r="I50" s="59">
        <v>66</v>
      </c>
      <c r="J50" s="98">
        <v>118.17</v>
      </c>
      <c r="K50" s="59">
        <v>3</v>
      </c>
      <c r="L50" s="98">
        <v>3.2774999999999999</v>
      </c>
      <c r="M50" s="190">
        <f>C50+E50+I50+K50</f>
        <v>802</v>
      </c>
      <c r="N50" s="190">
        <f>D50+F50+J50+L50</f>
        <v>764.16614249999998</v>
      </c>
      <c r="O50" s="59">
        <v>2</v>
      </c>
      <c r="P50" s="59">
        <v>2.97</v>
      </c>
      <c r="Q50" s="59">
        <v>27</v>
      </c>
      <c r="R50" s="59">
        <v>33.97</v>
      </c>
      <c r="S50" s="59">
        <v>4</v>
      </c>
      <c r="T50" s="59">
        <v>5.04</v>
      </c>
      <c r="U50" s="59">
        <v>4</v>
      </c>
      <c r="V50" s="59">
        <v>4.1100000000000003</v>
      </c>
      <c r="W50" s="59">
        <v>203</v>
      </c>
      <c r="X50" s="59">
        <v>253.89</v>
      </c>
      <c r="Y50" s="59">
        <f>O50+Q50+S50+U50+W50</f>
        <v>240</v>
      </c>
      <c r="Z50" s="59">
        <f>P50+R50+T50+V50+X50</f>
        <v>299.97999999999996</v>
      </c>
      <c r="AA50" s="59">
        <v>12</v>
      </c>
      <c r="AB50" s="59">
        <v>23.63</v>
      </c>
      <c r="AC50" s="59">
        <v>12</v>
      </c>
      <c r="AD50" s="59">
        <v>18.5</v>
      </c>
      <c r="AE50" s="59">
        <v>13</v>
      </c>
      <c r="AF50" s="59">
        <v>115.56</v>
      </c>
      <c r="AG50" s="59">
        <v>8</v>
      </c>
      <c r="AH50" s="59">
        <v>8.7200000000000006</v>
      </c>
      <c r="AI50" s="59">
        <v>8</v>
      </c>
      <c r="AJ50" s="59">
        <v>14.51</v>
      </c>
      <c r="AK50" s="59">
        <v>61</v>
      </c>
      <c r="AL50" s="59">
        <v>119.11</v>
      </c>
      <c r="AM50" s="59">
        <f>M50+Y50+AA50+AC50+AE50+AG50+AI50+AK50</f>
        <v>1156</v>
      </c>
      <c r="AN50" s="59">
        <f>N50+Z50+AB50+AD50+AF50+AH50+AJ50+AL50</f>
        <v>1364.1761425</v>
      </c>
      <c r="AO50" s="59">
        <v>173</v>
      </c>
      <c r="AP50" s="59">
        <v>198.75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134</v>
      </c>
      <c r="AZ50" s="59">
        <v>200</v>
      </c>
      <c r="BA50" s="59">
        <v>134</v>
      </c>
      <c r="BB50" s="59">
        <v>200</v>
      </c>
      <c r="BC50" s="59">
        <v>1290</v>
      </c>
      <c r="BD50" s="59">
        <v>1525.06</v>
      </c>
    </row>
    <row r="51" spans="1:56" s="105" customFormat="1" ht="15.75" x14ac:dyDescent="0.25">
      <c r="A51" s="59">
        <v>39</v>
      </c>
      <c r="B51" s="59" t="s">
        <v>79</v>
      </c>
      <c r="C51" s="190">
        <f>'Crop Loan'!BC55</f>
        <v>0</v>
      </c>
      <c r="D51" s="190">
        <f>'Crop Loan'!BD55</f>
        <v>0</v>
      </c>
      <c r="E51" s="59">
        <v>0</v>
      </c>
      <c r="F51" s="98">
        <v>0</v>
      </c>
      <c r="G51" s="59">
        <v>0</v>
      </c>
      <c r="H51" s="98">
        <v>0</v>
      </c>
      <c r="I51" s="59">
        <v>0</v>
      </c>
      <c r="J51" s="98">
        <v>0</v>
      </c>
      <c r="K51" s="59">
        <v>0</v>
      </c>
      <c r="L51" s="98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646</v>
      </c>
      <c r="D52" s="188">
        <f t="shared" ref="D52:BD52" si="23">SUM(D50:D51)</f>
        <v>500</v>
      </c>
      <c r="E52" s="188">
        <f t="shared" si="23"/>
        <v>87</v>
      </c>
      <c r="F52" s="188">
        <f t="shared" si="23"/>
        <v>142.71864249999999</v>
      </c>
      <c r="G52" s="188">
        <f t="shared" si="23"/>
        <v>12</v>
      </c>
      <c r="H52" s="188">
        <f t="shared" si="23"/>
        <v>20.225024999999999</v>
      </c>
      <c r="I52" s="188">
        <f t="shared" si="23"/>
        <v>66</v>
      </c>
      <c r="J52" s="188">
        <f t="shared" si="23"/>
        <v>118.17</v>
      </c>
      <c r="K52" s="188">
        <f t="shared" si="23"/>
        <v>3</v>
      </c>
      <c r="L52" s="188">
        <f t="shared" si="23"/>
        <v>3.2774999999999999</v>
      </c>
      <c r="M52" s="188">
        <f t="shared" si="23"/>
        <v>802</v>
      </c>
      <c r="N52" s="188">
        <f t="shared" si="23"/>
        <v>764.16614249999998</v>
      </c>
      <c r="O52" s="188">
        <f t="shared" si="23"/>
        <v>2</v>
      </c>
      <c r="P52" s="188">
        <f t="shared" si="23"/>
        <v>2.97</v>
      </c>
      <c r="Q52" s="188">
        <f t="shared" si="23"/>
        <v>27</v>
      </c>
      <c r="R52" s="188">
        <f t="shared" si="23"/>
        <v>33.97</v>
      </c>
      <c r="S52" s="188">
        <f t="shared" si="23"/>
        <v>4</v>
      </c>
      <c r="T52" s="188">
        <f t="shared" si="23"/>
        <v>5.04</v>
      </c>
      <c r="U52" s="188">
        <f t="shared" si="23"/>
        <v>4</v>
      </c>
      <c r="V52" s="188">
        <f t="shared" si="23"/>
        <v>4.1100000000000003</v>
      </c>
      <c r="W52" s="188">
        <f t="shared" si="23"/>
        <v>203</v>
      </c>
      <c r="X52" s="188">
        <f t="shared" si="23"/>
        <v>253.89</v>
      </c>
      <c r="Y52" s="188">
        <f t="shared" si="23"/>
        <v>240</v>
      </c>
      <c r="Z52" s="188">
        <f t="shared" si="23"/>
        <v>299.97999999999996</v>
      </c>
      <c r="AA52" s="188">
        <f t="shared" si="23"/>
        <v>12</v>
      </c>
      <c r="AB52" s="188">
        <f t="shared" si="23"/>
        <v>23.63</v>
      </c>
      <c r="AC52" s="188">
        <f t="shared" si="23"/>
        <v>12</v>
      </c>
      <c r="AD52" s="188">
        <f t="shared" si="23"/>
        <v>18.5</v>
      </c>
      <c r="AE52" s="188">
        <f t="shared" si="23"/>
        <v>13</v>
      </c>
      <c r="AF52" s="188">
        <f t="shared" si="23"/>
        <v>115.56</v>
      </c>
      <c r="AG52" s="188">
        <f t="shared" si="23"/>
        <v>8</v>
      </c>
      <c r="AH52" s="188">
        <f t="shared" si="23"/>
        <v>8.7200000000000006</v>
      </c>
      <c r="AI52" s="188">
        <f t="shared" si="23"/>
        <v>8</v>
      </c>
      <c r="AJ52" s="188">
        <f t="shared" si="23"/>
        <v>14.51</v>
      </c>
      <c r="AK52" s="188">
        <f t="shared" si="23"/>
        <v>61</v>
      </c>
      <c r="AL52" s="188">
        <f t="shared" si="23"/>
        <v>119.11</v>
      </c>
      <c r="AM52" s="188">
        <f t="shared" si="23"/>
        <v>1156</v>
      </c>
      <c r="AN52" s="188">
        <f t="shared" si="23"/>
        <v>1364.1761425</v>
      </c>
      <c r="AO52" s="188">
        <f t="shared" si="23"/>
        <v>173</v>
      </c>
      <c r="AP52" s="188">
        <f t="shared" si="23"/>
        <v>198.75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134</v>
      </c>
      <c r="AZ52" s="188">
        <f t="shared" si="23"/>
        <v>200</v>
      </c>
      <c r="BA52" s="188">
        <f t="shared" si="23"/>
        <v>134</v>
      </c>
      <c r="BB52" s="188">
        <f t="shared" si="23"/>
        <v>200</v>
      </c>
      <c r="BC52" s="188">
        <f t="shared" si="23"/>
        <v>1290</v>
      </c>
      <c r="BD52" s="188">
        <f t="shared" si="23"/>
        <v>1525.06</v>
      </c>
    </row>
    <row r="53" spans="1:56" s="105" customFormat="1" ht="15.75" x14ac:dyDescent="0.25">
      <c r="A53" s="59">
        <v>40</v>
      </c>
      <c r="B53" s="59" t="s">
        <v>81</v>
      </c>
      <c r="C53" s="190">
        <f>'Crop Loan'!BC57</f>
        <v>16304</v>
      </c>
      <c r="D53" s="190">
        <f>'Crop Loan'!BD57</f>
        <v>12021</v>
      </c>
      <c r="E53" s="59">
        <v>0</v>
      </c>
      <c r="F53" s="98">
        <v>0</v>
      </c>
      <c r="G53" s="59">
        <v>0</v>
      </c>
      <c r="H53" s="98">
        <v>0</v>
      </c>
      <c r="I53" s="59">
        <v>0</v>
      </c>
      <c r="J53" s="98">
        <v>0</v>
      </c>
      <c r="K53" s="59">
        <v>0</v>
      </c>
      <c r="L53" s="98">
        <v>0</v>
      </c>
      <c r="M53" s="190">
        <f>C53+E53+I53+K53</f>
        <v>16304</v>
      </c>
      <c r="N53" s="190">
        <f>D53+F53+J53+L53</f>
        <v>12021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16304</v>
      </c>
      <c r="AN53" s="59">
        <f>N53+Z53+AB53+AD53+AF53+AH53+AJ53+AL53</f>
        <v>12021</v>
      </c>
      <c r="AO53" s="59">
        <v>2446</v>
      </c>
      <c r="AP53" s="59">
        <v>1803.15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16304</v>
      </c>
      <c r="BD53" s="59">
        <v>12021</v>
      </c>
    </row>
    <row r="54" spans="1:56" s="107" customFormat="1" ht="15.75" x14ac:dyDescent="0.25">
      <c r="A54" s="106"/>
      <c r="B54" s="91" t="s">
        <v>82</v>
      </c>
      <c r="C54" s="188">
        <f>C53</f>
        <v>16304</v>
      </c>
      <c r="D54" s="188">
        <f t="shared" ref="D54:BD54" si="24">D53</f>
        <v>12021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16304</v>
      </c>
      <c r="N54" s="188">
        <f t="shared" si="24"/>
        <v>12021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16304</v>
      </c>
      <c r="AN54" s="188">
        <f t="shared" si="24"/>
        <v>12021</v>
      </c>
      <c r="AO54" s="188">
        <f t="shared" si="24"/>
        <v>2446</v>
      </c>
      <c r="AP54" s="188">
        <f t="shared" si="24"/>
        <v>1803.15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16304</v>
      </c>
      <c r="BD54" s="188">
        <f t="shared" si="24"/>
        <v>12021</v>
      </c>
    </row>
    <row r="55" spans="1:56" s="105" customFormat="1" ht="15.75" x14ac:dyDescent="0.25">
      <c r="A55" s="59">
        <v>42</v>
      </c>
      <c r="B55" s="59" t="s">
        <v>83</v>
      </c>
      <c r="C55" s="190">
        <f>'Crop Loan'!BC59</f>
        <v>0</v>
      </c>
      <c r="D55" s="190">
        <f>'Crop Loan'!BD59</f>
        <v>0</v>
      </c>
      <c r="E55" s="59">
        <v>0</v>
      </c>
      <c r="F55" s="98">
        <v>0</v>
      </c>
      <c r="G55" s="59">
        <v>0</v>
      </c>
      <c r="H55" s="98">
        <v>0</v>
      </c>
      <c r="I55" s="59">
        <v>0</v>
      </c>
      <c r="J55" s="98">
        <v>0</v>
      </c>
      <c r="K55" s="59">
        <v>0</v>
      </c>
      <c r="L55" s="98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Loan'!BC60</f>
        <v>0</v>
      </c>
      <c r="D56" s="190">
        <f>'Crop Loan'!BD60</f>
        <v>0</v>
      </c>
      <c r="E56" s="59">
        <v>0</v>
      </c>
      <c r="F56" s="98">
        <v>0</v>
      </c>
      <c r="G56" s="59">
        <v>0</v>
      </c>
      <c r="H56" s="98">
        <v>0</v>
      </c>
      <c r="I56" s="59">
        <v>0</v>
      </c>
      <c r="J56" s="98">
        <v>0</v>
      </c>
      <c r="K56" s="59">
        <v>0</v>
      </c>
      <c r="L56" s="98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Loan'!BC61</f>
        <v>0</v>
      </c>
      <c r="D57" s="190">
        <f>'Crop Loan'!BD61</f>
        <v>0</v>
      </c>
      <c r="E57" s="59">
        <v>0</v>
      </c>
      <c r="F57" s="98">
        <v>0</v>
      </c>
      <c r="G57" s="59">
        <v>0</v>
      </c>
      <c r="H57" s="98">
        <v>0</v>
      </c>
      <c r="I57" s="59">
        <v>0</v>
      </c>
      <c r="J57" s="98">
        <v>0</v>
      </c>
      <c r="K57" s="59">
        <v>0</v>
      </c>
      <c r="L57" s="98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Loan'!BC62</f>
        <v>0</v>
      </c>
      <c r="D58" s="190">
        <f>'Crop Loan'!BD62</f>
        <v>0</v>
      </c>
      <c r="E58" s="59">
        <v>0</v>
      </c>
      <c r="F58" s="98">
        <v>0</v>
      </c>
      <c r="G58" s="59">
        <v>0</v>
      </c>
      <c r="H58" s="98">
        <v>0</v>
      </c>
      <c r="I58" s="59">
        <v>0</v>
      </c>
      <c r="J58" s="98">
        <v>0</v>
      </c>
      <c r="K58" s="59">
        <v>0</v>
      </c>
      <c r="L58" s="98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113593</v>
      </c>
      <c r="D60" s="188">
        <f t="shared" ref="D60:BB60" si="29">D59+D54+D52+D49+D47+D45+D35+D20</f>
        <v>81200</v>
      </c>
      <c r="E60" s="188">
        <f t="shared" si="29"/>
        <v>13056</v>
      </c>
      <c r="F60" s="188">
        <f t="shared" si="29"/>
        <v>27866.547742499999</v>
      </c>
      <c r="G60" s="188">
        <f t="shared" si="29"/>
        <v>1600</v>
      </c>
      <c r="H60" s="188">
        <f t="shared" si="29"/>
        <v>6952.3051999999989</v>
      </c>
      <c r="I60" s="188">
        <f t="shared" si="29"/>
        <v>7006</v>
      </c>
      <c r="J60" s="188">
        <f t="shared" si="29"/>
        <v>12099.781693749999</v>
      </c>
      <c r="K60" s="188">
        <f t="shared" si="29"/>
        <v>1234</v>
      </c>
      <c r="L60" s="188">
        <f t="shared" si="29"/>
        <v>2033.6681088124994</v>
      </c>
      <c r="M60" s="188">
        <f t="shared" si="29"/>
        <v>134889</v>
      </c>
      <c r="N60" s="188">
        <f t="shared" si="29"/>
        <v>123199.99754506248</v>
      </c>
      <c r="O60" s="188">
        <f t="shared" si="29"/>
        <v>1313</v>
      </c>
      <c r="P60" s="188">
        <f t="shared" si="29"/>
        <v>1639.6300000000003</v>
      </c>
      <c r="Q60" s="188">
        <f t="shared" si="29"/>
        <v>23099</v>
      </c>
      <c r="R60" s="188">
        <f t="shared" si="29"/>
        <v>28877.690000000002</v>
      </c>
      <c r="S60" s="188">
        <f t="shared" si="29"/>
        <v>3497</v>
      </c>
      <c r="T60" s="188">
        <f t="shared" si="29"/>
        <v>4371.03</v>
      </c>
      <c r="U60" s="188">
        <f t="shared" si="29"/>
        <v>2998</v>
      </c>
      <c r="V60" s="188">
        <f t="shared" si="29"/>
        <v>3748.7000000000003</v>
      </c>
      <c r="W60" s="188">
        <f t="shared" si="29"/>
        <v>9081</v>
      </c>
      <c r="X60" s="188">
        <f t="shared" si="29"/>
        <v>11362.95</v>
      </c>
      <c r="Y60" s="188">
        <f t="shared" si="29"/>
        <v>39988</v>
      </c>
      <c r="Z60" s="188">
        <f t="shared" si="29"/>
        <v>49999.999999999993</v>
      </c>
      <c r="AA60" s="188">
        <f t="shared" si="29"/>
        <v>1878</v>
      </c>
      <c r="AB60" s="188">
        <f t="shared" si="29"/>
        <v>3755.5699999999997</v>
      </c>
      <c r="AC60" s="188">
        <f t="shared" si="29"/>
        <v>1190</v>
      </c>
      <c r="AD60" s="188">
        <f t="shared" si="29"/>
        <v>2319.4300000000003</v>
      </c>
      <c r="AE60" s="188">
        <f t="shared" si="29"/>
        <v>786</v>
      </c>
      <c r="AF60" s="188">
        <f t="shared" si="29"/>
        <v>10429.76</v>
      </c>
      <c r="AG60" s="188">
        <f t="shared" si="29"/>
        <v>3034</v>
      </c>
      <c r="AH60" s="188">
        <f t="shared" si="29"/>
        <v>6034.420000000001</v>
      </c>
      <c r="AI60" s="188">
        <f t="shared" si="29"/>
        <v>4757</v>
      </c>
      <c r="AJ60" s="188">
        <f t="shared" si="29"/>
        <v>9506.35</v>
      </c>
      <c r="AK60" s="188">
        <f t="shared" si="29"/>
        <v>5977</v>
      </c>
      <c r="AL60" s="188">
        <f t="shared" si="29"/>
        <v>11954.469999999998</v>
      </c>
      <c r="AM60" s="188">
        <f>M60+Y60+AA60+AC60+AE60+AG60+AI60+AK60</f>
        <v>192499</v>
      </c>
      <c r="AN60" s="188">
        <f>N60+Z60+AB60+AD60+AF60+AH60+AJ60+AL60</f>
        <v>217199.99754506251</v>
      </c>
      <c r="AO60" s="188">
        <f t="shared" si="29"/>
        <v>28863</v>
      </c>
      <c r="AP60" s="188">
        <f t="shared" si="29"/>
        <v>32579.979999999996</v>
      </c>
      <c r="AQ60" s="188">
        <f t="shared" si="29"/>
        <v>0</v>
      </c>
      <c r="AR60" s="188">
        <f t="shared" si="29"/>
        <v>0</v>
      </c>
      <c r="AS60" s="188">
        <f t="shared" si="29"/>
        <v>0</v>
      </c>
      <c r="AT60" s="188">
        <f t="shared" si="29"/>
        <v>0</v>
      </c>
      <c r="AU60" s="188">
        <f t="shared" si="29"/>
        <v>256</v>
      </c>
      <c r="AV60" s="188">
        <f t="shared" si="29"/>
        <v>383.96000000000004</v>
      </c>
      <c r="AW60" s="188">
        <f t="shared" si="29"/>
        <v>0</v>
      </c>
      <c r="AX60" s="188">
        <f t="shared" si="29"/>
        <v>0</v>
      </c>
      <c r="AY60" s="188">
        <f t="shared" si="29"/>
        <v>19748</v>
      </c>
      <c r="AZ60" s="188">
        <f t="shared" si="29"/>
        <v>29616.04</v>
      </c>
      <c r="BA60" s="188">
        <f t="shared" si="29"/>
        <v>20004</v>
      </c>
      <c r="BB60" s="188">
        <f t="shared" si="29"/>
        <v>30000.000000000004</v>
      </c>
      <c r="BC60" s="188">
        <f>AM60+BA60</f>
        <v>212503</v>
      </c>
      <c r="BD60" s="188">
        <f>AN60+BB60</f>
        <v>247199.99754506251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97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Loan'!BI11</f>
        <v>242</v>
      </c>
      <c r="D8" s="190">
        <f>'Crop Loan'!BJ11</f>
        <v>136</v>
      </c>
      <c r="E8" s="59">
        <v>37</v>
      </c>
      <c r="F8" s="59">
        <v>37.35</v>
      </c>
      <c r="G8" s="59">
        <v>14</v>
      </c>
      <c r="H8" s="59">
        <v>15.13</v>
      </c>
      <c r="I8" s="59">
        <v>3</v>
      </c>
      <c r="J8" s="59">
        <v>2.83</v>
      </c>
      <c r="K8" s="59">
        <v>0</v>
      </c>
      <c r="L8" s="59">
        <v>0</v>
      </c>
      <c r="M8" s="190">
        <f>C8+E8+I8+K8</f>
        <v>282</v>
      </c>
      <c r="N8" s="190">
        <f>D8+F8+J8+L8</f>
        <v>176.18</v>
      </c>
      <c r="O8" s="59">
        <v>0</v>
      </c>
      <c r="P8" s="59">
        <v>0</v>
      </c>
      <c r="Q8" s="59">
        <v>39</v>
      </c>
      <c r="R8" s="59">
        <v>390</v>
      </c>
      <c r="S8" s="59">
        <v>0</v>
      </c>
      <c r="T8" s="59">
        <v>0</v>
      </c>
      <c r="U8" s="59">
        <v>70</v>
      </c>
      <c r="V8" s="59">
        <v>175.49</v>
      </c>
      <c r="W8" s="59">
        <v>1</v>
      </c>
      <c r="X8" s="59">
        <v>1.1499999999999999</v>
      </c>
      <c r="Y8" s="59">
        <f>O8+Q8+S8+U8+W8</f>
        <v>110</v>
      </c>
      <c r="Z8" s="59">
        <f>P8+R8+T8+V8+X8</f>
        <v>566.64</v>
      </c>
      <c r="AA8" s="59">
        <v>0</v>
      </c>
      <c r="AB8" s="59">
        <v>0</v>
      </c>
      <c r="AC8" s="59">
        <v>14</v>
      </c>
      <c r="AD8" s="59">
        <v>29</v>
      </c>
      <c r="AE8" s="59">
        <v>6</v>
      </c>
      <c r="AF8" s="59">
        <v>65.88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f>M8+Y8+AA8+AC8+AE8+AG8+AI8+AK8</f>
        <v>412</v>
      </c>
      <c r="AN8" s="59">
        <f>N8+Z8+AB8+AD8+AF8+AH8+AJ8+AL8</f>
        <v>837.69999999999993</v>
      </c>
      <c r="AO8" s="59">
        <v>56</v>
      </c>
      <c r="AP8" s="59">
        <v>124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2</v>
      </c>
      <c r="AZ8" s="59">
        <v>11.34</v>
      </c>
      <c r="BA8" s="59">
        <f>AQ8+AS8+AU8+AW8+AY8</f>
        <v>2</v>
      </c>
      <c r="BB8" s="59">
        <v>11.34</v>
      </c>
      <c r="BC8" s="59">
        <v>414</v>
      </c>
      <c r="BD8" s="59">
        <v>848.64</v>
      </c>
    </row>
    <row r="9" spans="1:56" s="105" customFormat="1" ht="15.75" x14ac:dyDescent="0.25">
      <c r="A9" s="59">
        <v>2</v>
      </c>
      <c r="B9" s="59" t="s">
        <v>37</v>
      </c>
      <c r="C9" s="190">
        <f>'Crop Loan'!BI12</f>
        <v>5647</v>
      </c>
      <c r="D9" s="190">
        <f>'Crop Loan'!BJ12</f>
        <v>3165</v>
      </c>
      <c r="E9" s="59">
        <v>1068</v>
      </c>
      <c r="F9" s="59">
        <v>1128.8</v>
      </c>
      <c r="G9" s="59">
        <v>432</v>
      </c>
      <c r="H9" s="59">
        <v>457.62</v>
      </c>
      <c r="I9" s="59">
        <v>81</v>
      </c>
      <c r="J9" s="59">
        <v>85.63</v>
      </c>
      <c r="K9" s="59">
        <v>0</v>
      </c>
      <c r="L9" s="59">
        <v>0</v>
      </c>
      <c r="M9" s="190">
        <f t="shared" ref="M9:M19" si="0">C9+E9+I9+K9</f>
        <v>6796</v>
      </c>
      <c r="N9" s="190">
        <f t="shared" ref="N9:N19" si="1">D9+F9+J9+L9</f>
        <v>4379.43</v>
      </c>
      <c r="O9" s="59">
        <v>0</v>
      </c>
      <c r="P9" s="59">
        <v>0</v>
      </c>
      <c r="Q9" s="59">
        <v>184</v>
      </c>
      <c r="R9" s="59">
        <v>1846.92</v>
      </c>
      <c r="S9" s="59">
        <v>0</v>
      </c>
      <c r="T9" s="59">
        <v>0</v>
      </c>
      <c r="U9" s="59">
        <v>335</v>
      </c>
      <c r="V9" s="59">
        <v>839.6</v>
      </c>
      <c r="W9" s="59">
        <v>12</v>
      </c>
      <c r="X9" s="59">
        <v>15.58</v>
      </c>
      <c r="Y9" s="59">
        <f t="shared" ref="Y9:Y19" si="2">O9+Q9+S9+U9+W9</f>
        <v>531</v>
      </c>
      <c r="Z9" s="59">
        <f t="shared" ref="Z9:Z19" si="3">P9+R9+T9+V9+X9</f>
        <v>2702.1</v>
      </c>
      <c r="AA9" s="59">
        <v>0</v>
      </c>
      <c r="AB9" s="59">
        <v>0</v>
      </c>
      <c r="AC9" s="59">
        <v>284</v>
      </c>
      <c r="AD9" s="59">
        <v>571.29</v>
      </c>
      <c r="AE9" s="59">
        <v>132</v>
      </c>
      <c r="AF9" s="59">
        <v>1333.04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f t="shared" ref="AM9:AM19" si="4">M9+Y9+AA9+AC9+AE9+AG9+AI9+AK9</f>
        <v>7743</v>
      </c>
      <c r="AN9" s="59">
        <f t="shared" ref="AN9:AN19" si="5">N9+Z9+AB9+AD9+AF9+AH9+AJ9+AL9</f>
        <v>8985.86</v>
      </c>
      <c r="AO9" s="59">
        <v>1035</v>
      </c>
      <c r="AP9" s="59">
        <v>1309.18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27</v>
      </c>
      <c r="AZ9" s="59">
        <v>153.01</v>
      </c>
      <c r="BA9" s="59">
        <v>27</v>
      </c>
      <c r="BB9" s="59">
        <v>153.01</v>
      </c>
      <c r="BC9" s="59">
        <v>7770</v>
      </c>
      <c r="BD9" s="59">
        <v>9136.74</v>
      </c>
    </row>
    <row r="10" spans="1:56" s="105" customFormat="1" ht="15.75" x14ac:dyDescent="0.25">
      <c r="A10" s="59">
        <v>3</v>
      </c>
      <c r="B10" s="59" t="s">
        <v>38</v>
      </c>
      <c r="C10" s="190">
        <f>'Crop Loan'!BI13</f>
        <v>5283</v>
      </c>
      <c r="D10" s="190">
        <f>'Crop Loan'!BJ13</f>
        <v>2960</v>
      </c>
      <c r="E10" s="59">
        <v>1094</v>
      </c>
      <c r="F10" s="59">
        <v>1166.54</v>
      </c>
      <c r="G10" s="59">
        <v>452</v>
      </c>
      <c r="H10" s="59">
        <v>475.4</v>
      </c>
      <c r="I10" s="59">
        <v>98</v>
      </c>
      <c r="J10" s="59">
        <v>95.07</v>
      </c>
      <c r="K10" s="59">
        <v>0</v>
      </c>
      <c r="L10" s="59">
        <v>0</v>
      </c>
      <c r="M10" s="190">
        <f t="shared" si="0"/>
        <v>6475</v>
      </c>
      <c r="N10" s="190">
        <f t="shared" si="1"/>
        <v>4221.6099999999997</v>
      </c>
      <c r="O10" s="59">
        <v>0</v>
      </c>
      <c r="P10" s="59">
        <v>0</v>
      </c>
      <c r="Q10" s="59">
        <v>125</v>
      </c>
      <c r="R10" s="59">
        <v>1229.69</v>
      </c>
      <c r="S10" s="59">
        <v>0</v>
      </c>
      <c r="T10" s="59">
        <v>0</v>
      </c>
      <c r="U10" s="59">
        <v>223</v>
      </c>
      <c r="V10" s="59">
        <v>563.70000000000005</v>
      </c>
      <c r="W10" s="59">
        <v>10</v>
      </c>
      <c r="X10" s="59">
        <v>20.309999999999999</v>
      </c>
      <c r="Y10" s="59">
        <f t="shared" si="2"/>
        <v>358</v>
      </c>
      <c r="Z10" s="59">
        <f t="shared" si="3"/>
        <v>1813.7</v>
      </c>
      <c r="AA10" s="59">
        <v>0</v>
      </c>
      <c r="AB10" s="59">
        <v>0</v>
      </c>
      <c r="AC10" s="59">
        <v>231</v>
      </c>
      <c r="AD10" s="59">
        <v>474.13</v>
      </c>
      <c r="AE10" s="59">
        <v>108</v>
      </c>
      <c r="AF10" s="59">
        <v>1082.8800000000001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f t="shared" si="4"/>
        <v>7172</v>
      </c>
      <c r="AN10" s="59">
        <f t="shared" si="5"/>
        <v>7592.32</v>
      </c>
      <c r="AO10" s="59">
        <v>956</v>
      </c>
      <c r="AP10" s="59">
        <v>1101.71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38</v>
      </c>
      <c r="AZ10" s="59">
        <v>199.06</v>
      </c>
      <c r="BA10" s="59">
        <v>38</v>
      </c>
      <c r="BB10" s="59">
        <v>199.06</v>
      </c>
      <c r="BC10" s="59">
        <v>7211</v>
      </c>
      <c r="BD10" s="59">
        <v>7790.71</v>
      </c>
    </row>
    <row r="11" spans="1:56" s="105" customFormat="1" ht="15.75" x14ac:dyDescent="0.25">
      <c r="A11" s="59">
        <v>4</v>
      </c>
      <c r="B11" s="59" t="s">
        <v>39</v>
      </c>
      <c r="C11" s="190">
        <f>'Crop Loan'!BI14</f>
        <v>605</v>
      </c>
      <c r="D11" s="190">
        <f>'Crop Loan'!BJ14</f>
        <v>339</v>
      </c>
      <c r="E11" s="59">
        <v>67</v>
      </c>
      <c r="F11" s="59">
        <v>72.12</v>
      </c>
      <c r="G11" s="59">
        <v>28</v>
      </c>
      <c r="H11" s="59">
        <v>29.43</v>
      </c>
      <c r="I11" s="59">
        <v>5</v>
      </c>
      <c r="J11" s="59">
        <v>6</v>
      </c>
      <c r="K11" s="59">
        <v>0</v>
      </c>
      <c r="L11" s="59">
        <v>0</v>
      </c>
      <c r="M11" s="190">
        <f t="shared" si="0"/>
        <v>677</v>
      </c>
      <c r="N11" s="190">
        <f t="shared" si="1"/>
        <v>417.12</v>
      </c>
      <c r="O11" s="59">
        <v>0</v>
      </c>
      <c r="P11" s="59">
        <v>0</v>
      </c>
      <c r="Q11" s="59">
        <v>6</v>
      </c>
      <c r="R11" s="59">
        <v>55.74</v>
      </c>
      <c r="S11" s="59">
        <v>0</v>
      </c>
      <c r="T11" s="59">
        <v>0</v>
      </c>
      <c r="U11" s="59">
        <v>10</v>
      </c>
      <c r="V11" s="59">
        <v>25.65</v>
      </c>
      <c r="W11" s="59">
        <v>1</v>
      </c>
      <c r="X11" s="59">
        <v>1.1499999999999999</v>
      </c>
      <c r="Y11" s="59">
        <f t="shared" si="2"/>
        <v>17</v>
      </c>
      <c r="Z11" s="59">
        <f t="shared" si="3"/>
        <v>82.54</v>
      </c>
      <c r="AA11" s="59">
        <v>0</v>
      </c>
      <c r="AB11" s="59">
        <v>0</v>
      </c>
      <c r="AC11" s="59">
        <v>15</v>
      </c>
      <c r="AD11" s="59">
        <v>31.64</v>
      </c>
      <c r="AE11" s="59">
        <v>8</v>
      </c>
      <c r="AF11" s="59">
        <v>71.75</v>
      </c>
      <c r="AG11" s="59">
        <v>0</v>
      </c>
      <c r="AH11" s="59">
        <v>0</v>
      </c>
      <c r="AI11" s="59">
        <v>0</v>
      </c>
      <c r="AJ11" s="59">
        <v>0</v>
      </c>
      <c r="AK11" s="59">
        <v>0</v>
      </c>
      <c r="AL11" s="59">
        <v>0</v>
      </c>
      <c r="AM11" s="59">
        <f t="shared" si="4"/>
        <v>717</v>
      </c>
      <c r="AN11" s="59">
        <f t="shared" si="5"/>
        <v>603.05000000000007</v>
      </c>
      <c r="AO11" s="59">
        <v>94</v>
      </c>
      <c r="AP11" s="59">
        <v>86.07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2</v>
      </c>
      <c r="AZ11" s="59">
        <v>11.34</v>
      </c>
      <c r="BA11" s="59">
        <v>2</v>
      </c>
      <c r="BB11" s="59">
        <v>11.34</v>
      </c>
      <c r="BC11" s="59">
        <v>719</v>
      </c>
      <c r="BD11" s="59">
        <v>614.08000000000004</v>
      </c>
    </row>
    <row r="12" spans="1:56" s="105" customFormat="1" ht="15.75" x14ac:dyDescent="0.25">
      <c r="A12" s="59">
        <v>5</v>
      </c>
      <c r="B12" s="59" t="s">
        <v>40</v>
      </c>
      <c r="C12" s="190">
        <f>'Crop Loan'!BI15</f>
        <v>605</v>
      </c>
      <c r="D12" s="190">
        <f>'Crop Loan'!BJ15</f>
        <v>339</v>
      </c>
      <c r="E12" s="59">
        <v>66</v>
      </c>
      <c r="F12" s="59">
        <v>71.849999999999994</v>
      </c>
      <c r="G12" s="59">
        <v>28</v>
      </c>
      <c r="H12" s="59">
        <v>29.43</v>
      </c>
      <c r="I12" s="59">
        <v>6</v>
      </c>
      <c r="J12" s="59">
        <v>6.27</v>
      </c>
      <c r="K12" s="59">
        <v>0</v>
      </c>
      <c r="L12" s="59">
        <v>0</v>
      </c>
      <c r="M12" s="190">
        <f t="shared" si="0"/>
        <v>677</v>
      </c>
      <c r="N12" s="190">
        <f t="shared" si="1"/>
        <v>417.12</v>
      </c>
      <c r="O12" s="59">
        <v>0</v>
      </c>
      <c r="P12" s="59">
        <v>0</v>
      </c>
      <c r="Q12" s="59">
        <v>6</v>
      </c>
      <c r="R12" s="59">
        <v>55.57</v>
      </c>
      <c r="S12" s="59">
        <v>0</v>
      </c>
      <c r="T12" s="59">
        <v>0</v>
      </c>
      <c r="U12" s="59">
        <v>10</v>
      </c>
      <c r="V12" s="59">
        <v>25.65</v>
      </c>
      <c r="W12" s="59">
        <v>1</v>
      </c>
      <c r="X12" s="59">
        <v>1.1499999999999999</v>
      </c>
      <c r="Y12" s="59">
        <f t="shared" si="2"/>
        <v>17</v>
      </c>
      <c r="Z12" s="59">
        <f t="shared" si="3"/>
        <v>82.37</v>
      </c>
      <c r="AA12" s="59">
        <v>0</v>
      </c>
      <c r="AB12" s="59">
        <v>0</v>
      </c>
      <c r="AC12" s="59">
        <v>15</v>
      </c>
      <c r="AD12" s="59">
        <v>31.4</v>
      </c>
      <c r="AE12" s="59">
        <v>8</v>
      </c>
      <c r="AF12" s="59">
        <v>71.5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f t="shared" si="4"/>
        <v>717</v>
      </c>
      <c r="AN12" s="59">
        <f t="shared" si="5"/>
        <v>602.39</v>
      </c>
      <c r="AO12" s="59">
        <v>94</v>
      </c>
      <c r="AP12" s="59">
        <v>86.07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2</v>
      </c>
      <c r="AZ12" s="59">
        <v>12.47</v>
      </c>
      <c r="BA12" s="59">
        <v>2</v>
      </c>
      <c r="BB12" s="59">
        <v>12.47</v>
      </c>
      <c r="BC12" s="59">
        <v>719</v>
      </c>
      <c r="BD12" s="59">
        <v>614.54999999999995</v>
      </c>
    </row>
    <row r="13" spans="1:56" s="105" customFormat="1" ht="15.75" x14ac:dyDescent="0.25">
      <c r="A13" s="59">
        <v>6</v>
      </c>
      <c r="B13" s="59" t="s">
        <v>41</v>
      </c>
      <c r="C13" s="190">
        <f>'Crop Loan'!BI16</f>
        <v>0</v>
      </c>
      <c r="D13" s="190">
        <f>'Crop Loan'!BJ16</f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190">
        <f t="shared" si="0"/>
        <v>0</v>
      </c>
      <c r="N13" s="190">
        <f t="shared" si="1"/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0</v>
      </c>
      <c r="Z13" s="59">
        <f t="shared" si="3"/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0</v>
      </c>
      <c r="AN13" s="59">
        <f t="shared" si="5"/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</row>
    <row r="14" spans="1:56" s="105" customFormat="1" ht="15.75" x14ac:dyDescent="0.25">
      <c r="A14" s="59">
        <v>7</v>
      </c>
      <c r="B14" s="59" t="s">
        <v>42</v>
      </c>
      <c r="C14" s="190">
        <f>'Crop Loan'!BI17</f>
        <v>0</v>
      </c>
      <c r="D14" s="190">
        <f>'Crop Loan'!BJ17</f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Loan'!BI18</f>
        <v>0</v>
      </c>
      <c r="D15" s="190">
        <f>'Crop Loan'!BJ18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Loan'!BI19</f>
        <v>0</v>
      </c>
      <c r="D16" s="190">
        <f>'Crop Loan'!BJ19</f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190">
        <f t="shared" si="0"/>
        <v>0</v>
      </c>
      <c r="N16" s="190">
        <f t="shared" si="1"/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0</v>
      </c>
      <c r="Z16" s="59">
        <f t="shared" si="3"/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f t="shared" si="4"/>
        <v>0</v>
      </c>
      <c r="AN16" s="59">
        <f t="shared" si="5"/>
        <v>0</v>
      </c>
      <c r="AO16" s="59">
        <v>0</v>
      </c>
      <c r="AP16" s="59">
        <v>0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0</v>
      </c>
      <c r="AZ16" s="59">
        <v>0</v>
      </c>
      <c r="BA16" s="59">
        <v>0</v>
      </c>
      <c r="BB16" s="59">
        <v>0</v>
      </c>
      <c r="BC16" s="59">
        <v>0</v>
      </c>
      <c r="BD16" s="59">
        <v>0</v>
      </c>
    </row>
    <row r="17" spans="1:56" s="105" customFormat="1" ht="15.75" x14ac:dyDescent="0.25">
      <c r="A17" s="59">
        <v>10</v>
      </c>
      <c r="B17" s="59" t="s">
        <v>45</v>
      </c>
      <c r="C17" s="190">
        <f>'Crop Loan'!BI20</f>
        <v>5426</v>
      </c>
      <c r="D17" s="190">
        <f>'Crop Loan'!BJ20</f>
        <v>3038</v>
      </c>
      <c r="E17" s="59">
        <v>1069</v>
      </c>
      <c r="F17" s="59">
        <v>1115.5</v>
      </c>
      <c r="G17" s="59">
        <v>437</v>
      </c>
      <c r="H17" s="59">
        <v>454.59</v>
      </c>
      <c r="I17" s="59">
        <v>76</v>
      </c>
      <c r="J17" s="59">
        <v>90.91</v>
      </c>
      <c r="K17" s="59">
        <v>0</v>
      </c>
      <c r="L17" s="59">
        <v>0</v>
      </c>
      <c r="M17" s="190">
        <f t="shared" si="0"/>
        <v>6571</v>
      </c>
      <c r="N17" s="190">
        <f t="shared" si="1"/>
        <v>4244.41</v>
      </c>
      <c r="O17" s="59">
        <v>0</v>
      </c>
      <c r="P17" s="59">
        <v>0</v>
      </c>
      <c r="Q17" s="59">
        <v>134</v>
      </c>
      <c r="R17" s="59">
        <v>1341.56</v>
      </c>
      <c r="S17" s="59">
        <v>0</v>
      </c>
      <c r="T17" s="59">
        <v>0</v>
      </c>
      <c r="U17" s="59">
        <v>246</v>
      </c>
      <c r="V17" s="59">
        <v>612.26</v>
      </c>
      <c r="W17" s="59">
        <v>12</v>
      </c>
      <c r="X17" s="59">
        <v>16.12</v>
      </c>
      <c r="Y17" s="59">
        <f t="shared" si="2"/>
        <v>392</v>
      </c>
      <c r="Z17" s="59">
        <f t="shared" si="3"/>
        <v>1969.9399999999998</v>
      </c>
      <c r="AA17" s="59">
        <v>0</v>
      </c>
      <c r="AB17" s="59">
        <v>0</v>
      </c>
      <c r="AC17" s="59">
        <v>246</v>
      </c>
      <c r="AD17" s="59">
        <v>512.70000000000005</v>
      </c>
      <c r="AE17" s="59">
        <v>120</v>
      </c>
      <c r="AF17" s="59">
        <v>1174.3900000000001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f t="shared" si="4"/>
        <v>7329</v>
      </c>
      <c r="AN17" s="59">
        <f t="shared" si="5"/>
        <v>7901.44</v>
      </c>
      <c r="AO17" s="59">
        <v>977</v>
      </c>
      <c r="AP17" s="59">
        <v>1147.99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29</v>
      </c>
      <c r="AZ17" s="59">
        <v>158.19999999999999</v>
      </c>
      <c r="BA17" s="59">
        <v>29</v>
      </c>
      <c r="BB17" s="59">
        <v>158.19999999999999</v>
      </c>
      <c r="BC17" s="59">
        <v>7358</v>
      </c>
      <c r="BD17" s="59">
        <v>8060.94</v>
      </c>
    </row>
    <row r="18" spans="1:56" s="105" customFormat="1" ht="15.75" x14ac:dyDescent="0.25">
      <c r="A18" s="59">
        <v>11</v>
      </c>
      <c r="B18" s="59" t="s">
        <v>46</v>
      </c>
      <c r="C18" s="190">
        <f>'Crop Loan'!BI21</f>
        <v>0</v>
      </c>
      <c r="D18" s="190">
        <f>'Crop Loan'!BJ21</f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190">
        <f t="shared" si="0"/>
        <v>0</v>
      </c>
      <c r="N18" s="190">
        <f t="shared" si="1"/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0</v>
      </c>
      <c r="Z18" s="59">
        <f t="shared" si="3"/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f t="shared" si="4"/>
        <v>0</v>
      </c>
      <c r="AN18" s="59">
        <f t="shared" si="5"/>
        <v>0</v>
      </c>
      <c r="AO18" s="59">
        <v>0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</row>
    <row r="19" spans="1:56" s="105" customFormat="1" ht="15.75" x14ac:dyDescent="0.25">
      <c r="A19" s="59">
        <v>12</v>
      </c>
      <c r="B19" s="59" t="s">
        <v>47</v>
      </c>
      <c r="C19" s="190">
        <f>'Crop Loan'!BI22</f>
        <v>528</v>
      </c>
      <c r="D19" s="190">
        <f>'Crop Loan'!BJ22</f>
        <v>296</v>
      </c>
      <c r="E19" s="59">
        <v>135</v>
      </c>
      <c r="F19" s="59">
        <v>139.83000000000001</v>
      </c>
      <c r="G19" s="59">
        <v>55</v>
      </c>
      <c r="H19" s="59">
        <v>56.65</v>
      </c>
      <c r="I19" s="59">
        <v>8</v>
      </c>
      <c r="J19" s="59">
        <v>10.59</v>
      </c>
      <c r="K19" s="59">
        <v>0</v>
      </c>
      <c r="L19" s="59">
        <v>0</v>
      </c>
      <c r="M19" s="190">
        <f t="shared" si="0"/>
        <v>671</v>
      </c>
      <c r="N19" s="190">
        <f t="shared" si="1"/>
        <v>446.42</v>
      </c>
      <c r="O19" s="59">
        <v>0</v>
      </c>
      <c r="P19" s="59">
        <v>0</v>
      </c>
      <c r="Q19" s="59">
        <v>18</v>
      </c>
      <c r="R19" s="59">
        <v>199.58</v>
      </c>
      <c r="S19" s="59">
        <v>0</v>
      </c>
      <c r="T19" s="59">
        <v>0</v>
      </c>
      <c r="U19" s="59">
        <v>37</v>
      </c>
      <c r="V19" s="59">
        <v>92.62</v>
      </c>
      <c r="W19" s="59">
        <v>2</v>
      </c>
      <c r="X19" s="59">
        <v>5.8</v>
      </c>
      <c r="Y19" s="59">
        <f t="shared" si="2"/>
        <v>57</v>
      </c>
      <c r="Z19" s="59">
        <f t="shared" si="3"/>
        <v>298.00000000000006</v>
      </c>
      <c r="AA19" s="59">
        <v>0</v>
      </c>
      <c r="AB19" s="59">
        <v>0</v>
      </c>
      <c r="AC19" s="59">
        <v>109</v>
      </c>
      <c r="AD19" s="59">
        <v>212.86</v>
      </c>
      <c r="AE19" s="59">
        <v>48</v>
      </c>
      <c r="AF19" s="59">
        <v>496.68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f t="shared" si="4"/>
        <v>885</v>
      </c>
      <c r="AN19" s="59">
        <f t="shared" si="5"/>
        <v>1453.96</v>
      </c>
      <c r="AO19" s="59">
        <v>120</v>
      </c>
      <c r="AP19" s="59">
        <v>216.01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12</v>
      </c>
      <c r="AZ19" s="59">
        <v>56.7</v>
      </c>
      <c r="BA19" s="59">
        <v>12</v>
      </c>
      <c r="BB19" s="59">
        <v>56.7</v>
      </c>
      <c r="BC19" s="59">
        <v>897</v>
      </c>
      <c r="BD19" s="59">
        <v>1510.53</v>
      </c>
    </row>
    <row r="20" spans="1:56" s="107" customFormat="1" ht="15.75" x14ac:dyDescent="0.25">
      <c r="A20" s="106"/>
      <c r="B20" s="91" t="s">
        <v>48</v>
      </c>
      <c r="C20" s="188">
        <f>SUM(C8:C19)</f>
        <v>18336</v>
      </c>
      <c r="D20" s="188">
        <f t="shared" ref="D20:BD20" si="6">SUM(D8:D19)</f>
        <v>10273</v>
      </c>
      <c r="E20" s="188">
        <f t="shared" si="6"/>
        <v>3536</v>
      </c>
      <c r="F20" s="188">
        <f t="shared" si="6"/>
        <v>3731.9899999999993</v>
      </c>
      <c r="G20" s="188">
        <f t="shared" si="6"/>
        <v>1446</v>
      </c>
      <c r="H20" s="188">
        <f t="shared" si="6"/>
        <v>1518.25</v>
      </c>
      <c r="I20" s="188">
        <f t="shared" si="6"/>
        <v>277</v>
      </c>
      <c r="J20" s="188">
        <f t="shared" si="6"/>
        <v>297.29999999999995</v>
      </c>
      <c r="K20" s="188">
        <f t="shared" si="6"/>
        <v>0</v>
      </c>
      <c r="L20" s="188">
        <f t="shared" si="6"/>
        <v>0</v>
      </c>
      <c r="M20" s="188">
        <f t="shared" si="6"/>
        <v>22149</v>
      </c>
      <c r="N20" s="188">
        <f t="shared" si="6"/>
        <v>14302.290000000003</v>
      </c>
      <c r="O20" s="188">
        <f t="shared" si="6"/>
        <v>0</v>
      </c>
      <c r="P20" s="188">
        <f t="shared" si="6"/>
        <v>0</v>
      </c>
      <c r="Q20" s="188">
        <f t="shared" si="6"/>
        <v>512</v>
      </c>
      <c r="R20" s="188">
        <f t="shared" si="6"/>
        <v>5119.0599999999995</v>
      </c>
      <c r="S20" s="188">
        <f t="shared" si="6"/>
        <v>0</v>
      </c>
      <c r="T20" s="188">
        <f t="shared" si="6"/>
        <v>0</v>
      </c>
      <c r="U20" s="188">
        <f t="shared" si="6"/>
        <v>931</v>
      </c>
      <c r="V20" s="188">
        <f t="shared" si="6"/>
        <v>2334.9700000000003</v>
      </c>
      <c r="W20" s="188">
        <f t="shared" si="6"/>
        <v>39</v>
      </c>
      <c r="X20" s="188">
        <f t="shared" si="6"/>
        <v>61.259999999999991</v>
      </c>
      <c r="Y20" s="188">
        <f t="shared" si="6"/>
        <v>1482</v>
      </c>
      <c r="Z20" s="188">
        <f t="shared" si="6"/>
        <v>7515.2899999999991</v>
      </c>
      <c r="AA20" s="188">
        <f t="shared" si="6"/>
        <v>0</v>
      </c>
      <c r="AB20" s="188">
        <f t="shared" si="6"/>
        <v>0</v>
      </c>
      <c r="AC20" s="188">
        <f t="shared" si="6"/>
        <v>914</v>
      </c>
      <c r="AD20" s="188">
        <f t="shared" si="6"/>
        <v>1863.0200000000004</v>
      </c>
      <c r="AE20" s="188">
        <f t="shared" si="6"/>
        <v>430</v>
      </c>
      <c r="AF20" s="188">
        <f t="shared" si="6"/>
        <v>4296.1200000000008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0</v>
      </c>
      <c r="AL20" s="188">
        <f t="shared" si="6"/>
        <v>0</v>
      </c>
      <c r="AM20" s="188">
        <f t="shared" si="6"/>
        <v>24975</v>
      </c>
      <c r="AN20" s="188">
        <f t="shared" si="6"/>
        <v>27976.719999999998</v>
      </c>
      <c r="AO20" s="188">
        <f t="shared" si="6"/>
        <v>3332</v>
      </c>
      <c r="AP20" s="188">
        <f t="shared" si="6"/>
        <v>4071.0300000000007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0</v>
      </c>
      <c r="AX20" s="188">
        <f t="shared" si="6"/>
        <v>0</v>
      </c>
      <c r="AY20" s="188">
        <f t="shared" si="6"/>
        <v>112</v>
      </c>
      <c r="AZ20" s="188">
        <f t="shared" si="6"/>
        <v>602.12</v>
      </c>
      <c r="BA20" s="188">
        <f t="shared" si="6"/>
        <v>112</v>
      </c>
      <c r="BB20" s="188">
        <f t="shared" si="6"/>
        <v>602.12</v>
      </c>
      <c r="BC20" s="188">
        <f t="shared" si="6"/>
        <v>25088</v>
      </c>
      <c r="BD20" s="188">
        <f t="shared" si="6"/>
        <v>28576.19</v>
      </c>
    </row>
    <row r="21" spans="1:56" s="105" customFormat="1" ht="15.75" x14ac:dyDescent="0.25">
      <c r="A21" s="59">
        <v>13</v>
      </c>
      <c r="B21" s="59" t="s">
        <v>49</v>
      </c>
      <c r="C21" s="190">
        <f>'Crop Loan'!BI24</f>
        <v>242</v>
      </c>
      <c r="D21" s="190">
        <f>'Crop Loan'!BJ24</f>
        <v>136</v>
      </c>
      <c r="E21" s="59">
        <v>41</v>
      </c>
      <c r="F21" s="59">
        <v>42.57</v>
      </c>
      <c r="G21" s="59">
        <v>17</v>
      </c>
      <c r="H21" s="59">
        <v>17</v>
      </c>
      <c r="I21" s="59">
        <v>3</v>
      </c>
      <c r="J21" s="59">
        <v>3.2</v>
      </c>
      <c r="K21" s="59">
        <v>0</v>
      </c>
      <c r="L21" s="59">
        <v>0</v>
      </c>
      <c r="M21" s="190">
        <f t="shared" ref="M21:M34" si="7">C21+E21+I21+K21</f>
        <v>286</v>
      </c>
      <c r="N21" s="190">
        <f t="shared" ref="N21:N34" si="8">D21+F21+J21+L21</f>
        <v>181.76999999999998</v>
      </c>
      <c r="O21" s="59">
        <v>0</v>
      </c>
      <c r="P21" s="59">
        <v>0</v>
      </c>
      <c r="Q21" s="59">
        <v>17</v>
      </c>
      <c r="R21" s="59">
        <v>160.13999999999999</v>
      </c>
      <c r="S21" s="59">
        <v>0</v>
      </c>
      <c r="T21" s="59">
        <v>0</v>
      </c>
      <c r="U21" s="59">
        <v>29</v>
      </c>
      <c r="V21" s="59">
        <v>74.02</v>
      </c>
      <c r="W21" s="59">
        <v>1</v>
      </c>
      <c r="X21" s="59">
        <v>1.1499999999999999</v>
      </c>
      <c r="Y21" s="59">
        <f>O21+Q21+S21+U21+W21</f>
        <v>47</v>
      </c>
      <c r="Z21" s="59">
        <f>P21+R21+T21+V21+X21</f>
        <v>235.30999999999997</v>
      </c>
      <c r="AA21" s="59">
        <v>0</v>
      </c>
      <c r="AB21" s="59">
        <v>0</v>
      </c>
      <c r="AC21" s="59">
        <v>32</v>
      </c>
      <c r="AD21" s="59">
        <v>64.959999999999994</v>
      </c>
      <c r="AE21" s="59">
        <v>16</v>
      </c>
      <c r="AF21" s="59">
        <v>151.66999999999999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f t="shared" ref="AM21:AM34" si="9">M21+Y21+AA21+AC21+AE21+AG21+AI21+AK21</f>
        <v>381</v>
      </c>
      <c r="AN21" s="59">
        <f t="shared" ref="AN21:AN34" si="10">N21+Z21+AB21+AD21+AF21+AH21+AJ21+AL21</f>
        <v>633.70999999999992</v>
      </c>
      <c r="AO21" s="59">
        <v>52</v>
      </c>
      <c r="AP21" s="59">
        <v>93.76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2</v>
      </c>
      <c r="AZ21" s="59">
        <v>11.34</v>
      </c>
      <c r="BA21" s="59">
        <v>2</v>
      </c>
      <c r="BB21" s="59">
        <v>11.34</v>
      </c>
      <c r="BC21" s="59">
        <v>383</v>
      </c>
      <c r="BD21" s="59">
        <v>644.65</v>
      </c>
    </row>
    <row r="22" spans="1:56" s="105" customFormat="1" ht="15.75" x14ac:dyDescent="0.25">
      <c r="A22" s="59">
        <v>14</v>
      </c>
      <c r="B22" s="59" t="s">
        <v>50</v>
      </c>
      <c r="C22" s="190">
        <f>'Crop Loan'!BI25</f>
        <v>0</v>
      </c>
      <c r="D22" s="190">
        <f>'Crop Loan'!BJ25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Loan'!BI26</f>
        <v>0</v>
      </c>
      <c r="D23" s="190">
        <f>'Crop Loan'!BJ26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Loan'!BI27</f>
        <v>0</v>
      </c>
      <c r="D24" s="190">
        <f>'Crop Loan'!BJ27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Loan'!BI28</f>
        <v>0</v>
      </c>
      <c r="D25" s="190">
        <f>'Crop Loan'!BJ28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Loan'!BI29</f>
        <v>61</v>
      </c>
      <c r="D26" s="190">
        <f>'Crop Loan'!BJ29</f>
        <v>34</v>
      </c>
      <c r="E26" s="59">
        <v>7</v>
      </c>
      <c r="F26" s="59">
        <v>5.73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190">
        <f t="shared" si="7"/>
        <v>68</v>
      </c>
      <c r="N26" s="190">
        <f t="shared" si="8"/>
        <v>39.730000000000004</v>
      </c>
      <c r="O26" s="59">
        <v>0</v>
      </c>
      <c r="P26" s="59">
        <v>0</v>
      </c>
      <c r="Q26" s="59">
        <v>1</v>
      </c>
      <c r="R26" s="59">
        <v>5.88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1</v>
      </c>
      <c r="Z26" s="59">
        <f t="shared" si="12"/>
        <v>5.88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  <c r="AJ26" s="59">
        <v>0</v>
      </c>
      <c r="AK26" s="59">
        <v>0</v>
      </c>
      <c r="AL26" s="59">
        <v>0</v>
      </c>
      <c r="AM26" s="59">
        <f t="shared" si="9"/>
        <v>69</v>
      </c>
      <c r="AN26" s="59">
        <f t="shared" si="10"/>
        <v>45.610000000000007</v>
      </c>
      <c r="AO26" s="59">
        <v>0</v>
      </c>
      <c r="AP26" s="59">
        <v>0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0</v>
      </c>
      <c r="AZ26" s="59">
        <v>0</v>
      </c>
      <c r="BA26" s="59">
        <v>0</v>
      </c>
      <c r="BB26" s="59">
        <v>0</v>
      </c>
      <c r="BC26" s="59">
        <v>69</v>
      </c>
      <c r="BD26" s="59">
        <v>45.51</v>
      </c>
    </row>
    <row r="27" spans="1:56" s="105" customFormat="1" ht="15.75" x14ac:dyDescent="0.25">
      <c r="A27" s="59">
        <v>19</v>
      </c>
      <c r="B27" s="59" t="s">
        <v>55</v>
      </c>
      <c r="C27" s="190">
        <f>'Crop Loan'!BI30</f>
        <v>243</v>
      </c>
      <c r="D27" s="190">
        <f>'Crop Loan'!BJ30</f>
        <v>136</v>
      </c>
      <c r="E27" s="59">
        <v>49</v>
      </c>
      <c r="F27" s="59">
        <v>48.92</v>
      </c>
      <c r="G27" s="59">
        <v>20</v>
      </c>
      <c r="H27" s="59">
        <v>19.829999999999998</v>
      </c>
      <c r="I27" s="59">
        <v>3</v>
      </c>
      <c r="J27" s="59">
        <v>3.71</v>
      </c>
      <c r="K27" s="59">
        <v>0</v>
      </c>
      <c r="L27" s="59">
        <v>0</v>
      </c>
      <c r="M27" s="190">
        <f t="shared" si="7"/>
        <v>295</v>
      </c>
      <c r="N27" s="190">
        <f t="shared" si="8"/>
        <v>188.63000000000002</v>
      </c>
      <c r="O27" s="59">
        <v>0</v>
      </c>
      <c r="P27" s="59">
        <v>0</v>
      </c>
      <c r="Q27" s="59">
        <v>16</v>
      </c>
      <c r="R27" s="59">
        <v>159.16999999999999</v>
      </c>
      <c r="S27" s="59">
        <v>0</v>
      </c>
      <c r="T27" s="59">
        <v>0</v>
      </c>
      <c r="U27" s="59">
        <v>30</v>
      </c>
      <c r="V27" s="59">
        <v>75</v>
      </c>
      <c r="W27" s="59">
        <v>1</v>
      </c>
      <c r="X27" s="59">
        <v>1.1499999999999999</v>
      </c>
      <c r="Y27" s="59">
        <f t="shared" si="11"/>
        <v>47</v>
      </c>
      <c r="Z27" s="59">
        <f t="shared" si="12"/>
        <v>235.32</v>
      </c>
      <c r="AA27" s="59">
        <v>0</v>
      </c>
      <c r="AB27" s="59">
        <v>0</v>
      </c>
      <c r="AC27" s="59">
        <v>32</v>
      </c>
      <c r="AD27" s="59">
        <v>61.62</v>
      </c>
      <c r="AE27" s="59">
        <v>15</v>
      </c>
      <c r="AF27" s="59">
        <v>155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f t="shared" si="9"/>
        <v>389</v>
      </c>
      <c r="AN27" s="59">
        <f t="shared" si="10"/>
        <v>640.57000000000005</v>
      </c>
      <c r="AO27" s="59">
        <v>53</v>
      </c>
      <c r="AP27" s="59">
        <v>94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2</v>
      </c>
      <c r="AZ27" s="59">
        <v>11.34</v>
      </c>
      <c r="BA27" s="59">
        <v>2</v>
      </c>
      <c r="BB27" s="59">
        <v>11.34</v>
      </c>
      <c r="BC27" s="59">
        <v>390</v>
      </c>
      <c r="BD27" s="59">
        <v>651.51</v>
      </c>
    </row>
    <row r="28" spans="1:56" s="105" customFormat="1" ht="15.75" x14ac:dyDescent="0.25">
      <c r="A28" s="59">
        <v>20</v>
      </c>
      <c r="B28" s="59" t="s">
        <v>56</v>
      </c>
      <c r="C28" s="190">
        <f>'Crop Loan'!BI31</f>
        <v>1480</v>
      </c>
      <c r="D28" s="190">
        <f>'Crop Loan'!BJ31</f>
        <v>829</v>
      </c>
      <c r="E28" s="59">
        <v>172</v>
      </c>
      <c r="F28" s="59">
        <v>176.87</v>
      </c>
      <c r="G28" s="59">
        <v>71</v>
      </c>
      <c r="H28" s="59">
        <v>72.45</v>
      </c>
      <c r="I28" s="59">
        <v>13</v>
      </c>
      <c r="J28" s="59">
        <v>15.42</v>
      </c>
      <c r="K28" s="59">
        <v>0</v>
      </c>
      <c r="L28" s="59">
        <v>0</v>
      </c>
      <c r="M28" s="190">
        <f t="shared" si="7"/>
        <v>1665</v>
      </c>
      <c r="N28" s="190">
        <f t="shared" si="8"/>
        <v>1021.29</v>
      </c>
      <c r="O28" s="59">
        <v>0</v>
      </c>
      <c r="P28" s="59">
        <v>0</v>
      </c>
      <c r="Q28" s="59">
        <v>29</v>
      </c>
      <c r="R28" s="59">
        <v>275.67</v>
      </c>
      <c r="S28" s="59">
        <v>0</v>
      </c>
      <c r="T28" s="59">
        <v>0</v>
      </c>
      <c r="U28" s="59">
        <v>50</v>
      </c>
      <c r="V28" s="59">
        <v>125.6</v>
      </c>
      <c r="W28" s="59">
        <v>3</v>
      </c>
      <c r="X28" s="59">
        <v>2.89</v>
      </c>
      <c r="Y28" s="59">
        <f t="shared" si="11"/>
        <v>82</v>
      </c>
      <c r="Z28" s="59">
        <f t="shared" si="12"/>
        <v>404.15999999999997</v>
      </c>
      <c r="AA28" s="59">
        <v>0</v>
      </c>
      <c r="AB28" s="59">
        <v>0</v>
      </c>
      <c r="AC28" s="59">
        <v>39</v>
      </c>
      <c r="AD28" s="59">
        <v>79.19</v>
      </c>
      <c r="AE28" s="59">
        <v>18</v>
      </c>
      <c r="AF28" s="59">
        <v>188.33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f t="shared" si="9"/>
        <v>1804</v>
      </c>
      <c r="AN28" s="59">
        <f t="shared" si="10"/>
        <v>1692.9699999999998</v>
      </c>
      <c r="AO28" s="59">
        <v>238</v>
      </c>
      <c r="AP28" s="59">
        <v>243.38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5</v>
      </c>
      <c r="AZ28" s="59">
        <v>28.35</v>
      </c>
      <c r="BA28" s="59">
        <v>5</v>
      </c>
      <c r="BB28" s="59">
        <v>28.35</v>
      </c>
      <c r="BC28" s="59">
        <v>1809</v>
      </c>
      <c r="BD28" s="59">
        <v>1721.44</v>
      </c>
    </row>
    <row r="29" spans="1:56" s="105" customFormat="1" ht="15.75" x14ac:dyDescent="0.25">
      <c r="A29" s="59">
        <v>21</v>
      </c>
      <c r="B29" s="59" t="s">
        <v>57</v>
      </c>
      <c r="C29" s="190">
        <f>'Crop Loan'!BI32</f>
        <v>0</v>
      </c>
      <c r="D29" s="190">
        <f>'Crop Loan'!BJ32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Loan'!BI33</f>
        <v>0</v>
      </c>
      <c r="D30" s="190">
        <f>'Crop Loan'!BJ33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Loan'!BI34</f>
        <v>0</v>
      </c>
      <c r="D31" s="190">
        <f>'Crop Loan'!BJ34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Loan'!BI35</f>
        <v>0</v>
      </c>
      <c r="D32" s="190">
        <f>'Crop Loan'!BJ35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Loan'!BI36</f>
        <v>0</v>
      </c>
      <c r="D33" s="190">
        <f>'Crop Loan'!BJ36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Loan'!BI37</f>
        <v>0</v>
      </c>
      <c r="D34" s="190">
        <f>'Crop Loan'!BJ37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2026</v>
      </c>
      <c r="D35" s="188">
        <f t="shared" ref="D35:BD35" si="13">SUM(D21:D34)</f>
        <v>1135</v>
      </c>
      <c r="E35" s="188">
        <f t="shared" si="13"/>
        <v>269</v>
      </c>
      <c r="F35" s="188">
        <f t="shared" si="13"/>
        <v>274.09000000000003</v>
      </c>
      <c r="G35" s="188">
        <f t="shared" si="13"/>
        <v>108</v>
      </c>
      <c r="H35" s="188">
        <f t="shared" si="13"/>
        <v>109.28</v>
      </c>
      <c r="I35" s="188">
        <f t="shared" si="13"/>
        <v>19</v>
      </c>
      <c r="J35" s="188">
        <f t="shared" si="13"/>
        <v>22.33</v>
      </c>
      <c r="K35" s="188">
        <f t="shared" si="13"/>
        <v>0</v>
      </c>
      <c r="L35" s="188">
        <f t="shared" si="13"/>
        <v>0</v>
      </c>
      <c r="M35" s="188">
        <f t="shared" si="13"/>
        <v>2314</v>
      </c>
      <c r="N35" s="188">
        <f t="shared" si="13"/>
        <v>1431.42</v>
      </c>
      <c r="O35" s="188">
        <f t="shared" si="13"/>
        <v>0</v>
      </c>
      <c r="P35" s="188">
        <f t="shared" si="13"/>
        <v>0</v>
      </c>
      <c r="Q35" s="188">
        <f t="shared" si="13"/>
        <v>63</v>
      </c>
      <c r="R35" s="188">
        <f t="shared" si="13"/>
        <v>600.8599999999999</v>
      </c>
      <c r="S35" s="188">
        <f t="shared" si="13"/>
        <v>0</v>
      </c>
      <c r="T35" s="188">
        <f t="shared" si="13"/>
        <v>0</v>
      </c>
      <c r="U35" s="188">
        <f t="shared" si="13"/>
        <v>109</v>
      </c>
      <c r="V35" s="188">
        <f t="shared" si="13"/>
        <v>274.62</v>
      </c>
      <c r="W35" s="188">
        <f t="shared" si="13"/>
        <v>5</v>
      </c>
      <c r="X35" s="188">
        <f t="shared" si="13"/>
        <v>5.1899999999999995</v>
      </c>
      <c r="Y35" s="188">
        <f t="shared" si="13"/>
        <v>177</v>
      </c>
      <c r="Z35" s="188">
        <f t="shared" si="13"/>
        <v>880.67</v>
      </c>
      <c r="AA35" s="188">
        <f t="shared" si="13"/>
        <v>0</v>
      </c>
      <c r="AB35" s="188">
        <f t="shared" si="13"/>
        <v>0</v>
      </c>
      <c r="AC35" s="188">
        <f t="shared" si="13"/>
        <v>103</v>
      </c>
      <c r="AD35" s="188">
        <f t="shared" si="13"/>
        <v>205.76999999999998</v>
      </c>
      <c r="AE35" s="188">
        <f t="shared" si="13"/>
        <v>49</v>
      </c>
      <c r="AF35" s="188">
        <f t="shared" si="13"/>
        <v>495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0</v>
      </c>
      <c r="AL35" s="188">
        <f t="shared" si="13"/>
        <v>0</v>
      </c>
      <c r="AM35" s="188">
        <f t="shared" si="13"/>
        <v>2643</v>
      </c>
      <c r="AN35" s="188">
        <f t="shared" si="13"/>
        <v>3012.8599999999997</v>
      </c>
      <c r="AO35" s="188">
        <f t="shared" si="13"/>
        <v>343</v>
      </c>
      <c r="AP35" s="188">
        <f t="shared" si="13"/>
        <v>431.14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9</v>
      </c>
      <c r="AZ35" s="188">
        <f t="shared" si="13"/>
        <v>51.03</v>
      </c>
      <c r="BA35" s="188">
        <f t="shared" si="13"/>
        <v>9</v>
      </c>
      <c r="BB35" s="188">
        <f t="shared" si="13"/>
        <v>51.03</v>
      </c>
      <c r="BC35" s="188">
        <f t="shared" si="13"/>
        <v>2651</v>
      </c>
      <c r="BD35" s="188">
        <f t="shared" si="13"/>
        <v>3063.11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Loan'!BI39</f>
        <v>0</v>
      </c>
      <c r="D36" s="190">
        <f>'Crop Loan'!BJ39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Loan'!BI40</f>
        <v>0</v>
      </c>
      <c r="D37" s="190">
        <f>'Crop Loan'!BJ40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Loan'!BI41</f>
        <v>0</v>
      </c>
      <c r="D38" s="190">
        <f>'Crop Loan'!BJ41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Loan'!BI42</f>
        <v>60</v>
      </c>
      <c r="D39" s="190">
        <f>'Crop Loan'!BJ42</f>
        <v>34</v>
      </c>
      <c r="E39" s="59">
        <v>7</v>
      </c>
      <c r="F39" s="59">
        <v>5.73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67</v>
      </c>
      <c r="N39" s="190">
        <f t="shared" si="15"/>
        <v>39.730000000000004</v>
      </c>
      <c r="O39" s="59">
        <v>0</v>
      </c>
      <c r="P39" s="59">
        <v>0</v>
      </c>
      <c r="Q39" s="59">
        <v>1</v>
      </c>
      <c r="R39" s="59">
        <v>5.88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1</v>
      </c>
      <c r="Z39" s="59">
        <f t="shared" si="17"/>
        <v>5.88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68</v>
      </c>
      <c r="AN39" s="59">
        <f t="shared" si="19"/>
        <v>45.610000000000007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68</v>
      </c>
      <c r="BD39" s="59">
        <v>45.51</v>
      </c>
    </row>
    <row r="40" spans="1:56" s="105" customFormat="1" ht="15.75" x14ac:dyDescent="0.25">
      <c r="A40" s="59">
        <v>31</v>
      </c>
      <c r="B40" s="59" t="s">
        <v>68</v>
      </c>
      <c r="C40" s="190">
        <f>'Crop Loan'!BI43</f>
        <v>0</v>
      </c>
      <c r="D40" s="190">
        <f>'Crop Loan'!BJ43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Loan'!BI44</f>
        <v>0</v>
      </c>
      <c r="D41" s="190">
        <f>'Crop Loan'!BJ44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Loan'!BI45</f>
        <v>0</v>
      </c>
      <c r="D42" s="190">
        <f>'Crop Loan'!BJ45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Loan'!BI46</f>
        <v>0</v>
      </c>
      <c r="D43" s="190">
        <f>'Crop Loan'!BJ46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Loan'!BI47</f>
        <v>0</v>
      </c>
      <c r="D44" s="190">
        <f>'Crop Loan'!BJ47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60</v>
      </c>
      <c r="D45" s="91">
        <f t="shared" ref="D45:BD45" si="20">SUM(D36:D44)</f>
        <v>34</v>
      </c>
      <c r="E45" s="91">
        <f t="shared" si="20"/>
        <v>7</v>
      </c>
      <c r="F45" s="91">
        <f t="shared" si="20"/>
        <v>5.73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67</v>
      </c>
      <c r="N45" s="91">
        <f t="shared" si="20"/>
        <v>39.730000000000004</v>
      </c>
      <c r="O45" s="91">
        <f t="shared" si="20"/>
        <v>0</v>
      </c>
      <c r="P45" s="91">
        <f t="shared" si="20"/>
        <v>0</v>
      </c>
      <c r="Q45" s="91">
        <f t="shared" si="20"/>
        <v>1</v>
      </c>
      <c r="R45" s="91">
        <f t="shared" si="20"/>
        <v>5.88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1</v>
      </c>
      <c r="Z45" s="91">
        <f t="shared" si="20"/>
        <v>5.88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68</v>
      </c>
      <c r="AN45" s="91">
        <f t="shared" si="20"/>
        <v>45.610000000000007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68</v>
      </c>
      <c r="BD45" s="91">
        <f t="shared" si="20"/>
        <v>45.51</v>
      </c>
    </row>
    <row r="46" spans="1:56" s="105" customFormat="1" ht="15.75" x14ac:dyDescent="0.25">
      <c r="A46" s="59">
        <v>36</v>
      </c>
      <c r="B46" s="59" t="s">
        <v>74</v>
      </c>
      <c r="C46" s="190">
        <f>'Crop Loan'!BI49</f>
        <v>0</v>
      </c>
      <c r="D46" s="190">
        <f>'Crop Loan'!BJ49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Loan'!BI51</f>
        <v>0</v>
      </c>
      <c r="D48" s="190">
        <f>'Crop Loan'!BJ51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Loan'!BI54</f>
        <v>0</v>
      </c>
      <c r="D50" s="190">
        <f>'Crop Loan'!BJ54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Loan'!BI55</f>
        <v>5212</v>
      </c>
      <c r="D51" s="190">
        <f>'Crop Loan'!BJ55</f>
        <v>3012</v>
      </c>
      <c r="E51" s="59">
        <v>1674</v>
      </c>
      <c r="F51" s="59">
        <v>1751.35</v>
      </c>
      <c r="G51" s="59">
        <v>679</v>
      </c>
      <c r="H51" s="59">
        <v>713.81</v>
      </c>
      <c r="I51" s="59">
        <v>124</v>
      </c>
      <c r="J51" s="59">
        <v>142.79</v>
      </c>
      <c r="K51" s="59">
        <v>0</v>
      </c>
      <c r="L51" s="59">
        <v>0</v>
      </c>
      <c r="M51" s="190">
        <f>C51+E51+I51+K51</f>
        <v>7010</v>
      </c>
      <c r="N51" s="190">
        <f>D51+F51+J51+L51</f>
        <v>4906.1400000000003</v>
      </c>
      <c r="O51" s="59">
        <v>0</v>
      </c>
      <c r="P51" s="59">
        <v>0</v>
      </c>
      <c r="Q51" s="59">
        <v>156</v>
      </c>
      <c r="R51" s="59">
        <v>1574.27</v>
      </c>
      <c r="S51" s="59">
        <v>0</v>
      </c>
      <c r="T51" s="59">
        <v>0</v>
      </c>
      <c r="U51" s="59">
        <v>289</v>
      </c>
      <c r="V51" s="59">
        <v>720.29</v>
      </c>
      <c r="W51" s="59">
        <v>17</v>
      </c>
      <c r="X51" s="59">
        <v>23.09</v>
      </c>
      <c r="Y51" s="59">
        <f>O51+Q51+S51+U51+W51</f>
        <v>462</v>
      </c>
      <c r="Z51" s="59">
        <f>P51+R51+T51+V51+X51</f>
        <v>2317.65</v>
      </c>
      <c r="AA51" s="59">
        <v>0</v>
      </c>
      <c r="AB51" s="59">
        <v>0</v>
      </c>
      <c r="AC51" s="59">
        <v>193</v>
      </c>
      <c r="AD51" s="59">
        <v>386.62</v>
      </c>
      <c r="AE51" s="59">
        <v>91</v>
      </c>
      <c r="AF51" s="59">
        <v>919.53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7756</v>
      </c>
      <c r="AN51" s="59">
        <f>N51+Z51+AB51+AD51+AF51+AH51+AJ51+AL51</f>
        <v>8529.94</v>
      </c>
      <c r="AO51" s="59">
        <v>1043</v>
      </c>
      <c r="AP51" s="59">
        <v>1227.94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45</v>
      </c>
      <c r="AZ51" s="59">
        <v>226.2</v>
      </c>
      <c r="BA51" s="59">
        <v>45</v>
      </c>
      <c r="BB51" s="59">
        <v>226.2</v>
      </c>
      <c r="BC51" s="59">
        <v>7801</v>
      </c>
      <c r="BD51" s="59">
        <v>8756.67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5212</v>
      </c>
      <c r="D52" s="188">
        <f t="shared" ref="D52:BD52" si="23">SUM(D50:D51)</f>
        <v>3012</v>
      </c>
      <c r="E52" s="188">
        <f t="shared" si="23"/>
        <v>1674</v>
      </c>
      <c r="F52" s="188">
        <f t="shared" si="23"/>
        <v>1751.35</v>
      </c>
      <c r="G52" s="188">
        <f t="shared" si="23"/>
        <v>679</v>
      </c>
      <c r="H52" s="188">
        <f t="shared" si="23"/>
        <v>713.81</v>
      </c>
      <c r="I52" s="188">
        <f t="shared" si="23"/>
        <v>124</v>
      </c>
      <c r="J52" s="188">
        <f t="shared" si="23"/>
        <v>142.79</v>
      </c>
      <c r="K52" s="188">
        <f t="shared" si="23"/>
        <v>0</v>
      </c>
      <c r="L52" s="188">
        <f t="shared" si="23"/>
        <v>0</v>
      </c>
      <c r="M52" s="188">
        <f t="shared" si="23"/>
        <v>7010</v>
      </c>
      <c r="N52" s="188">
        <f t="shared" si="23"/>
        <v>4906.1400000000003</v>
      </c>
      <c r="O52" s="188">
        <f t="shared" si="23"/>
        <v>0</v>
      </c>
      <c r="P52" s="188">
        <f t="shared" si="23"/>
        <v>0</v>
      </c>
      <c r="Q52" s="188">
        <f t="shared" si="23"/>
        <v>156</v>
      </c>
      <c r="R52" s="188">
        <f t="shared" si="23"/>
        <v>1574.27</v>
      </c>
      <c r="S52" s="188">
        <f t="shared" si="23"/>
        <v>0</v>
      </c>
      <c r="T52" s="188">
        <f t="shared" si="23"/>
        <v>0</v>
      </c>
      <c r="U52" s="188">
        <f t="shared" si="23"/>
        <v>289</v>
      </c>
      <c r="V52" s="188">
        <f t="shared" si="23"/>
        <v>720.29</v>
      </c>
      <c r="W52" s="188">
        <f t="shared" si="23"/>
        <v>17</v>
      </c>
      <c r="X52" s="188">
        <f t="shared" si="23"/>
        <v>23.09</v>
      </c>
      <c r="Y52" s="188">
        <f t="shared" si="23"/>
        <v>462</v>
      </c>
      <c r="Z52" s="188">
        <f t="shared" si="23"/>
        <v>2317.65</v>
      </c>
      <c r="AA52" s="188">
        <f t="shared" si="23"/>
        <v>0</v>
      </c>
      <c r="AB52" s="188">
        <f t="shared" si="23"/>
        <v>0</v>
      </c>
      <c r="AC52" s="188">
        <f t="shared" si="23"/>
        <v>193</v>
      </c>
      <c r="AD52" s="188">
        <f t="shared" si="23"/>
        <v>386.62</v>
      </c>
      <c r="AE52" s="188">
        <f t="shared" si="23"/>
        <v>91</v>
      </c>
      <c r="AF52" s="188">
        <f t="shared" si="23"/>
        <v>919.53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0</v>
      </c>
      <c r="AL52" s="188">
        <f t="shared" si="23"/>
        <v>0</v>
      </c>
      <c r="AM52" s="188">
        <f t="shared" si="23"/>
        <v>7756</v>
      </c>
      <c r="AN52" s="188">
        <f t="shared" si="23"/>
        <v>8529.94</v>
      </c>
      <c r="AO52" s="188">
        <f t="shared" si="23"/>
        <v>1043</v>
      </c>
      <c r="AP52" s="188">
        <f t="shared" si="23"/>
        <v>1227.94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45</v>
      </c>
      <c r="AZ52" s="188">
        <f t="shared" si="23"/>
        <v>226.2</v>
      </c>
      <c r="BA52" s="188">
        <f t="shared" si="23"/>
        <v>45</v>
      </c>
      <c r="BB52" s="188">
        <f t="shared" si="23"/>
        <v>226.2</v>
      </c>
      <c r="BC52" s="188">
        <f t="shared" si="23"/>
        <v>7801</v>
      </c>
      <c r="BD52" s="188">
        <f t="shared" si="23"/>
        <v>8756.67</v>
      </c>
    </row>
    <row r="53" spans="1:56" s="105" customFormat="1" ht="15.75" x14ac:dyDescent="0.25">
      <c r="A53" s="59">
        <v>40</v>
      </c>
      <c r="B53" s="59" t="s">
        <v>81</v>
      </c>
      <c r="C53" s="190">
        <f>'Crop Loan'!BI57</f>
        <v>14156</v>
      </c>
      <c r="D53" s="190">
        <f>'Crop Loan'!BJ57</f>
        <v>7946</v>
      </c>
      <c r="E53" s="59">
        <v>4397</v>
      </c>
      <c r="F53" s="59">
        <v>4624.58</v>
      </c>
      <c r="G53" s="59">
        <v>1776</v>
      </c>
      <c r="H53" s="59">
        <v>1884.64</v>
      </c>
      <c r="I53" s="59">
        <v>349</v>
      </c>
      <c r="J53" s="59">
        <v>376.88</v>
      </c>
      <c r="K53" s="59">
        <v>0</v>
      </c>
      <c r="L53" s="59">
        <v>0</v>
      </c>
      <c r="M53" s="190">
        <f>C53+E53+I53+K53</f>
        <v>18902</v>
      </c>
      <c r="N53" s="190">
        <f>D53+F53+J53+L53</f>
        <v>12947.46</v>
      </c>
      <c r="O53" s="59">
        <v>0</v>
      </c>
      <c r="P53" s="59">
        <v>0</v>
      </c>
      <c r="Q53" s="59">
        <v>356</v>
      </c>
      <c r="R53" s="59">
        <v>3579.26</v>
      </c>
      <c r="S53" s="59">
        <v>0</v>
      </c>
      <c r="T53" s="59">
        <v>0</v>
      </c>
      <c r="U53" s="59">
        <v>757</v>
      </c>
      <c r="V53" s="59">
        <v>1899.06</v>
      </c>
      <c r="W53" s="59">
        <v>256</v>
      </c>
      <c r="X53" s="59">
        <v>632.21</v>
      </c>
      <c r="Y53" s="59">
        <f>O53+Q53+S53+U53+W53</f>
        <v>1369</v>
      </c>
      <c r="Z53" s="59">
        <f>P53+R53+T53+V53+X53</f>
        <v>6110.53</v>
      </c>
      <c r="AA53" s="59">
        <v>0</v>
      </c>
      <c r="AB53" s="59">
        <v>0</v>
      </c>
      <c r="AC53" s="59">
        <v>951</v>
      </c>
      <c r="AD53" s="59">
        <v>1894.61</v>
      </c>
      <c r="AE53" s="59">
        <v>431</v>
      </c>
      <c r="AF53" s="59">
        <v>4439.3500000000004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21653</v>
      </c>
      <c r="AN53" s="59">
        <f>N53+Z53+AB53+AD53+AF53+AH53+AJ53+AL53</f>
        <v>25391.949999999997</v>
      </c>
      <c r="AO53" s="59">
        <v>2928</v>
      </c>
      <c r="AP53" s="59">
        <v>3711.89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1213</v>
      </c>
      <c r="AZ53" s="59">
        <v>6190.66</v>
      </c>
      <c r="BA53" s="59">
        <v>1213</v>
      </c>
      <c r="BB53" s="59">
        <v>6190.66</v>
      </c>
      <c r="BC53" s="59">
        <v>22865</v>
      </c>
      <c r="BD53" s="59">
        <v>31566.59</v>
      </c>
    </row>
    <row r="54" spans="1:56" s="107" customFormat="1" ht="15.75" x14ac:dyDescent="0.25">
      <c r="A54" s="106"/>
      <c r="B54" s="91" t="s">
        <v>82</v>
      </c>
      <c r="C54" s="188">
        <f>C53</f>
        <v>14156</v>
      </c>
      <c r="D54" s="188">
        <f t="shared" ref="D54:BD54" si="24">D53</f>
        <v>7946</v>
      </c>
      <c r="E54" s="188">
        <f t="shared" si="24"/>
        <v>4397</v>
      </c>
      <c r="F54" s="188">
        <f t="shared" si="24"/>
        <v>4624.58</v>
      </c>
      <c r="G54" s="188">
        <f t="shared" si="24"/>
        <v>1776</v>
      </c>
      <c r="H54" s="188">
        <f t="shared" si="24"/>
        <v>1884.64</v>
      </c>
      <c r="I54" s="188">
        <f t="shared" si="24"/>
        <v>349</v>
      </c>
      <c r="J54" s="188">
        <f t="shared" si="24"/>
        <v>376.88</v>
      </c>
      <c r="K54" s="188">
        <f t="shared" si="24"/>
        <v>0</v>
      </c>
      <c r="L54" s="188">
        <f t="shared" si="24"/>
        <v>0</v>
      </c>
      <c r="M54" s="188">
        <f t="shared" si="24"/>
        <v>18902</v>
      </c>
      <c r="N54" s="188">
        <f t="shared" si="24"/>
        <v>12947.46</v>
      </c>
      <c r="O54" s="188">
        <f t="shared" si="24"/>
        <v>0</v>
      </c>
      <c r="P54" s="188">
        <f t="shared" si="24"/>
        <v>0</v>
      </c>
      <c r="Q54" s="188">
        <f t="shared" si="24"/>
        <v>356</v>
      </c>
      <c r="R54" s="188">
        <f t="shared" si="24"/>
        <v>3579.26</v>
      </c>
      <c r="S54" s="188">
        <f t="shared" si="24"/>
        <v>0</v>
      </c>
      <c r="T54" s="188">
        <f t="shared" si="24"/>
        <v>0</v>
      </c>
      <c r="U54" s="188">
        <f t="shared" si="24"/>
        <v>757</v>
      </c>
      <c r="V54" s="188">
        <f t="shared" si="24"/>
        <v>1899.06</v>
      </c>
      <c r="W54" s="188">
        <f t="shared" si="24"/>
        <v>256</v>
      </c>
      <c r="X54" s="188">
        <f t="shared" si="24"/>
        <v>632.21</v>
      </c>
      <c r="Y54" s="188">
        <f t="shared" si="24"/>
        <v>1369</v>
      </c>
      <c r="Z54" s="188">
        <f t="shared" si="24"/>
        <v>6110.53</v>
      </c>
      <c r="AA54" s="188">
        <f t="shared" si="24"/>
        <v>0</v>
      </c>
      <c r="AB54" s="188">
        <f t="shared" si="24"/>
        <v>0</v>
      </c>
      <c r="AC54" s="188">
        <f t="shared" si="24"/>
        <v>951</v>
      </c>
      <c r="AD54" s="188">
        <f t="shared" si="24"/>
        <v>1894.61</v>
      </c>
      <c r="AE54" s="188">
        <f t="shared" si="24"/>
        <v>431</v>
      </c>
      <c r="AF54" s="188">
        <f t="shared" si="24"/>
        <v>4439.3500000000004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21653</v>
      </c>
      <c r="AN54" s="188">
        <f t="shared" si="24"/>
        <v>25391.949999999997</v>
      </c>
      <c r="AO54" s="188">
        <f t="shared" si="24"/>
        <v>2928</v>
      </c>
      <c r="AP54" s="188">
        <f t="shared" si="24"/>
        <v>3711.89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1213</v>
      </c>
      <c r="AZ54" s="188">
        <f t="shared" si="24"/>
        <v>6190.66</v>
      </c>
      <c r="BA54" s="188">
        <f t="shared" si="24"/>
        <v>1213</v>
      </c>
      <c r="BB54" s="188">
        <f t="shared" si="24"/>
        <v>6190.66</v>
      </c>
      <c r="BC54" s="188">
        <f t="shared" si="24"/>
        <v>22865</v>
      </c>
      <c r="BD54" s="188">
        <f t="shared" si="24"/>
        <v>31566.59</v>
      </c>
    </row>
    <row r="55" spans="1:56" s="105" customFormat="1" ht="15.75" x14ac:dyDescent="0.25">
      <c r="A55" s="59">
        <v>42</v>
      </c>
      <c r="B55" s="59" t="s">
        <v>83</v>
      </c>
      <c r="C55" s="190">
        <f>'Crop Loan'!BI59</f>
        <v>0</v>
      </c>
      <c r="D55" s="190">
        <f>'Crop Loan'!BJ59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Loan'!BI60</f>
        <v>0</v>
      </c>
      <c r="D56" s="190">
        <f>'Crop Loan'!BJ60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Loan'!BI61</f>
        <v>0</v>
      </c>
      <c r="D57" s="190">
        <f>'Crop Loan'!BJ61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Loan'!BI62</f>
        <v>0</v>
      </c>
      <c r="D58" s="190">
        <f>'Crop Loan'!BJ62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39790</v>
      </c>
      <c r="D60" s="188">
        <f t="shared" ref="D60:BB60" si="29">D59+D54+D52+D49+D47+D45+D35+D20</f>
        <v>22400</v>
      </c>
      <c r="E60" s="188">
        <f t="shared" si="29"/>
        <v>9883</v>
      </c>
      <c r="F60" s="188">
        <f t="shared" si="29"/>
        <v>10387.74</v>
      </c>
      <c r="G60" s="188">
        <f t="shared" si="29"/>
        <v>4009</v>
      </c>
      <c r="H60" s="188">
        <f t="shared" si="29"/>
        <v>4225.9799999999996</v>
      </c>
      <c r="I60" s="188">
        <f t="shared" si="29"/>
        <v>769</v>
      </c>
      <c r="J60" s="188">
        <f t="shared" si="29"/>
        <v>839.3</v>
      </c>
      <c r="K60" s="188">
        <f t="shared" si="29"/>
        <v>0</v>
      </c>
      <c r="L60" s="188">
        <f t="shared" si="29"/>
        <v>0</v>
      </c>
      <c r="M60" s="188">
        <f t="shared" si="29"/>
        <v>50442</v>
      </c>
      <c r="N60" s="188">
        <f t="shared" si="29"/>
        <v>33627.040000000001</v>
      </c>
      <c r="O60" s="188">
        <f t="shared" si="29"/>
        <v>0</v>
      </c>
      <c r="P60" s="188">
        <f t="shared" si="29"/>
        <v>0</v>
      </c>
      <c r="Q60" s="188">
        <f t="shared" si="29"/>
        <v>1088</v>
      </c>
      <c r="R60" s="188">
        <f t="shared" si="29"/>
        <v>10879.33</v>
      </c>
      <c r="S60" s="188">
        <f t="shared" si="29"/>
        <v>0</v>
      </c>
      <c r="T60" s="188">
        <f t="shared" si="29"/>
        <v>0</v>
      </c>
      <c r="U60" s="188">
        <f t="shared" si="29"/>
        <v>2086</v>
      </c>
      <c r="V60" s="188">
        <f t="shared" si="29"/>
        <v>5228.9400000000005</v>
      </c>
      <c r="W60" s="188">
        <f t="shared" si="29"/>
        <v>317</v>
      </c>
      <c r="X60" s="188">
        <f t="shared" si="29"/>
        <v>721.75000000000011</v>
      </c>
      <c r="Y60" s="188">
        <f t="shared" si="29"/>
        <v>3491</v>
      </c>
      <c r="Z60" s="188">
        <f t="shared" si="29"/>
        <v>16830.019999999997</v>
      </c>
      <c r="AA60" s="188">
        <f t="shared" si="29"/>
        <v>0</v>
      </c>
      <c r="AB60" s="188">
        <f t="shared" si="29"/>
        <v>0</v>
      </c>
      <c r="AC60" s="188">
        <f t="shared" si="29"/>
        <v>2161</v>
      </c>
      <c r="AD60" s="188">
        <f t="shared" si="29"/>
        <v>4350.0200000000004</v>
      </c>
      <c r="AE60" s="188">
        <f t="shared" si="29"/>
        <v>1001</v>
      </c>
      <c r="AF60" s="188">
        <f t="shared" si="29"/>
        <v>10150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0</v>
      </c>
      <c r="AL60" s="188">
        <f t="shared" si="29"/>
        <v>0</v>
      </c>
      <c r="AM60" s="188">
        <f>M60+Y60+AA60+AC60+AE60+AG60+AI60+AK60</f>
        <v>57095</v>
      </c>
      <c r="AN60" s="188">
        <f>N60+Z60+AB60+AD60+AF60+AH60+AJ60+AL60</f>
        <v>64957.08</v>
      </c>
      <c r="AO60" s="188">
        <f t="shared" si="29"/>
        <v>7646</v>
      </c>
      <c r="AP60" s="188">
        <f t="shared" si="29"/>
        <v>9442</v>
      </c>
      <c r="AQ60" s="188">
        <f t="shared" si="29"/>
        <v>0</v>
      </c>
      <c r="AR60" s="188">
        <f t="shared" si="29"/>
        <v>0</v>
      </c>
      <c r="AS60" s="188">
        <f t="shared" si="29"/>
        <v>0</v>
      </c>
      <c r="AT60" s="188">
        <f t="shared" si="29"/>
        <v>0</v>
      </c>
      <c r="AU60" s="188">
        <f t="shared" si="29"/>
        <v>0</v>
      </c>
      <c r="AV60" s="188">
        <f t="shared" si="29"/>
        <v>0</v>
      </c>
      <c r="AW60" s="188">
        <f t="shared" si="29"/>
        <v>0</v>
      </c>
      <c r="AX60" s="188">
        <f t="shared" si="29"/>
        <v>0</v>
      </c>
      <c r="AY60" s="188">
        <f t="shared" si="29"/>
        <v>1379</v>
      </c>
      <c r="AZ60" s="188">
        <f t="shared" si="29"/>
        <v>7070.0099999999993</v>
      </c>
      <c r="BA60" s="188">
        <f t="shared" si="29"/>
        <v>1379</v>
      </c>
      <c r="BB60" s="188">
        <f t="shared" si="29"/>
        <v>7070.0099999999993</v>
      </c>
      <c r="BC60" s="188">
        <f>AM60+BA60</f>
        <v>58474</v>
      </c>
      <c r="BD60" s="188">
        <f>AN60+BB60</f>
        <v>72027.09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98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Loan'!BO11</f>
        <v>4930</v>
      </c>
      <c r="D8" s="190">
        <f>'Crop Loan'!BP11</f>
        <v>1679</v>
      </c>
      <c r="E8" s="59">
        <v>1739</v>
      </c>
      <c r="F8" s="59">
        <v>1040.0899999999999</v>
      </c>
      <c r="G8" s="59">
        <v>927</v>
      </c>
      <c r="H8" s="59">
        <v>555.67999999999995</v>
      </c>
      <c r="I8" s="59">
        <v>778</v>
      </c>
      <c r="J8" s="59">
        <v>467.84</v>
      </c>
      <c r="K8" s="59">
        <v>278</v>
      </c>
      <c r="L8" s="59">
        <v>167.07</v>
      </c>
      <c r="M8" s="190">
        <f>C8+E8+I8+K8</f>
        <v>7725</v>
      </c>
      <c r="N8" s="190">
        <f>D8+F8+J8+L8</f>
        <v>3354.0000000000005</v>
      </c>
      <c r="O8" s="59">
        <v>621</v>
      </c>
      <c r="P8" s="59">
        <v>2332.35</v>
      </c>
      <c r="Q8" s="59">
        <v>206</v>
      </c>
      <c r="R8" s="59">
        <v>1277.23</v>
      </c>
      <c r="S8" s="59">
        <v>101</v>
      </c>
      <c r="T8" s="59">
        <v>390.65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928</v>
      </c>
      <c r="Z8" s="59">
        <f>P8+R8+T8+V8+X8</f>
        <v>4000.23</v>
      </c>
      <c r="AA8" s="59">
        <v>63</v>
      </c>
      <c r="AB8" s="59">
        <v>63</v>
      </c>
      <c r="AC8" s="59">
        <v>81</v>
      </c>
      <c r="AD8" s="59">
        <v>80</v>
      </c>
      <c r="AE8" s="59">
        <v>49</v>
      </c>
      <c r="AF8" s="59">
        <v>468</v>
      </c>
      <c r="AG8" s="59">
        <v>63</v>
      </c>
      <c r="AH8" s="59">
        <v>63</v>
      </c>
      <c r="AI8" s="59">
        <v>63</v>
      </c>
      <c r="AJ8" s="59">
        <v>63</v>
      </c>
      <c r="AK8" s="59">
        <v>63</v>
      </c>
      <c r="AL8" s="59">
        <v>63</v>
      </c>
      <c r="AM8" s="59">
        <f>M8+Y8+AA8+AC8+AE8+AG8+AI8+AK8</f>
        <v>9035</v>
      </c>
      <c r="AN8" s="59">
        <f>N8+Z8+AB8+AD8+AF8+AH8+AJ8+AL8</f>
        <v>8154.2300000000005</v>
      </c>
      <c r="AO8" s="59">
        <v>1331</v>
      </c>
      <c r="AP8" s="59">
        <v>1223.28</v>
      </c>
      <c r="AQ8" s="59">
        <v>0</v>
      </c>
      <c r="AR8" s="59">
        <v>0</v>
      </c>
      <c r="AS8" s="59">
        <v>0</v>
      </c>
      <c r="AT8" s="59">
        <v>0</v>
      </c>
      <c r="AU8" s="59">
        <v>84</v>
      </c>
      <c r="AV8" s="59">
        <v>410.48</v>
      </c>
      <c r="AW8" s="59">
        <v>0</v>
      </c>
      <c r="AX8" s="59">
        <v>0</v>
      </c>
      <c r="AY8" s="59">
        <v>372</v>
      </c>
      <c r="AZ8" s="59">
        <v>749.57</v>
      </c>
      <c r="BA8" s="59">
        <f>AQ8+AS8+AU8+AW8+AY8</f>
        <v>456</v>
      </c>
      <c r="BB8" s="59">
        <v>1160.05</v>
      </c>
      <c r="BC8" s="59">
        <v>9328</v>
      </c>
      <c r="BD8" s="59">
        <v>9315.25</v>
      </c>
    </row>
    <row r="9" spans="1:56" s="105" customFormat="1" ht="15.75" x14ac:dyDescent="0.25">
      <c r="A9" s="59">
        <v>2</v>
      </c>
      <c r="B9" s="59" t="s">
        <v>37</v>
      </c>
      <c r="C9" s="190">
        <f>'Crop Loan'!BO12</f>
        <v>5028</v>
      </c>
      <c r="D9" s="190">
        <f>'Crop Loan'!BP12</f>
        <v>1689</v>
      </c>
      <c r="E9" s="59">
        <v>2606</v>
      </c>
      <c r="F9" s="59">
        <v>1562.86</v>
      </c>
      <c r="G9" s="59">
        <v>1344</v>
      </c>
      <c r="H9" s="59">
        <v>807.28</v>
      </c>
      <c r="I9" s="59">
        <v>1172</v>
      </c>
      <c r="J9" s="59">
        <v>702.49</v>
      </c>
      <c r="K9" s="59">
        <v>418</v>
      </c>
      <c r="L9" s="59">
        <v>250.85</v>
      </c>
      <c r="M9" s="190">
        <f t="shared" ref="M9:M19" si="0">C9+E9+I9+K9</f>
        <v>9224</v>
      </c>
      <c r="N9" s="190">
        <f t="shared" ref="N9:N19" si="1">D9+F9+J9+L9</f>
        <v>4205.2</v>
      </c>
      <c r="O9" s="59">
        <v>6217</v>
      </c>
      <c r="P9" s="59">
        <v>23323.32</v>
      </c>
      <c r="Q9" s="59">
        <v>2044</v>
      </c>
      <c r="R9" s="59">
        <v>12772.08</v>
      </c>
      <c r="S9" s="59">
        <v>1041</v>
      </c>
      <c r="T9" s="59">
        <v>3906.42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9302</v>
      </c>
      <c r="Z9" s="59">
        <f t="shared" ref="Z9:Z19" si="3">P9+R9+T9+V9+X9</f>
        <v>40001.82</v>
      </c>
      <c r="AA9" s="59">
        <v>46</v>
      </c>
      <c r="AB9" s="59">
        <v>45.6</v>
      </c>
      <c r="AC9" s="59">
        <v>52</v>
      </c>
      <c r="AD9" s="59">
        <v>52</v>
      </c>
      <c r="AE9" s="59">
        <v>30</v>
      </c>
      <c r="AF9" s="59">
        <v>285.60000000000002</v>
      </c>
      <c r="AG9" s="59">
        <v>46</v>
      </c>
      <c r="AH9" s="59">
        <v>45.6</v>
      </c>
      <c r="AI9" s="59">
        <v>46</v>
      </c>
      <c r="AJ9" s="59">
        <v>45.6</v>
      </c>
      <c r="AK9" s="59">
        <v>46</v>
      </c>
      <c r="AL9" s="59">
        <v>45.6</v>
      </c>
      <c r="AM9" s="59">
        <f t="shared" ref="AM9:AM19" si="4">M9+Y9+AA9+AC9+AE9+AG9+AI9+AK9</f>
        <v>18792</v>
      </c>
      <c r="AN9" s="59">
        <f t="shared" ref="AN9:AN19" si="5">N9+Z9+AB9+AD9+AF9+AH9+AJ9+AL9</f>
        <v>44727.01999999999</v>
      </c>
      <c r="AO9" s="59">
        <v>2808</v>
      </c>
      <c r="AP9" s="59">
        <v>6708.99</v>
      </c>
      <c r="AQ9" s="59">
        <v>0</v>
      </c>
      <c r="AR9" s="59">
        <v>0</v>
      </c>
      <c r="AS9" s="59">
        <v>0</v>
      </c>
      <c r="AT9" s="59">
        <v>0</v>
      </c>
      <c r="AU9" s="59">
        <v>89</v>
      </c>
      <c r="AV9" s="59">
        <v>414.08</v>
      </c>
      <c r="AW9" s="59">
        <v>0</v>
      </c>
      <c r="AX9" s="59">
        <v>0</v>
      </c>
      <c r="AY9" s="59">
        <v>379</v>
      </c>
      <c r="AZ9" s="59">
        <v>756.14</v>
      </c>
      <c r="BA9" s="59">
        <v>468</v>
      </c>
      <c r="BB9" s="59">
        <v>1170.22</v>
      </c>
      <c r="BC9" s="59">
        <v>19193</v>
      </c>
      <c r="BD9" s="59">
        <v>45896.76</v>
      </c>
    </row>
    <row r="10" spans="1:56" s="105" customFormat="1" ht="15.75" x14ac:dyDescent="0.25">
      <c r="A10" s="59">
        <v>3</v>
      </c>
      <c r="B10" s="59" t="s">
        <v>38</v>
      </c>
      <c r="C10" s="190">
        <f>'Crop Loan'!BO13</f>
        <v>5040</v>
      </c>
      <c r="D10" s="190">
        <f>'Crop Loan'!BP13</f>
        <v>1663</v>
      </c>
      <c r="E10" s="59">
        <v>778</v>
      </c>
      <c r="F10" s="59">
        <v>466.75</v>
      </c>
      <c r="G10" s="59">
        <v>462</v>
      </c>
      <c r="H10" s="59">
        <v>276.64999999999998</v>
      </c>
      <c r="I10" s="59">
        <v>350</v>
      </c>
      <c r="J10" s="59">
        <v>210.01</v>
      </c>
      <c r="K10" s="59">
        <v>125</v>
      </c>
      <c r="L10" s="59">
        <v>74.97</v>
      </c>
      <c r="M10" s="190">
        <f t="shared" si="0"/>
        <v>6293</v>
      </c>
      <c r="N10" s="190">
        <f t="shared" si="1"/>
        <v>2414.73</v>
      </c>
      <c r="O10" s="59">
        <v>325</v>
      </c>
      <c r="P10" s="59">
        <v>1224.48</v>
      </c>
      <c r="Q10" s="59">
        <v>108</v>
      </c>
      <c r="R10" s="59">
        <v>670.55</v>
      </c>
      <c r="S10" s="59">
        <v>53</v>
      </c>
      <c r="T10" s="59">
        <v>205.09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486</v>
      </c>
      <c r="Z10" s="59">
        <f t="shared" si="3"/>
        <v>2100.12</v>
      </c>
      <c r="AA10" s="59">
        <v>23</v>
      </c>
      <c r="AB10" s="59">
        <v>22.8</v>
      </c>
      <c r="AC10" s="59">
        <v>48</v>
      </c>
      <c r="AD10" s="59">
        <v>47</v>
      </c>
      <c r="AE10" s="59">
        <v>35</v>
      </c>
      <c r="AF10" s="59">
        <v>331.8</v>
      </c>
      <c r="AG10" s="59">
        <v>23</v>
      </c>
      <c r="AH10" s="59">
        <v>22.8</v>
      </c>
      <c r="AI10" s="59">
        <v>23</v>
      </c>
      <c r="AJ10" s="59">
        <v>22.8</v>
      </c>
      <c r="AK10" s="59">
        <v>23</v>
      </c>
      <c r="AL10" s="59">
        <v>22.8</v>
      </c>
      <c r="AM10" s="59">
        <f t="shared" si="4"/>
        <v>6954</v>
      </c>
      <c r="AN10" s="59">
        <f t="shared" si="5"/>
        <v>4984.8500000000013</v>
      </c>
      <c r="AO10" s="59">
        <v>978</v>
      </c>
      <c r="AP10" s="59">
        <v>747.87</v>
      </c>
      <c r="AQ10" s="59">
        <v>0</v>
      </c>
      <c r="AR10" s="59">
        <v>0</v>
      </c>
      <c r="AS10" s="59">
        <v>0</v>
      </c>
      <c r="AT10" s="59">
        <v>0</v>
      </c>
      <c r="AU10" s="59">
        <v>77</v>
      </c>
      <c r="AV10" s="59">
        <v>389.23</v>
      </c>
      <c r="AW10" s="59">
        <v>0</v>
      </c>
      <c r="AX10" s="59">
        <v>0</v>
      </c>
      <c r="AY10" s="59">
        <v>355</v>
      </c>
      <c r="AZ10" s="59">
        <v>710.79</v>
      </c>
      <c r="BA10" s="59">
        <v>432</v>
      </c>
      <c r="BB10" s="59">
        <v>1100.02</v>
      </c>
      <c r="BC10" s="59">
        <v>6952</v>
      </c>
      <c r="BD10" s="59">
        <v>6085.81</v>
      </c>
    </row>
    <row r="11" spans="1:56" s="105" customFormat="1" ht="15.75" x14ac:dyDescent="0.25">
      <c r="A11" s="59">
        <v>4</v>
      </c>
      <c r="B11" s="59" t="s">
        <v>39</v>
      </c>
      <c r="C11" s="190">
        <f>'Crop Loan'!BO14</f>
        <v>2120</v>
      </c>
      <c r="D11" s="190">
        <f>'Crop Loan'!BP14</f>
        <v>635</v>
      </c>
      <c r="E11" s="59">
        <v>1549</v>
      </c>
      <c r="F11" s="59">
        <v>929.42</v>
      </c>
      <c r="G11" s="59">
        <v>774</v>
      </c>
      <c r="H11" s="59">
        <v>464.87</v>
      </c>
      <c r="I11" s="59">
        <v>696</v>
      </c>
      <c r="J11" s="59">
        <v>418.09</v>
      </c>
      <c r="K11" s="59">
        <v>248</v>
      </c>
      <c r="L11" s="59">
        <v>149.28</v>
      </c>
      <c r="M11" s="190">
        <f t="shared" si="0"/>
        <v>4613</v>
      </c>
      <c r="N11" s="190">
        <f t="shared" si="1"/>
        <v>2131.79</v>
      </c>
      <c r="O11" s="59">
        <v>60</v>
      </c>
      <c r="P11" s="59">
        <v>233.2</v>
      </c>
      <c r="Q11" s="59">
        <v>22</v>
      </c>
      <c r="R11" s="59">
        <v>127.72</v>
      </c>
      <c r="S11" s="59">
        <v>14</v>
      </c>
      <c r="T11" s="59">
        <v>39.08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96</v>
      </c>
      <c r="Z11" s="59">
        <f t="shared" si="3"/>
        <v>399.99999999999994</v>
      </c>
      <c r="AA11" s="59">
        <v>39</v>
      </c>
      <c r="AB11" s="59">
        <v>39</v>
      </c>
      <c r="AC11" s="59">
        <v>42</v>
      </c>
      <c r="AD11" s="59">
        <v>40</v>
      </c>
      <c r="AE11" s="59">
        <v>19</v>
      </c>
      <c r="AF11" s="59">
        <v>204</v>
      </c>
      <c r="AG11" s="59">
        <v>39</v>
      </c>
      <c r="AH11" s="59">
        <v>39</v>
      </c>
      <c r="AI11" s="59">
        <v>39</v>
      </c>
      <c r="AJ11" s="59">
        <v>39</v>
      </c>
      <c r="AK11" s="59">
        <v>39</v>
      </c>
      <c r="AL11" s="59">
        <v>39</v>
      </c>
      <c r="AM11" s="59">
        <f t="shared" si="4"/>
        <v>4926</v>
      </c>
      <c r="AN11" s="59">
        <f t="shared" si="5"/>
        <v>2931.79</v>
      </c>
      <c r="AO11" s="59">
        <v>723</v>
      </c>
      <c r="AP11" s="59">
        <v>439.93</v>
      </c>
      <c r="AQ11" s="59">
        <v>0</v>
      </c>
      <c r="AR11" s="59">
        <v>0</v>
      </c>
      <c r="AS11" s="59">
        <v>0</v>
      </c>
      <c r="AT11" s="59">
        <v>0</v>
      </c>
      <c r="AU11" s="59">
        <v>140</v>
      </c>
      <c r="AV11" s="59">
        <v>701.48</v>
      </c>
      <c r="AW11" s="59">
        <v>0</v>
      </c>
      <c r="AX11" s="59">
        <v>0</v>
      </c>
      <c r="AY11" s="59">
        <v>640</v>
      </c>
      <c r="AZ11" s="59">
        <v>1280.23</v>
      </c>
      <c r="BA11" s="59">
        <v>780</v>
      </c>
      <c r="BB11" s="59">
        <v>1981.71</v>
      </c>
      <c r="BC11" s="59">
        <v>5595</v>
      </c>
      <c r="BD11" s="59">
        <v>4914.51</v>
      </c>
    </row>
    <row r="12" spans="1:56" s="105" customFormat="1" ht="15.75" x14ac:dyDescent="0.25">
      <c r="A12" s="59">
        <v>5</v>
      </c>
      <c r="B12" s="59" t="s">
        <v>40</v>
      </c>
      <c r="C12" s="190">
        <f>'Crop Loan'!BO15</f>
        <v>670</v>
      </c>
      <c r="D12" s="190">
        <f>'Crop Loan'!BP15</f>
        <v>163</v>
      </c>
      <c r="E12" s="59">
        <v>981</v>
      </c>
      <c r="F12" s="59">
        <v>587.80999999999995</v>
      </c>
      <c r="G12" s="59">
        <v>501</v>
      </c>
      <c r="H12" s="59">
        <v>300.67</v>
      </c>
      <c r="I12" s="59">
        <v>440</v>
      </c>
      <c r="J12" s="59">
        <v>264.26</v>
      </c>
      <c r="K12" s="59">
        <v>158</v>
      </c>
      <c r="L12" s="59">
        <v>94.37</v>
      </c>
      <c r="M12" s="190">
        <f t="shared" si="0"/>
        <v>2249</v>
      </c>
      <c r="N12" s="190">
        <f t="shared" si="1"/>
        <v>1109.44</v>
      </c>
      <c r="O12" s="59">
        <v>9</v>
      </c>
      <c r="P12" s="59">
        <v>32.06</v>
      </c>
      <c r="Q12" s="59">
        <v>3</v>
      </c>
      <c r="R12" s="59">
        <v>17.57</v>
      </c>
      <c r="S12" s="59">
        <v>3</v>
      </c>
      <c r="T12" s="59">
        <v>5.38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15</v>
      </c>
      <c r="Z12" s="59">
        <f t="shared" si="3"/>
        <v>55.010000000000005</v>
      </c>
      <c r="AA12" s="59">
        <v>36</v>
      </c>
      <c r="AB12" s="59">
        <v>36</v>
      </c>
      <c r="AC12" s="59">
        <v>40</v>
      </c>
      <c r="AD12" s="59">
        <v>40</v>
      </c>
      <c r="AE12" s="59">
        <v>22</v>
      </c>
      <c r="AF12" s="59">
        <v>215.99</v>
      </c>
      <c r="AG12" s="59">
        <v>36</v>
      </c>
      <c r="AH12" s="59">
        <v>36</v>
      </c>
      <c r="AI12" s="59">
        <v>36</v>
      </c>
      <c r="AJ12" s="59">
        <v>36</v>
      </c>
      <c r="AK12" s="59">
        <v>36</v>
      </c>
      <c r="AL12" s="59">
        <v>36</v>
      </c>
      <c r="AM12" s="59">
        <f t="shared" si="4"/>
        <v>2470</v>
      </c>
      <c r="AN12" s="59">
        <f t="shared" si="5"/>
        <v>1564.44</v>
      </c>
      <c r="AO12" s="59">
        <v>343</v>
      </c>
      <c r="AP12" s="59">
        <v>234.65</v>
      </c>
      <c r="AQ12" s="59">
        <v>0</v>
      </c>
      <c r="AR12" s="59">
        <v>0</v>
      </c>
      <c r="AS12" s="59">
        <v>0</v>
      </c>
      <c r="AT12" s="59">
        <v>0</v>
      </c>
      <c r="AU12" s="59">
        <v>14</v>
      </c>
      <c r="AV12" s="59">
        <v>70.77</v>
      </c>
      <c r="AW12" s="59">
        <v>0</v>
      </c>
      <c r="AX12" s="59">
        <v>0</v>
      </c>
      <c r="AY12" s="59">
        <v>65</v>
      </c>
      <c r="AZ12" s="59">
        <v>129.22999999999999</v>
      </c>
      <c r="BA12" s="59">
        <v>79</v>
      </c>
      <c r="BB12" s="59">
        <v>200</v>
      </c>
      <c r="BC12" s="59">
        <v>2366</v>
      </c>
      <c r="BD12" s="59">
        <v>1764.36</v>
      </c>
    </row>
    <row r="13" spans="1:56" s="105" customFormat="1" ht="15.75" x14ac:dyDescent="0.25">
      <c r="A13" s="59">
        <v>6</v>
      </c>
      <c r="B13" s="59" t="s">
        <v>41</v>
      </c>
      <c r="C13" s="190">
        <f>'Crop Loan'!BO16</f>
        <v>593</v>
      </c>
      <c r="D13" s="190">
        <f>'Crop Loan'!BP16</f>
        <v>81</v>
      </c>
      <c r="E13" s="59">
        <v>824</v>
      </c>
      <c r="F13" s="59">
        <v>493.3</v>
      </c>
      <c r="G13" s="59">
        <v>424</v>
      </c>
      <c r="H13" s="59">
        <v>253.57</v>
      </c>
      <c r="I13" s="59">
        <v>372</v>
      </c>
      <c r="J13" s="59">
        <v>222.88</v>
      </c>
      <c r="K13" s="59">
        <v>132</v>
      </c>
      <c r="L13" s="59">
        <v>79.58</v>
      </c>
      <c r="M13" s="190">
        <f t="shared" si="0"/>
        <v>1921</v>
      </c>
      <c r="N13" s="190">
        <f t="shared" si="1"/>
        <v>876.76</v>
      </c>
      <c r="O13" s="59">
        <v>78</v>
      </c>
      <c r="P13" s="59">
        <v>291.54000000000002</v>
      </c>
      <c r="Q13" s="59">
        <v>26</v>
      </c>
      <c r="R13" s="59">
        <v>159.66</v>
      </c>
      <c r="S13" s="59">
        <v>12</v>
      </c>
      <c r="T13" s="59">
        <v>48.84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116</v>
      </c>
      <c r="Z13" s="59">
        <f t="shared" si="3"/>
        <v>500.04000000000008</v>
      </c>
      <c r="AA13" s="59">
        <v>36</v>
      </c>
      <c r="AB13" s="59">
        <v>36</v>
      </c>
      <c r="AC13" s="59">
        <v>30</v>
      </c>
      <c r="AD13" s="59">
        <v>30</v>
      </c>
      <c r="AE13" s="59">
        <v>12</v>
      </c>
      <c r="AF13" s="59">
        <v>126</v>
      </c>
      <c r="AG13" s="59">
        <v>36</v>
      </c>
      <c r="AH13" s="59">
        <v>36</v>
      </c>
      <c r="AI13" s="59">
        <v>36</v>
      </c>
      <c r="AJ13" s="59">
        <v>36</v>
      </c>
      <c r="AK13" s="59">
        <v>36</v>
      </c>
      <c r="AL13" s="59">
        <v>36</v>
      </c>
      <c r="AM13" s="59">
        <f t="shared" si="4"/>
        <v>2223</v>
      </c>
      <c r="AN13" s="59">
        <f t="shared" si="5"/>
        <v>1676.8000000000002</v>
      </c>
      <c r="AO13" s="59">
        <v>280</v>
      </c>
      <c r="AP13" s="59">
        <v>251.55</v>
      </c>
      <c r="AQ13" s="59">
        <v>0</v>
      </c>
      <c r="AR13" s="59">
        <v>0</v>
      </c>
      <c r="AS13" s="59">
        <v>0</v>
      </c>
      <c r="AT13" s="59">
        <v>0</v>
      </c>
      <c r="AU13" s="59">
        <v>14</v>
      </c>
      <c r="AV13" s="59">
        <v>70.760000000000005</v>
      </c>
      <c r="AW13" s="59">
        <v>0</v>
      </c>
      <c r="AX13" s="59">
        <v>0</v>
      </c>
      <c r="AY13" s="59">
        <v>64</v>
      </c>
      <c r="AZ13" s="59">
        <v>129.22</v>
      </c>
      <c r="BA13" s="59">
        <v>78</v>
      </c>
      <c r="BB13" s="59">
        <v>199.98</v>
      </c>
      <c r="BC13" s="59">
        <v>1944</v>
      </c>
      <c r="BD13" s="59">
        <v>1876.96</v>
      </c>
    </row>
    <row r="14" spans="1:56" s="105" customFormat="1" ht="15.75" x14ac:dyDescent="0.25">
      <c r="A14" s="59">
        <v>7</v>
      </c>
      <c r="B14" s="59" t="s">
        <v>42</v>
      </c>
      <c r="C14" s="190">
        <f>'Crop Loan'!BO17</f>
        <v>129</v>
      </c>
      <c r="D14" s="190">
        <f>'Crop Loan'!BP17</f>
        <v>45</v>
      </c>
      <c r="E14" s="59">
        <v>474</v>
      </c>
      <c r="F14" s="59">
        <v>284.10000000000002</v>
      </c>
      <c r="G14" s="59">
        <v>243</v>
      </c>
      <c r="H14" s="59">
        <v>146.03</v>
      </c>
      <c r="I14" s="59">
        <v>214</v>
      </c>
      <c r="J14" s="59">
        <v>128.35</v>
      </c>
      <c r="K14" s="59">
        <v>76</v>
      </c>
      <c r="L14" s="59">
        <v>45.83</v>
      </c>
      <c r="M14" s="190">
        <f t="shared" si="0"/>
        <v>893</v>
      </c>
      <c r="N14" s="190">
        <f t="shared" si="1"/>
        <v>503.28000000000003</v>
      </c>
      <c r="O14" s="59">
        <v>5</v>
      </c>
      <c r="P14" s="59">
        <v>17.5</v>
      </c>
      <c r="Q14" s="59">
        <v>2</v>
      </c>
      <c r="R14" s="59">
        <v>9.58</v>
      </c>
      <c r="S14" s="59">
        <v>1</v>
      </c>
      <c r="T14" s="59">
        <v>2.93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8</v>
      </c>
      <c r="Z14" s="59">
        <f t="shared" si="3"/>
        <v>30.009999999999998</v>
      </c>
      <c r="AA14" s="59">
        <v>48</v>
      </c>
      <c r="AB14" s="59">
        <v>48</v>
      </c>
      <c r="AC14" s="59">
        <v>40</v>
      </c>
      <c r="AD14" s="59">
        <v>40</v>
      </c>
      <c r="AE14" s="59">
        <v>17</v>
      </c>
      <c r="AF14" s="59">
        <v>167.99</v>
      </c>
      <c r="AG14" s="59">
        <v>48</v>
      </c>
      <c r="AH14" s="59">
        <v>48</v>
      </c>
      <c r="AI14" s="59">
        <v>48</v>
      </c>
      <c r="AJ14" s="59">
        <v>48</v>
      </c>
      <c r="AK14" s="59">
        <v>48</v>
      </c>
      <c r="AL14" s="59">
        <v>48</v>
      </c>
      <c r="AM14" s="59">
        <f t="shared" si="4"/>
        <v>1150</v>
      </c>
      <c r="AN14" s="59">
        <f t="shared" si="5"/>
        <v>933.28000000000009</v>
      </c>
      <c r="AO14" s="59">
        <v>173</v>
      </c>
      <c r="AP14" s="59">
        <v>140.01</v>
      </c>
      <c r="AQ14" s="59">
        <v>0</v>
      </c>
      <c r="AR14" s="59">
        <v>0</v>
      </c>
      <c r="AS14" s="59">
        <v>0</v>
      </c>
      <c r="AT14" s="59">
        <v>0</v>
      </c>
      <c r="AU14" s="59">
        <v>14</v>
      </c>
      <c r="AV14" s="59">
        <v>70.7</v>
      </c>
      <c r="AW14" s="59">
        <v>0</v>
      </c>
      <c r="AX14" s="59">
        <v>0</v>
      </c>
      <c r="AY14" s="59">
        <v>65</v>
      </c>
      <c r="AZ14" s="59">
        <v>129.30000000000001</v>
      </c>
      <c r="BA14" s="59">
        <v>79</v>
      </c>
      <c r="BB14" s="59">
        <v>200</v>
      </c>
      <c r="BC14" s="59">
        <v>1229</v>
      </c>
      <c r="BD14" s="59">
        <v>1133.3699999999999</v>
      </c>
    </row>
    <row r="15" spans="1:56" s="105" customFormat="1" ht="15.75" x14ac:dyDescent="0.25">
      <c r="A15" s="59">
        <v>8</v>
      </c>
      <c r="B15" s="59" t="s">
        <v>43</v>
      </c>
      <c r="C15" s="190">
        <f>'Crop Loan'!BO18</f>
        <v>0</v>
      </c>
      <c r="D15" s="190">
        <f>'Crop Loan'!BP18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Loan'!BO19</f>
        <v>625</v>
      </c>
      <c r="D16" s="190">
        <f>'Crop Loan'!BP19</f>
        <v>213</v>
      </c>
      <c r="E16" s="59">
        <v>465</v>
      </c>
      <c r="F16" s="59">
        <v>279.14</v>
      </c>
      <c r="G16" s="59">
        <v>240</v>
      </c>
      <c r="H16" s="59">
        <v>143.47999999999999</v>
      </c>
      <c r="I16" s="59">
        <v>210</v>
      </c>
      <c r="J16" s="59">
        <v>126.12</v>
      </c>
      <c r="K16" s="59">
        <v>75</v>
      </c>
      <c r="L16" s="59">
        <v>45.03</v>
      </c>
      <c r="M16" s="190">
        <f t="shared" si="0"/>
        <v>1375</v>
      </c>
      <c r="N16" s="190">
        <f t="shared" si="1"/>
        <v>663.29</v>
      </c>
      <c r="O16" s="59">
        <v>617</v>
      </c>
      <c r="P16" s="59">
        <v>2311.92</v>
      </c>
      <c r="Q16" s="59">
        <v>203</v>
      </c>
      <c r="R16" s="59">
        <v>1266.02</v>
      </c>
      <c r="S16" s="59">
        <v>103</v>
      </c>
      <c r="T16" s="59">
        <v>387.23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923</v>
      </c>
      <c r="Z16" s="59">
        <f t="shared" si="3"/>
        <v>3965.17</v>
      </c>
      <c r="AA16" s="59">
        <v>72</v>
      </c>
      <c r="AB16" s="59">
        <v>72</v>
      </c>
      <c r="AC16" s="59">
        <v>60</v>
      </c>
      <c r="AD16" s="59">
        <v>60</v>
      </c>
      <c r="AE16" s="59">
        <v>25</v>
      </c>
      <c r="AF16" s="59">
        <v>251.99</v>
      </c>
      <c r="AG16" s="59">
        <v>72</v>
      </c>
      <c r="AH16" s="59">
        <v>72</v>
      </c>
      <c r="AI16" s="59">
        <v>72</v>
      </c>
      <c r="AJ16" s="59">
        <v>72</v>
      </c>
      <c r="AK16" s="59">
        <v>72</v>
      </c>
      <c r="AL16" s="59">
        <v>72</v>
      </c>
      <c r="AM16" s="59">
        <f t="shared" si="4"/>
        <v>2671</v>
      </c>
      <c r="AN16" s="59">
        <f t="shared" si="5"/>
        <v>5228.45</v>
      </c>
      <c r="AO16" s="59">
        <v>401</v>
      </c>
      <c r="AP16" s="59">
        <v>784.2</v>
      </c>
      <c r="AQ16" s="59">
        <v>0</v>
      </c>
      <c r="AR16" s="59">
        <v>0</v>
      </c>
      <c r="AS16" s="59">
        <v>0</v>
      </c>
      <c r="AT16" s="59">
        <v>0</v>
      </c>
      <c r="AU16" s="59">
        <v>141</v>
      </c>
      <c r="AV16" s="59">
        <v>707.7</v>
      </c>
      <c r="AW16" s="59">
        <v>0</v>
      </c>
      <c r="AX16" s="59">
        <v>0</v>
      </c>
      <c r="AY16" s="59">
        <v>646</v>
      </c>
      <c r="AZ16" s="59">
        <v>1292.33</v>
      </c>
      <c r="BA16" s="59">
        <v>787</v>
      </c>
      <c r="BB16" s="59">
        <v>2000.03</v>
      </c>
      <c r="BC16" s="59">
        <v>3458</v>
      </c>
      <c r="BD16" s="59">
        <v>7228</v>
      </c>
    </row>
    <row r="17" spans="1:56" s="105" customFormat="1" ht="15.75" x14ac:dyDescent="0.25">
      <c r="A17" s="59">
        <v>10</v>
      </c>
      <c r="B17" s="59" t="s">
        <v>45</v>
      </c>
      <c r="C17" s="190">
        <f>'Crop Loan'!BO20</f>
        <v>4855</v>
      </c>
      <c r="D17" s="190">
        <f>'Crop Loan'!BP20</f>
        <v>1865</v>
      </c>
      <c r="E17" s="59">
        <v>5185</v>
      </c>
      <c r="F17" s="59">
        <v>3108.56</v>
      </c>
      <c r="G17" s="59">
        <v>2623</v>
      </c>
      <c r="H17" s="59">
        <v>1570.46</v>
      </c>
      <c r="I17" s="59">
        <v>2329</v>
      </c>
      <c r="J17" s="59">
        <v>1398.21</v>
      </c>
      <c r="K17" s="59">
        <v>834</v>
      </c>
      <c r="L17" s="59">
        <v>499.29</v>
      </c>
      <c r="M17" s="190">
        <f t="shared" si="0"/>
        <v>13203</v>
      </c>
      <c r="N17" s="190">
        <f t="shared" si="1"/>
        <v>6871.0599999999995</v>
      </c>
      <c r="O17" s="59">
        <v>1281</v>
      </c>
      <c r="P17" s="59">
        <v>4810.45</v>
      </c>
      <c r="Q17" s="59">
        <v>421</v>
      </c>
      <c r="R17" s="59">
        <v>2634.24</v>
      </c>
      <c r="S17" s="59">
        <v>217</v>
      </c>
      <c r="T17" s="59">
        <v>805.7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1919</v>
      </c>
      <c r="Z17" s="59">
        <f t="shared" si="3"/>
        <v>8250.39</v>
      </c>
      <c r="AA17" s="59">
        <v>354</v>
      </c>
      <c r="AB17" s="59">
        <v>354.01</v>
      </c>
      <c r="AC17" s="59">
        <v>400</v>
      </c>
      <c r="AD17" s="59">
        <v>400</v>
      </c>
      <c r="AE17" s="59">
        <v>218</v>
      </c>
      <c r="AF17" s="59">
        <v>2183.9499999999998</v>
      </c>
      <c r="AG17" s="59">
        <v>354</v>
      </c>
      <c r="AH17" s="59">
        <v>354.01</v>
      </c>
      <c r="AI17" s="59">
        <v>354</v>
      </c>
      <c r="AJ17" s="59">
        <v>354.01</v>
      </c>
      <c r="AK17" s="59">
        <v>354</v>
      </c>
      <c r="AL17" s="59">
        <v>354.01</v>
      </c>
      <c r="AM17" s="59">
        <f t="shared" si="4"/>
        <v>17156</v>
      </c>
      <c r="AN17" s="59">
        <f t="shared" si="5"/>
        <v>19121.439999999995</v>
      </c>
      <c r="AO17" s="59">
        <v>2723</v>
      </c>
      <c r="AP17" s="59">
        <v>2868.23</v>
      </c>
      <c r="AQ17" s="59">
        <v>0</v>
      </c>
      <c r="AR17" s="59">
        <v>0</v>
      </c>
      <c r="AS17" s="59">
        <v>0</v>
      </c>
      <c r="AT17" s="59">
        <v>0</v>
      </c>
      <c r="AU17" s="59">
        <v>709</v>
      </c>
      <c r="AV17" s="59">
        <v>3538.39</v>
      </c>
      <c r="AW17" s="59">
        <v>0</v>
      </c>
      <c r="AX17" s="59">
        <v>0</v>
      </c>
      <c r="AY17" s="59">
        <v>3229</v>
      </c>
      <c r="AZ17" s="59">
        <v>6461.58</v>
      </c>
      <c r="BA17" s="59">
        <v>3938</v>
      </c>
      <c r="BB17" s="59">
        <v>9999.9699999999993</v>
      </c>
      <c r="BC17" s="59">
        <v>22084</v>
      </c>
      <c r="BD17" s="59">
        <v>29121.51</v>
      </c>
    </row>
    <row r="18" spans="1:56" s="105" customFormat="1" ht="15.75" x14ac:dyDescent="0.25">
      <c r="A18" s="59">
        <v>11</v>
      </c>
      <c r="B18" s="59" t="s">
        <v>46</v>
      </c>
      <c r="C18" s="190">
        <f>'Crop Loan'!BO21</f>
        <v>270</v>
      </c>
      <c r="D18" s="190">
        <f>'Crop Loan'!BP21</f>
        <v>64</v>
      </c>
      <c r="E18" s="59">
        <v>356</v>
      </c>
      <c r="F18" s="59">
        <v>214.6</v>
      </c>
      <c r="G18" s="59">
        <v>180</v>
      </c>
      <c r="H18" s="59">
        <v>108.13</v>
      </c>
      <c r="I18" s="59">
        <v>165</v>
      </c>
      <c r="J18" s="59">
        <v>99</v>
      </c>
      <c r="K18" s="59">
        <v>59</v>
      </c>
      <c r="L18" s="59">
        <v>35.35</v>
      </c>
      <c r="M18" s="190">
        <f t="shared" si="0"/>
        <v>850</v>
      </c>
      <c r="N18" s="190">
        <f t="shared" si="1"/>
        <v>412.95000000000005</v>
      </c>
      <c r="O18" s="59">
        <v>124</v>
      </c>
      <c r="P18" s="59">
        <v>466.47</v>
      </c>
      <c r="Q18" s="59">
        <v>41</v>
      </c>
      <c r="R18" s="59">
        <v>255.44</v>
      </c>
      <c r="S18" s="59">
        <v>21</v>
      </c>
      <c r="T18" s="59">
        <v>78.12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186</v>
      </c>
      <c r="Z18" s="59">
        <f t="shared" si="3"/>
        <v>800.03000000000009</v>
      </c>
      <c r="AA18" s="59">
        <v>12</v>
      </c>
      <c r="AB18" s="59">
        <v>12</v>
      </c>
      <c r="AC18" s="59">
        <v>10</v>
      </c>
      <c r="AD18" s="59">
        <v>10</v>
      </c>
      <c r="AE18" s="59">
        <v>4</v>
      </c>
      <c r="AF18" s="59">
        <v>42</v>
      </c>
      <c r="AG18" s="59">
        <v>12</v>
      </c>
      <c r="AH18" s="59">
        <v>12</v>
      </c>
      <c r="AI18" s="59">
        <v>12</v>
      </c>
      <c r="AJ18" s="59">
        <v>12</v>
      </c>
      <c r="AK18" s="59">
        <v>12</v>
      </c>
      <c r="AL18" s="59">
        <v>12</v>
      </c>
      <c r="AM18" s="59">
        <f t="shared" si="4"/>
        <v>1098</v>
      </c>
      <c r="AN18" s="59">
        <f t="shared" si="5"/>
        <v>1312.98</v>
      </c>
      <c r="AO18" s="59">
        <v>161</v>
      </c>
      <c r="AP18" s="59">
        <v>196.95</v>
      </c>
      <c r="AQ18" s="59">
        <v>0</v>
      </c>
      <c r="AR18" s="59">
        <v>0</v>
      </c>
      <c r="AS18" s="59">
        <v>0</v>
      </c>
      <c r="AT18" s="59">
        <v>0</v>
      </c>
      <c r="AU18" s="59">
        <v>21</v>
      </c>
      <c r="AV18" s="59">
        <v>107.22</v>
      </c>
      <c r="AW18" s="59">
        <v>0</v>
      </c>
      <c r="AX18" s="59">
        <v>0</v>
      </c>
      <c r="AY18" s="59">
        <v>98</v>
      </c>
      <c r="AZ18" s="59">
        <v>195.79</v>
      </c>
      <c r="BA18" s="59">
        <v>119</v>
      </c>
      <c r="BB18" s="59">
        <v>303.01</v>
      </c>
      <c r="BC18" s="59">
        <v>1194</v>
      </c>
      <c r="BD18" s="59">
        <v>1615.98</v>
      </c>
    </row>
    <row r="19" spans="1:56" s="105" customFormat="1" ht="15.75" x14ac:dyDescent="0.25">
      <c r="A19" s="59">
        <v>12</v>
      </c>
      <c r="B19" s="59" t="s">
        <v>47</v>
      </c>
      <c r="C19" s="190">
        <f>'Crop Loan'!BO22</f>
        <v>890</v>
      </c>
      <c r="D19" s="190">
        <f>'Crop Loan'!BP22</f>
        <v>279</v>
      </c>
      <c r="E19" s="59">
        <v>513</v>
      </c>
      <c r="F19" s="59">
        <v>305.91000000000003</v>
      </c>
      <c r="G19" s="59">
        <v>260</v>
      </c>
      <c r="H19" s="59">
        <v>155.52000000000001</v>
      </c>
      <c r="I19" s="59">
        <v>234</v>
      </c>
      <c r="J19" s="59">
        <v>139.81</v>
      </c>
      <c r="K19" s="59">
        <v>84</v>
      </c>
      <c r="L19" s="59">
        <v>49.94</v>
      </c>
      <c r="M19" s="190">
        <f t="shared" si="0"/>
        <v>1721</v>
      </c>
      <c r="N19" s="190">
        <f t="shared" si="1"/>
        <v>774.66000000000008</v>
      </c>
      <c r="O19" s="59">
        <v>31</v>
      </c>
      <c r="P19" s="59">
        <v>116.61</v>
      </c>
      <c r="Q19" s="59">
        <v>10</v>
      </c>
      <c r="R19" s="59">
        <v>63.85</v>
      </c>
      <c r="S19" s="59">
        <v>6</v>
      </c>
      <c r="T19" s="59">
        <v>19.52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47</v>
      </c>
      <c r="Z19" s="59">
        <f t="shared" si="3"/>
        <v>199.98000000000002</v>
      </c>
      <c r="AA19" s="59">
        <v>96</v>
      </c>
      <c r="AB19" s="59">
        <v>96</v>
      </c>
      <c r="AC19" s="59">
        <v>100</v>
      </c>
      <c r="AD19" s="59">
        <v>100</v>
      </c>
      <c r="AE19" s="59">
        <v>52</v>
      </c>
      <c r="AF19" s="59">
        <v>515.98</v>
      </c>
      <c r="AG19" s="59">
        <v>96</v>
      </c>
      <c r="AH19" s="59">
        <v>96</v>
      </c>
      <c r="AI19" s="59">
        <v>96</v>
      </c>
      <c r="AJ19" s="59">
        <v>96</v>
      </c>
      <c r="AK19" s="59">
        <v>96</v>
      </c>
      <c r="AL19" s="59">
        <v>96</v>
      </c>
      <c r="AM19" s="59">
        <f t="shared" si="4"/>
        <v>2304</v>
      </c>
      <c r="AN19" s="59">
        <f t="shared" si="5"/>
        <v>1974.6200000000001</v>
      </c>
      <c r="AO19" s="59">
        <v>343</v>
      </c>
      <c r="AP19" s="59">
        <v>296.35000000000002</v>
      </c>
      <c r="AQ19" s="59">
        <v>0</v>
      </c>
      <c r="AR19" s="59">
        <v>0</v>
      </c>
      <c r="AS19" s="59">
        <v>0</v>
      </c>
      <c r="AT19" s="59">
        <v>0</v>
      </c>
      <c r="AU19" s="59">
        <v>42</v>
      </c>
      <c r="AV19" s="59">
        <v>212.3</v>
      </c>
      <c r="AW19" s="59">
        <v>0</v>
      </c>
      <c r="AX19" s="59">
        <v>0</v>
      </c>
      <c r="AY19" s="59">
        <v>193</v>
      </c>
      <c r="AZ19" s="59">
        <v>387.71</v>
      </c>
      <c r="BA19" s="59">
        <v>235</v>
      </c>
      <c r="BB19" s="59">
        <v>600.01</v>
      </c>
      <c r="BC19" s="59">
        <v>2518</v>
      </c>
      <c r="BD19" s="59">
        <v>2575.63</v>
      </c>
    </row>
    <row r="20" spans="1:56" s="107" customFormat="1" ht="15.75" x14ac:dyDescent="0.25">
      <c r="A20" s="106"/>
      <c r="B20" s="91" t="s">
        <v>48</v>
      </c>
      <c r="C20" s="188">
        <f>SUM(C8:C19)</f>
        <v>25150</v>
      </c>
      <c r="D20" s="188">
        <f t="shared" ref="D20:BD20" si="6">SUM(D8:D19)</f>
        <v>8376</v>
      </c>
      <c r="E20" s="188">
        <f t="shared" si="6"/>
        <v>15470</v>
      </c>
      <c r="F20" s="188">
        <f t="shared" si="6"/>
        <v>9272.5400000000009</v>
      </c>
      <c r="G20" s="188">
        <f t="shared" si="6"/>
        <v>7978</v>
      </c>
      <c r="H20" s="188">
        <f t="shared" si="6"/>
        <v>4782.3400000000011</v>
      </c>
      <c r="I20" s="188">
        <f t="shared" si="6"/>
        <v>6960</v>
      </c>
      <c r="J20" s="188">
        <f t="shared" si="6"/>
        <v>4177.0599999999995</v>
      </c>
      <c r="K20" s="188">
        <f t="shared" si="6"/>
        <v>2487</v>
      </c>
      <c r="L20" s="188">
        <f t="shared" si="6"/>
        <v>1491.56</v>
      </c>
      <c r="M20" s="188">
        <f t="shared" si="6"/>
        <v>50067</v>
      </c>
      <c r="N20" s="188">
        <f t="shared" si="6"/>
        <v>23317.160000000003</v>
      </c>
      <c r="O20" s="188">
        <f t="shared" si="6"/>
        <v>9368</v>
      </c>
      <c r="P20" s="188">
        <f t="shared" si="6"/>
        <v>35159.9</v>
      </c>
      <c r="Q20" s="188">
        <f t="shared" si="6"/>
        <v>3086</v>
      </c>
      <c r="R20" s="188">
        <f t="shared" si="6"/>
        <v>19253.939999999995</v>
      </c>
      <c r="S20" s="188">
        <f t="shared" si="6"/>
        <v>1572</v>
      </c>
      <c r="T20" s="188">
        <f t="shared" si="6"/>
        <v>5888.9600000000009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14026</v>
      </c>
      <c r="Z20" s="188">
        <f t="shared" si="6"/>
        <v>60302.80000000001</v>
      </c>
      <c r="AA20" s="188">
        <f t="shared" si="6"/>
        <v>825</v>
      </c>
      <c r="AB20" s="188">
        <f t="shared" si="6"/>
        <v>824.41</v>
      </c>
      <c r="AC20" s="188">
        <f t="shared" si="6"/>
        <v>903</v>
      </c>
      <c r="AD20" s="188">
        <f t="shared" si="6"/>
        <v>899</v>
      </c>
      <c r="AE20" s="188">
        <f t="shared" si="6"/>
        <v>483</v>
      </c>
      <c r="AF20" s="188">
        <f t="shared" si="6"/>
        <v>4793.2999999999993</v>
      </c>
      <c r="AG20" s="188">
        <f t="shared" si="6"/>
        <v>825</v>
      </c>
      <c r="AH20" s="188">
        <f t="shared" si="6"/>
        <v>824.41</v>
      </c>
      <c r="AI20" s="188">
        <f t="shared" si="6"/>
        <v>825</v>
      </c>
      <c r="AJ20" s="188">
        <f t="shared" si="6"/>
        <v>824.41</v>
      </c>
      <c r="AK20" s="188">
        <f t="shared" si="6"/>
        <v>825</v>
      </c>
      <c r="AL20" s="188">
        <f t="shared" si="6"/>
        <v>824.41</v>
      </c>
      <c r="AM20" s="188">
        <f t="shared" si="6"/>
        <v>68779</v>
      </c>
      <c r="AN20" s="188">
        <f t="shared" si="6"/>
        <v>92609.89999999998</v>
      </c>
      <c r="AO20" s="188">
        <f t="shared" si="6"/>
        <v>10264</v>
      </c>
      <c r="AP20" s="188">
        <f t="shared" si="6"/>
        <v>13892.01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1345</v>
      </c>
      <c r="AV20" s="188">
        <f t="shared" si="6"/>
        <v>6693.1100000000006</v>
      </c>
      <c r="AW20" s="188">
        <f t="shared" si="6"/>
        <v>0</v>
      </c>
      <c r="AX20" s="188">
        <f t="shared" si="6"/>
        <v>0</v>
      </c>
      <c r="AY20" s="188">
        <f t="shared" si="6"/>
        <v>6106</v>
      </c>
      <c r="AZ20" s="188">
        <f t="shared" si="6"/>
        <v>12221.89</v>
      </c>
      <c r="BA20" s="188">
        <f t="shared" si="6"/>
        <v>7451</v>
      </c>
      <c r="BB20" s="188">
        <f t="shared" si="6"/>
        <v>18914.999999999996</v>
      </c>
      <c r="BC20" s="188">
        <f t="shared" si="6"/>
        <v>75861</v>
      </c>
      <c r="BD20" s="188">
        <f t="shared" si="6"/>
        <v>111528.14</v>
      </c>
    </row>
    <row r="21" spans="1:56" s="105" customFormat="1" ht="15.75" x14ac:dyDescent="0.25">
      <c r="A21" s="59">
        <v>13</v>
      </c>
      <c r="B21" s="59" t="s">
        <v>49</v>
      </c>
      <c r="C21" s="190">
        <f>'Crop Loan'!BO24</f>
        <v>1075</v>
      </c>
      <c r="D21" s="190">
        <f>'Crop Loan'!BP24</f>
        <v>149</v>
      </c>
      <c r="E21" s="59">
        <v>1717</v>
      </c>
      <c r="F21" s="59">
        <v>1030.31</v>
      </c>
      <c r="G21" s="59">
        <v>833</v>
      </c>
      <c r="H21" s="59">
        <v>499.84</v>
      </c>
      <c r="I21" s="59">
        <v>772</v>
      </c>
      <c r="J21" s="59">
        <v>463.36</v>
      </c>
      <c r="K21" s="59">
        <v>275</v>
      </c>
      <c r="L21" s="59">
        <v>165.46</v>
      </c>
      <c r="M21" s="190">
        <f t="shared" ref="M21:M34" si="7">C21+E21+I21+K21</f>
        <v>3839</v>
      </c>
      <c r="N21" s="190">
        <f t="shared" ref="N21:N34" si="8">D21+F21+J21+L21</f>
        <v>1808.13</v>
      </c>
      <c r="O21" s="59">
        <v>31</v>
      </c>
      <c r="P21" s="59">
        <v>116.62</v>
      </c>
      <c r="Q21" s="59">
        <v>12</v>
      </c>
      <c r="R21" s="59">
        <v>63.86</v>
      </c>
      <c r="S21" s="59">
        <v>6</v>
      </c>
      <c r="T21" s="59">
        <v>19.53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49</v>
      </c>
      <c r="Z21" s="59">
        <f>P21+R21+T21+V21+X21</f>
        <v>200.01000000000002</v>
      </c>
      <c r="AA21" s="59">
        <v>30</v>
      </c>
      <c r="AB21" s="59">
        <v>30</v>
      </c>
      <c r="AC21" s="59">
        <v>31</v>
      </c>
      <c r="AD21" s="59">
        <v>30</v>
      </c>
      <c r="AE21" s="59">
        <v>15</v>
      </c>
      <c r="AF21" s="59">
        <v>150</v>
      </c>
      <c r="AG21" s="59">
        <v>30</v>
      </c>
      <c r="AH21" s="59">
        <v>30</v>
      </c>
      <c r="AI21" s="59">
        <v>30</v>
      </c>
      <c r="AJ21" s="59">
        <v>30</v>
      </c>
      <c r="AK21" s="59">
        <v>30</v>
      </c>
      <c r="AL21" s="59">
        <v>30</v>
      </c>
      <c r="AM21" s="59">
        <f t="shared" ref="AM21:AM34" si="9">M21+Y21+AA21+AC21+AE21+AG21+AI21+AK21</f>
        <v>4054</v>
      </c>
      <c r="AN21" s="59">
        <f t="shared" ref="AN21:AN34" si="10">N21+Z21+AB21+AD21+AF21+AH21+AJ21+AL21</f>
        <v>2308.1400000000003</v>
      </c>
      <c r="AO21" s="59">
        <v>560</v>
      </c>
      <c r="AP21" s="59">
        <v>346.37</v>
      </c>
      <c r="AQ21" s="59">
        <v>0</v>
      </c>
      <c r="AR21" s="59">
        <v>0</v>
      </c>
      <c r="AS21" s="59">
        <v>0</v>
      </c>
      <c r="AT21" s="59">
        <v>0</v>
      </c>
      <c r="AU21" s="59">
        <v>10</v>
      </c>
      <c r="AV21" s="59">
        <v>53.07</v>
      </c>
      <c r="AW21" s="59">
        <v>0</v>
      </c>
      <c r="AX21" s="59">
        <v>0</v>
      </c>
      <c r="AY21" s="59">
        <v>48</v>
      </c>
      <c r="AZ21" s="59">
        <v>96.93</v>
      </c>
      <c r="BA21" s="59">
        <v>58</v>
      </c>
      <c r="BB21" s="59">
        <v>150</v>
      </c>
      <c r="BC21" s="59">
        <v>3790</v>
      </c>
      <c r="BD21" s="59">
        <v>2459.13</v>
      </c>
    </row>
    <row r="22" spans="1:56" s="105" customFormat="1" ht="15.75" x14ac:dyDescent="0.25">
      <c r="A22" s="59">
        <v>14</v>
      </c>
      <c r="B22" s="59" t="s">
        <v>50</v>
      </c>
      <c r="C22" s="190">
        <f>'Crop Loan'!BO25</f>
        <v>0</v>
      </c>
      <c r="D22" s="190">
        <f>'Crop Loan'!BP25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Loan'!BO26</f>
        <v>0</v>
      </c>
      <c r="D23" s="190">
        <f>'Crop Loan'!BP26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Loan'!BO27</f>
        <v>0</v>
      </c>
      <c r="D24" s="190">
        <f>'Crop Loan'!BP27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Loan'!BO28</f>
        <v>0</v>
      </c>
      <c r="D25" s="190">
        <f>'Crop Loan'!BP28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Loan'!BO29</f>
        <v>3125</v>
      </c>
      <c r="D26" s="190">
        <f>'Crop Loan'!BP29</f>
        <v>872</v>
      </c>
      <c r="E26" s="59">
        <v>1171</v>
      </c>
      <c r="F26" s="59">
        <v>701.23</v>
      </c>
      <c r="G26" s="59">
        <v>614</v>
      </c>
      <c r="H26" s="59">
        <v>368.74</v>
      </c>
      <c r="I26" s="59">
        <v>526</v>
      </c>
      <c r="J26" s="59">
        <v>315.45</v>
      </c>
      <c r="K26" s="59">
        <v>187</v>
      </c>
      <c r="L26" s="59">
        <v>112.65</v>
      </c>
      <c r="M26" s="190">
        <f t="shared" si="7"/>
        <v>5009</v>
      </c>
      <c r="N26" s="190">
        <f t="shared" si="8"/>
        <v>2001.3300000000002</v>
      </c>
      <c r="O26" s="59">
        <v>110</v>
      </c>
      <c r="P26" s="59">
        <v>408.14</v>
      </c>
      <c r="Q26" s="59">
        <v>34</v>
      </c>
      <c r="R26" s="59">
        <v>223.53</v>
      </c>
      <c r="S26" s="59">
        <v>21</v>
      </c>
      <c r="T26" s="59">
        <v>68.39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165</v>
      </c>
      <c r="Z26" s="59">
        <f t="shared" si="12"/>
        <v>700.06</v>
      </c>
      <c r="AA26" s="59">
        <v>9</v>
      </c>
      <c r="AB26" s="59">
        <v>9.6</v>
      </c>
      <c r="AC26" s="59">
        <v>10</v>
      </c>
      <c r="AD26" s="59">
        <v>10</v>
      </c>
      <c r="AE26" s="59">
        <v>7</v>
      </c>
      <c r="AF26" s="59">
        <v>51.6</v>
      </c>
      <c r="AG26" s="59">
        <v>9</v>
      </c>
      <c r="AH26" s="59">
        <v>9.6</v>
      </c>
      <c r="AI26" s="59">
        <v>9</v>
      </c>
      <c r="AJ26" s="59">
        <v>9.6</v>
      </c>
      <c r="AK26" s="59">
        <v>9</v>
      </c>
      <c r="AL26" s="59">
        <v>9.6</v>
      </c>
      <c r="AM26" s="59">
        <f t="shared" si="9"/>
        <v>5227</v>
      </c>
      <c r="AN26" s="59">
        <f t="shared" si="10"/>
        <v>2801.39</v>
      </c>
      <c r="AO26" s="59">
        <v>662</v>
      </c>
      <c r="AP26" s="59">
        <v>420.21</v>
      </c>
      <c r="AQ26" s="59">
        <v>0</v>
      </c>
      <c r="AR26" s="59">
        <v>0</v>
      </c>
      <c r="AS26" s="59">
        <v>0</v>
      </c>
      <c r="AT26" s="59">
        <v>0</v>
      </c>
      <c r="AU26" s="59">
        <v>249</v>
      </c>
      <c r="AV26" s="59">
        <v>1238.43</v>
      </c>
      <c r="AW26" s="59">
        <v>0</v>
      </c>
      <c r="AX26" s="59">
        <v>0</v>
      </c>
      <c r="AY26" s="59">
        <v>1132</v>
      </c>
      <c r="AZ26" s="59">
        <v>2261.59</v>
      </c>
      <c r="BA26" s="59">
        <v>1381</v>
      </c>
      <c r="BB26" s="59">
        <v>3500.02</v>
      </c>
      <c r="BC26" s="59">
        <v>5789</v>
      </c>
      <c r="BD26" s="59">
        <v>6301.42</v>
      </c>
    </row>
    <row r="27" spans="1:56" s="105" customFormat="1" ht="15.75" x14ac:dyDescent="0.25">
      <c r="A27" s="59">
        <v>19</v>
      </c>
      <c r="B27" s="59" t="s">
        <v>55</v>
      </c>
      <c r="C27" s="190">
        <f>'Crop Loan'!BO30</f>
        <v>7270</v>
      </c>
      <c r="D27" s="190">
        <f>'Crop Loan'!BP30</f>
        <v>2646</v>
      </c>
      <c r="E27" s="59">
        <v>647</v>
      </c>
      <c r="F27" s="59">
        <v>388.35</v>
      </c>
      <c r="G27" s="59">
        <v>423</v>
      </c>
      <c r="H27" s="59">
        <v>253.52</v>
      </c>
      <c r="I27" s="59">
        <v>291</v>
      </c>
      <c r="J27" s="59">
        <v>174.78</v>
      </c>
      <c r="K27" s="59">
        <v>103</v>
      </c>
      <c r="L27" s="59">
        <v>62.41</v>
      </c>
      <c r="M27" s="190">
        <f t="shared" si="7"/>
        <v>8311</v>
      </c>
      <c r="N27" s="190">
        <f t="shared" si="8"/>
        <v>3271.54</v>
      </c>
      <c r="O27" s="59">
        <v>468</v>
      </c>
      <c r="P27" s="59">
        <v>1749.24</v>
      </c>
      <c r="Q27" s="59">
        <v>154</v>
      </c>
      <c r="R27" s="59">
        <v>957.92</v>
      </c>
      <c r="S27" s="59">
        <v>78</v>
      </c>
      <c r="T27" s="59">
        <v>292.98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700</v>
      </c>
      <c r="Z27" s="59">
        <f t="shared" si="12"/>
        <v>3000.14</v>
      </c>
      <c r="AA27" s="59">
        <v>48</v>
      </c>
      <c r="AB27" s="59">
        <v>48</v>
      </c>
      <c r="AC27" s="59">
        <v>50</v>
      </c>
      <c r="AD27" s="59">
        <v>49.7</v>
      </c>
      <c r="AE27" s="59">
        <v>25</v>
      </c>
      <c r="AF27" s="59">
        <v>255.3</v>
      </c>
      <c r="AG27" s="59">
        <v>48</v>
      </c>
      <c r="AH27" s="59">
        <v>48</v>
      </c>
      <c r="AI27" s="59">
        <v>48</v>
      </c>
      <c r="AJ27" s="59">
        <v>48</v>
      </c>
      <c r="AK27" s="59">
        <v>48</v>
      </c>
      <c r="AL27" s="59">
        <v>48</v>
      </c>
      <c r="AM27" s="59">
        <f t="shared" si="9"/>
        <v>9278</v>
      </c>
      <c r="AN27" s="59">
        <f t="shared" si="10"/>
        <v>6768.68</v>
      </c>
      <c r="AO27" s="59">
        <v>1367</v>
      </c>
      <c r="AP27" s="59">
        <v>1015.29</v>
      </c>
      <c r="AQ27" s="59">
        <v>0</v>
      </c>
      <c r="AR27" s="59">
        <v>0</v>
      </c>
      <c r="AS27" s="59">
        <v>0</v>
      </c>
      <c r="AT27" s="59">
        <v>0</v>
      </c>
      <c r="AU27" s="59">
        <v>298</v>
      </c>
      <c r="AV27" s="59">
        <v>1486.14</v>
      </c>
      <c r="AW27" s="59">
        <v>0</v>
      </c>
      <c r="AX27" s="59">
        <v>0</v>
      </c>
      <c r="AY27" s="59">
        <v>1356</v>
      </c>
      <c r="AZ27" s="59">
        <v>2713.86</v>
      </c>
      <c r="BA27" s="59">
        <v>1654</v>
      </c>
      <c r="BB27" s="59">
        <v>4200</v>
      </c>
      <c r="BC27" s="59">
        <v>10768</v>
      </c>
      <c r="BD27" s="59">
        <v>10968.58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Loan'!BO31</f>
        <v>1082</v>
      </c>
      <c r="D28" s="190">
        <f>'Crop Loan'!BP31</f>
        <v>321</v>
      </c>
      <c r="E28" s="59">
        <v>905</v>
      </c>
      <c r="F28" s="59">
        <v>542.76</v>
      </c>
      <c r="G28" s="59">
        <v>467</v>
      </c>
      <c r="H28" s="59">
        <v>279.58999999999997</v>
      </c>
      <c r="I28" s="59">
        <v>407</v>
      </c>
      <c r="J28" s="59">
        <v>244.69</v>
      </c>
      <c r="K28" s="59">
        <v>146</v>
      </c>
      <c r="L28" s="59">
        <v>87.38</v>
      </c>
      <c r="M28" s="190">
        <f t="shared" si="7"/>
        <v>2540</v>
      </c>
      <c r="N28" s="190">
        <f t="shared" si="8"/>
        <v>1195.83</v>
      </c>
      <c r="O28" s="59">
        <v>31</v>
      </c>
      <c r="P28" s="59">
        <v>116.61</v>
      </c>
      <c r="Q28" s="59">
        <v>11</v>
      </c>
      <c r="R28" s="59">
        <v>63.85</v>
      </c>
      <c r="S28" s="59">
        <v>7</v>
      </c>
      <c r="T28" s="59">
        <v>19.53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49</v>
      </c>
      <c r="Z28" s="59">
        <f t="shared" si="12"/>
        <v>199.99</v>
      </c>
      <c r="AA28" s="59">
        <v>40</v>
      </c>
      <c r="AB28" s="59">
        <v>39.6</v>
      </c>
      <c r="AC28" s="59">
        <v>41</v>
      </c>
      <c r="AD28" s="59">
        <v>41</v>
      </c>
      <c r="AE28" s="59">
        <v>22</v>
      </c>
      <c r="AF28" s="59">
        <v>210.59</v>
      </c>
      <c r="AG28" s="59">
        <v>40</v>
      </c>
      <c r="AH28" s="59">
        <v>39.6</v>
      </c>
      <c r="AI28" s="59">
        <v>40</v>
      </c>
      <c r="AJ28" s="59">
        <v>39.6</v>
      </c>
      <c r="AK28" s="59">
        <v>40</v>
      </c>
      <c r="AL28" s="59">
        <v>39.6</v>
      </c>
      <c r="AM28" s="59">
        <f t="shared" si="9"/>
        <v>2812</v>
      </c>
      <c r="AN28" s="59">
        <f t="shared" si="10"/>
        <v>1805.8099999999995</v>
      </c>
      <c r="AO28" s="59">
        <v>399</v>
      </c>
      <c r="AP28" s="59">
        <v>270.91000000000003</v>
      </c>
      <c r="AQ28" s="59">
        <v>0</v>
      </c>
      <c r="AR28" s="59">
        <v>0</v>
      </c>
      <c r="AS28" s="59">
        <v>0</v>
      </c>
      <c r="AT28" s="59">
        <v>0</v>
      </c>
      <c r="AU28" s="59">
        <v>37</v>
      </c>
      <c r="AV28" s="59">
        <v>176.9</v>
      </c>
      <c r="AW28" s="59">
        <v>0</v>
      </c>
      <c r="AX28" s="59">
        <v>0</v>
      </c>
      <c r="AY28" s="59">
        <v>161</v>
      </c>
      <c r="AZ28" s="59">
        <v>323.10000000000002</v>
      </c>
      <c r="BA28" s="59">
        <v>198</v>
      </c>
      <c r="BB28" s="59">
        <v>500</v>
      </c>
      <c r="BC28" s="59">
        <v>2859</v>
      </c>
      <c r="BD28" s="59">
        <v>2306.06</v>
      </c>
    </row>
    <row r="29" spans="1:56" s="105" customFormat="1" ht="15.75" x14ac:dyDescent="0.25">
      <c r="A29" s="59">
        <v>21</v>
      </c>
      <c r="B29" s="59" t="s">
        <v>57</v>
      </c>
      <c r="C29" s="190">
        <f>'Crop Loan'!BO32</f>
        <v>0</v>
      </c>
      <c r="D29" s="190">
        <f>'Crop Loan'!BP32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Loan'!BO33</f>
        <v>0</v>
      </c>
      <c r="D30" s="190">
        <f>'Crop Loan'!BP33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Loan'!BO34</f>
        <v>0</v>
      </c>
      <c r="D31" s="190">
        <f>'Crop Loan'!BP34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Loan'!BO35</f>
        <v>0</v>
      </c>
      <c r="D32" s="190">
        <f>'Crop Loan'!BP35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Loan'!BO36</f>
        <v>0</v>
      </c>
      <c r="D33" s="190">
        <f>'Crop Loan'!BP36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Loan'!BO37</f>
        <v>0</v>
      </c>
      <c r="D34" s="190">
        <f>'Crop Loan'!BP37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12552</v>
      </c>
      <c r="D35" s="188">
        <f t="shared" ref="D35:BD35" si="13">SUM(D21:D34)</f>
        <v>3988</v>
      </c>
      <c r="E35" s="188">
        <f t="shared" si="13"/>
        <v>4440</v>
      </c>
      <c r="F35" s="188">
        <f t="shared" si="13"/>
        <v>2662.6499999999996</v>
      </c>
      <c r="G35" s="188">
        <f t="shared" si="13"/>
        <v>2337</v>
      </c>
      <c r="H35" s="188">
        <f t="shared" si="13"/>
        <v>1401.6899999999998</v>
      </c>
      <c r="I35" s="188">
        <f t="shared" si="13"/>
        <v>1996</v>
      </c>
      <c r="J35" s="188">
        <f t="shared" si="13"/>
        <v>1198.28</v>
      </c>
      <c r="K35" s="188">
        <f t="shared" si="13"/>
        <v>711</v>
      </c>
      <c r="L35" s="188">
        <f t="shared" si="13"/>
        <v>427.9</v>
      </c>
      <c r="M35" s="188">
        <f t="shared" si="13"/>
        <v>19699</v>
      </c>
      <c r="N35" s="188">
        <f t="shared" si="13"/>
        <v>8276.83</v>
      </c>
      <c r="O35" s="188">
        <f t="shared" si="13"/>
        <v>640</v>
      </c>
      <c r="P35" s="188">
        <f t="shared" si="13"/>
        <v>2390.61</v>
      </c>
      <c r="Q35" s="188">
        <f t="shared" si="13"/>
        <v>211</v>
      </c>
      <c r="R35" s="188">
        <f t="shared" si="13"/>
        <v>1309.1599999999999</v>
      </c>
      <c r="S35" s="188">
        <f t="shared" si="13"/>
        <v>112</v>
      </c>
      <c r="T35" s="188">
        <f t="shared" si="13"/>
        <v>400.43000000000006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963</v>
      </c>
      <c r="Z35" s="188">
        <f t="shared" si="13"/>
        <v>4100.2</v>
      </c>
      <c r="AA35" s="188">
        <f t="shared" si="13"/>
        <v>127</v>
      </c>
      <c r="AB35" s="188">
        <f t="shared" si="13"/>
        <v>127.19999999999999</v>
      </c>
      <c r="AC35" s="188">
        <f t="shared" si="13"/>
        <v>132</v>
      </c>
      <c r="AD35" s="188">
        <f t="shared" si="13"/>
        <v>130.69999999999999</v>
      </c>
      <c r="AE35" s="188">
        <f t="shared" si="13"/>
        <v>69</v>
      </c>
      <c r="AF35" s="188">
        <f t="shared" si="13"/>
        <v>667.49</v>
      </c>
      <c r="AG35" s="188">
        <f t="shared" si="13"/>
        <v>127</v>
      </c>
      <c r="AH35" s="188">
        <f t="shared" si="13"/>
        <v>127.19999999999999</v>
      </c>
      <c r="AI35" s="188">
        <f t="shared" si="13"/>
        <v>127</v>
      </c>
      <c r="AJ35" s="188">
        <f t="shared" si="13"/>
        <v>127.19999999999999</v>
      </c>
      <c r="AK35" s="188">
        <f t="shared" si="13"/>
        <v>127</v>
      </c>
      <c r="AL35" s="188">
        <f t="shared" si="13"/>
        <v>127.19999999999999</v>
      </c>
      <c r="AM35" s="188">
        <f t="shared" si="13"/>
        <v>21371</v>
      </c>
      <c r="AN35" s="188">
        <f t="shared" si="13"/>
        <v>13684.02</v>
      </c>
      <c r="AO35" s="188">
        <f t="shared" si="13"/>
        <v>2988</v>
      </c>
      <c r="AP35" s="188">
        <f t="shared" si="13"/>
        <v>2052.7799999999997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594</v>
      </c>
      <c r="AV35" s="188">
        <f t="shared" si="13"/>
        <v>2954.5400000000004</v>
      </c>
      <c r="AW35" s="188">
        <f t="shared" si="13"/>
        <v>0</v>
      </c>
      <c r="AX35" s="188">
        <f t="shared" si="13"/>
        <v>0</v>
      </c>
      <c r="AY35" s="188">
        <f t="shared" si="13"/>
        <v>2697</v>
      </c>
      <c r="AZ35" s="188">
        <f t="shared" si="13"/>
        <v>5395.4800000000005</v>
      </c>
      <c r="BA35" s="188">
        <f t="shared" si="13"/>
        <v>3291</v>
      </c>
      <c r="BB35" s="188">
        <f t="shared" si="13"/>
        <v>8350.02</v>
      </c>
      <c r="BC35" s="188">
        <f t="shared" si="13"/>
        <v>23206</v>
      </c>
      <c r="BD35" s="188">
        <f t="shared" si="13"/>
        <v>22035.19</v>
      </c>
    </row>
    <row r="36" spans="1:56" s="105" customFormat="1" ht="15.75" x14ac:dyDescent="0.25">
      <c r="A36" s="59">
        <v>27</v>
      </c>
      <c r="B36" s="59" t="s">
        <v>64</v>
      </c>
      <c r="C36" s="190">
        <f>'Crop Loan'!BO39</f>
        <v>99</v>
      </c>
      <c r="D36" s="190">
        <f>'Crop Loan'!BP39</f>
        <v>32</v>
      </c>
      <c r="E36" s="59">
        <v>59</v>
      </c>
      <c r="F36" s="59">
        <v>35.75</v>
      </c>
      <c r="G36" s="59">
        <v>30</v>
      </c>
      <c r="H36" s="59">
        <v>18.309999999999999</v>
      </c>
      <c r="I36" s="59">
        <v>27</v>
      </c>
      <c r="J36" s="59">
        <v>16.22</v>
      </c>
      <c r="K36" s="59">
        <v>10</v>
      </c>
      <c r="L36" s="59">
        <v>5.79</v>
      </c>
      <c r="M36" s="190">
        <f t="shared" ref="M36:M44" si="14">C36+E36+I36+K36</f>
        <v>195</v>
      </c>
      <c r="N36" s="190">
        <f t="shared" ref="N36:N44" si="15">D36+F36+J36+L36</f>
        <v>89.76</v>
      </c>
      <c r="O36" s="59">
        <v>46</v>
      </c>
      <c r="P36" s="59">
        <v>174.92</v>
      </c>
      <c r="Q36" s="59">
        <v>15</v>
      </c>
      <c r="R36" s="59">
        <v>95.79</v>
      </c>
      <c r="S36" s="59">
        <v>8</v>
      </c>
      <c r="T36" s="59">
        <v>29.3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69</v>
      </c>
      <c r="Z36" s="59">
        <f t="shared" ref="Z36:Z44" si="17">P36+R36+T36+V36+X36</f>
        <v>300.01</v>
      </c>
      <c r="AA36" s="59">
        <v>10</v>
      </c>
      <c r="AB36" s="59">
        <v>9.83</v>
      </c>
      <c r="AC36" s="59">
        <v>8</v>
      </c>
      <c r="AD36" s="59">
        <v>8.1999999999999993</v>
      </c>
      <c r="AE36" s="59">
        <v>3</v>
      </c>
      <c r="AF36" s="59">
        <v>34.44</v>
      </c>
      <c r="AG36" s="59">
        <v>10</v>
      </c>
      <c r="AH36" s="59">
        <v>9.84</v>
      </c>
      <c r="AI36" s="59">
        <v>10</v>
      </c>
      <c r="AJ36" s="59">
        <v>9.84</v>
      </c>
      <c r="AK36" s="59">
        <v>10</v>
      </c>
      <c r="AL36" s="59">
        <v>9.84</v>
      </c>
      <c r="AM36" s="59">
        <f t="shared" ref="AM36:AM44" si="18">M36+Y36+AA36+AC36+AE36+AG36+AI36+AK36</f>
        <v>315</v>
      </c>
      <c r="AN36" s="59">
        <f t="shared" ref="AN36:AN44" si="19">N36+Z36+AB36+AD36+AF36+AH36+AJ36+AL36</f>
        <v>471.75999999999988</v>
      </c>
      <c r="AO36" s="59">
        <v>47</v>
      </c>
      <c r="AP36" s="59">
        <v>70.81</v>
      </c>
      <c r="AQ36" s="59">
        <v>0</v>
      </c>
      <c r="AR36" s="59">
        <v>0</v>
      </c>
      <c r="AS36" s="59">
        <v>0</v>
      </c>
      <c r="AT36" s="59">
        <v>0</v>
      </c>
      <c r="AU36" s="59">
        <v>6</v>
      </c>
      <c r="AV36" s="59">
        <v>28.31</v>
      </c>
      <c r="AW36" s="59">
        <v>0</v>
      </c>
      <c r="AX36" s="59">
        <v>0</v>
      </c>
      <c r="AY36" s="59">
        <v>26</v>
      </c>
      <c r="AZ36" s="59">
        <v>51.7</v>
      </c>
      <c r="BA36" s="59">
        <v>32</v>
      </c>
      <c r="BB36" s="59">
        <v>80.010000000000005</v>
      </c>
      <c r="BC36" s="59">
        <v>347</v>
      </c>
      <c r="BD36" s="59">
        <v>552.05999999999995</v>
      </c>
    </row>
    <row r="37" spans="1:56" s="105" customFormat="1" ht="15.75" x14ac:dyDescent="0.25">
      <c r="A37" s="59">
        <v>28</v>
      </c>
      <c r="B37" s="59" t="s">
        <v>65</v>
      </c>
      <c r="C37" s="190">
        <f>'Crop Loan'!BO40</f>
        <v>0</v>
      </c>
      <c r="D37" s="190">
        <f>'Crop Loan'!BP40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Loan'!BO41</f>
        <v>0</v>
      </c>
      <c r="D38" s="190">
        <f>'Crop Loan'!BP41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Loan'!BO42</f>
        <v>108</v>
      </c>
      <c r="D39" s="190">
        <f>'Crop Loan'!BP42</f>
        <v>34</v>
      </c>
      <c r="E39" s="59">
        <v>59</v>
      </c>
      <c r="F39" s="59">
        <v>35.75</v>
      </c>
      <c r="G39" s="59">
        <v>30</v>
      </c>
      <c r="H39" s="59">
        <v>18.309999999999999</v>
      </c>
      <c r="I39" s="59">
        <v>27</v>
      </c>
      <c r="J39" s="59">
        <v>16.22</v>
      </c>
      <c r="K39" s="59">
        <v>10</v>
      </c>
      <c r="L39" s="59">
        <v>5.79</v>
      </c>
      <c r="M39" s="190">
        <f t="shared" si="14"/>
        <v>204</v>
      </c>
      <c r="N39" s="190">
        <f t="shared" si="15"/>
        <v>91.76</v>
      </c>
      <c r="O39" s="59">
        <v>124</v>
      </c>
      <c r="P39" s="59">
        <v>466.47</v>
      </c>
      <c r="Q39" s="59">
        <v>41</v>
      </c>
      <c r="R39" s="59">
        <v>255.44</v>
      </c>
      <c r="S39" s="59">
        <v>21</v>
      </c>
      <c r="T39" s="59">
        <v>78.12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186</v>
      </c>
      <c r="Z39" s="59">
        <f t="shared" si="17"/>
        <v>800.03000000000009</v>
      </c>
      <c r="AA39" s="59">
        <v>10</v>
      </c>
      <c r="AB39" s="59">
        <v>9.84</v>
      </c>
      <c r="AC39" s="59">
        <v>8</v>
      </c>
      <c r="AD39" s="59">
        <v>8.1999999999999993</v>
      </c>
      <c r="AE39" s="59">
        <v>3</v>
      </c>
      <c r="AF39" s="59">
        <v>34.44</v>
      </c>
      <c r="AG39" s="59">
        <v>10</v>
      </c>
      <c r="AH39" s="59">
        <v>9.84</v>
      </c>
      <c r="AI39" s="59">
        <v>10</v>
      </c>
      <c r="AJ39" s="59">
        <v>9.84</v>
      </c>
      <c r="AK39" s="59">
        <v>10</v>
      </c>
      <c r="AL39" s="59">
        <v>9.84</v>
      </c>
      <c r="AM39" s="59">
        <f t="shared" si="18"/>
        <v>441</v>
      </c>
      <c r="AN39" s="59">
        <f t="shared" si="19"/>
        <v>973.7900000000003</v>
      </c>
      <c r="AO39" s="59">
        <v>66</v>
      </c>
      <c r="AP39" s="59">
        <v>146.11000000000001</v>
      </c>
      <c r="AQ39" s="59">
        <v>0</v>
      </c>
      <c r="AR39" s="59">
        <v>0</v>
      </c>
      <c r="AS39" s="59">
        <v>0</v>
      </c>
      <c r="AT39" s="59">
        <v>0</v>
      </c>
      <c r="AU39" s="59">
        <v>6</v>
      </c>
      <c r="AV39" s="59">
        <v>28.3</v>
      </c>
      <c r="AW39" s="59">
        <v>0</v>
      </c>
      <c r="AX39" s="59">
        <v>0</v>
      </c>
      <c r="AY39" s="59">
        <v>26</v>
      </c>
      <c r="AZ39" s="59">
        <v>51.68</v>
      </c>
      <c r="BA39" s="59">
        <v>32</v>
      </c>
      <c r="BB39" s="59">
        <v>79.98</v>
      </c>
      <c r="BC39" s="59">
        <v>469</v>
      </c>
      <c r="BD39" s="59">
        <v>1054.06</v>
      </c>
    </row>
    <row r="40" spans="1:56" s="105" customFormat="1" ht="15.75" x14ac:dyDescent="0.25">
      <c r="A40" s="59">
        <v>31</v>
      </c>
      <c r="B40" s="59" t="s">
        <v>68</v>
      </c>
      <c r="C40" s="190">
        <f>'Crop Loan'!BO43</f>
        <v>79</v>
      </c>
      <c r="D40" s="190">
        <f>'Crop Loan'!BP43</f>
        <v>25</v>
      </c>
      <c r="E40" s="59">
        <v>20</v>
      </c>
      <c r="F40" s="59">
        <v>11.77</v>
      </c>
      <c r="G40" s="59">
        <v>11</v>
      </c>
      <c r="H40" s="59">
        <v>6.05</v>
      </c>
      <c r="I40" s="59">
        <v>9</v>
      </c>
      <c r="J40" s="59">
        <v>5.31</v>
      </c>
      <c r="K40" s="59">
        <v>3</v>
      </c>
      <c r="L40" s="59">
        <v>1.9</v>
      </c>
      <c r="M40" s="190">
        <f t="shared" si="14"/>
        <v>111</v>
      </c>
      <c r="N40" s="190">
        <f t="shared" si="15"/>
        <v>43.98</v>
      </c>
      <c r="O40" s="59">
        <v>15</v>
      </c>
      <c r="P40" s="59">
        <v>58.31</v>
      </c>
      <c r="Q40" s="59">
        <v>5</v>
      </c>
      <c r="R40" s="59">
        <v>31.93</v>
      </c>
      <c r="S40" s="59">
        <v>2</v>
      </c>
      <c r="T40" s="59">
        <v>9.76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22</v>
      </c>
      <c r="Z40" s="59">
        <f t="shared" si="17"/>
        <v>100.00000000000001</v>
      </c>
      <c r="AA40" s="59">
        <v>5</v>
      </c>
      <c r="AB40" s="59">
        <v>4.68</v>
      </c>
      <c r="AC40" s="59">
        <v>4</v>
      </c>
      <c r="AD40" s="59">
        <v>3.9</v>
      </c>
      <c r="AE40" s="59">
        <v>2</v>
      </c>
      <c r="AF40" s="59">
        <v>16.38</v>
      </c>
      <c r="AG40" s="59">
        <v>5</v>
      </c>
      <c r="AH40" s="59">
        <v>4.68</v>
      </c>
      <c r="AI40" s="59">
        <v>5</v>
      </c>
      <c r="AJ40" s="59">
        <v>4.66</v>
      </c>
      <c r="AK40" s="59">
        <v>5</v>
      </c>
      <c r="AL40" s="59">
        <v>4.68</v>
      </c>
      <c r="AM40" s="59">
        <f t="shared" si="18"/>
        <v>159</v>
      </c>
      <c r="AN40" s="59">
        <f t="shared" si="19"/>
        <v>182.96000000000004</v>
      </c>
      <c r="AO40" s="59">
        <v>24</v>
      </c>
      <c r="AP40" s="59">
        <v>27.46</v>
      </c>
      <c r="AQ40" s="59">
        <v>0</v>
      </c>
      <c r="AR40" s="59">
        <v>0</v>
      </c>
      <c r="AS40" s="59">
        <v>0</v>
      </c>
      <c r="AT40" s="59">
        <v>0</v>
      </c>
      <c r="AU40" s="59">
        <v>3</v>
      </c>
      <c r="AV40" s="59">
        <v>12.74</v>
      </c>
      <c r="AW40" s="59">
        <v>0</v>
      </c>
      <c r="AX40" s="59">
        <v>0</v>
      </c>
      <c r="AY40" s="59">
        <v>12</v>
      </c>
      <c r="AZ40" s="59">
        <v>23.26</v>
      </c>
      <c r="BA40" s="59">
        <v>15</v>
      </c>
      <c r="BB40" s="59">
        <v>36</v>
      </c>
      <c r="BC40" s="59">
        <v>174</v>
      </c>
      <c r="BD40" s="59">
        <v>219.05</v>
      </c>
    </row>
    <row r="41" spans="1:56" s="105" customFormat="1" ht="15.75" x14ac:dyDescent="0.25">
      <c r="A41" s="59">
        <v>32</v>
      </c>
      <c r="B41" s="59" t="s">
        <v>69</v>
      </c>
      <c r="C41" s="190">
        <f>'Crop Loan'!BO44</f>
        <v>0</v>
      </c>
      <c r="D41" s="190">
        <f>'Crop Loan'!BP44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Loan'!BO45</f>
        <v>0</v>
      </c>
      <c r="D42" s="190">
        <f>'Crop Loan'!BP45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Loan'!BO46</f>
        <v>0</v>
      </c>
      <c r="D43" s="190">
        <f>'Crop Loan'!BP46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Loan'!BO47</f>
        <v>97</v>
      </c>
      <c r="D44" s="190">
        <f>'Crop Loan'!BP47</f>
        <v>32</v>
      </c>
      <c r="E44" s="59">
        <v>22</v>
      </c>
      <c r="F44" s="59">
        <v>13.02</v>
      </c>
      <c r="G44" s="59">
        <v>11</v>
      </c>
      <c r="H44" s="59">
        <v>6.69</v>
      </c>
      <c r="I44" s="59">
        <v>10</v>
      </c>
      <c r="J44" s="59">
        <v>5.88</v>
      </c>
      <c r="K44" s="59">
        <v>4</v>
      </c>
      <c r="L44" s="59">
        <v>2.1</v>
      </c>
      <c r="M44" s="190">
        <f t="shared" si="14"/>
        <v>133</v>
      </c>
      <c r="N44" s="190">
        <f t="shared" si="15"/>
        <v>53</v>
      </c>
      <c r="O44" s="59">
        <v>3</v>
      </c>
      <c r="P44" s="59">
        <v>11.66</v>
      </c>
      <c r="Q44" s="59">
        <v>1</v>
      </c>
      <c r="R44" s="59">
        <v>6.38</v>
      </c>
      <c r="S44" s="59">
        <v>1</v>
      </c>
      <c r="T44" s="59">
        <v>1.95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5</v>
      </c>
      <c r="Z44" s="59">
        <f t="shared" si="17"/>
        <v>19.989999999999998</v>
      </c>
      <c r="AA44" s="59">
        <v>24</v>
      </c>
      <c r="AB44" s="59">
        <v>24</v>
      </c>
      <c r="AC44" s="59">
        <v>20</v>
      </c>
      <c r="AD44" s="59">
        <v>20</v>
      </c>
      <c r="AE44" s="59">
        <v>8</v>
      </c>
      <c r="AF44" s="59">
        <v>84</v>
      </c>
      <c r="AG44" s="59">
        <v>24</v>
      </c>
      <c r="AH44" s="59">
        <v>24</v>
      </c>
      <c r="AI44" s="59">
        <v>24</v>
      </c>
      <c r="AJ44" s="59">
        <v>24</v>
      </c>
      <c r="AK44" s="59">
        <v>24</v>
      </c>
      <c r="AL44" s="59">
        <v>24</v>
      </c>
      <c r="AM44" s="59">
        <f t="shared" si="18"/>
        <v>262</v>
      </c>
      <c r="AN44" s="59">
        <f t="shared" si="19"/>
        <v>272.99</v>
      </c>
      <c r="AO44" s="59">
        <v>39</v>
      </c>
      <c r="AP44" s="59">
        <v>40.96</v>
      </c>
      <c r="AQ44" s="59">
        <v>0</v>
      </c>
      <c r="AR44" s="59">
        <v>0</v>
      </c>
      <c r="AS44" s="59">
        <v>0</v>
      </c>
      <c r="AT44" s="59">
        <v>0</v>
      </c>
      <c r="AU44" s="59">
        <v>3</v>
      </c>
      <c r="AV44" s="59">
        <v>13.79</v>
      </c>
      <c r="AW44" s="59">
        <v>0</v>
      </c>
      <c r="AX44" s="59">
        <v>0</v>
      </c>
      <c r="AY44" s="59">
        <v>13</v>
      </c>
      <c r="AZ44" s="59">
        <v>25.21</v>
      </c>
      <c r="BA44" s="59">
        <v>16</v>
      </c>
      <c r="BB44" s="59">
        <v>39</v>
      </c>
      <c r="BC44" s="59">
        <v>278</v>
      </c>
      <c r="BD44" s="59">
        <v>312.08</v>
      </c>
    </row>
    <row r="45" spans="1:56" s="107" customFormat="1" ht="15.75" x14ac:dyDescent="0.25">
      <c r="A45" s="106"/>
      <c r="B45" s="91" t="s">
        <v>73</v>
      </c>
      <c r="C45" s="91">
        <f>SUM(C36:C44)</f>
        <v>383</v>
      </c>
      <c r="D45" s="91">
        <f t="shared" ref="D45:BD45" si="20">SUM(D36:D44)</f>
        <v>123</v>
      </c>
      <c r="E45" s="91">
        <f t="shared" si="20"/>
        <v>160</v>
      </c>
      <c r="F45" s="91">
        <f t="shared" si="20"/>
        <v>96.289999999999992</v>
      </c>
      <c r="G45" s="91">
        <f t="shared" si="20"/>
        <v>82</v>
      </c>
      <c r="H45" s="91">
        <f t="shared" si="20"/>
        <v>49.359999999999992</v>
      </c>
      <c r="I45" s="91">
        <f t="shared" si="20"/>
        <v>73</v>
      </c>
      <c r="J45" s="91">
        <f t="shared" si="20"/>
        <v>43.63</v>
      </c>
      <c r="K45" s="91">
        <f t="shared" si="20"/>
        <v>27</v>
      </c>
      <c r="L45" s="91">
        <f t="shared" si="20"/>
        <v>15.58</v>
      </c>
      <c r="M45" s="91">
        <f t="shared" si="20"/>
        <v>643</v>
      </c>
      <c r="N45" s="91">
        <f t="shared" si="20"/>
        <v>278.5</v>
      </c>
      <c r="O45" s="91">
        <f t="shared" si="20"/>
        <v>188</v>
      </c>
      <c r="P45" s="91">
        <f t="shared" si="20"/>
        <v>711.36</v>
      </c>
      <c r="Q45" s="91">
        <f t="shared" si="20"/>
        <v>62</v>
      </c>
      <c r="R45" s="91">
        <f t="shared" si="20"/>
        <v>389.54</v>
      </c>
      <c r="S45" s="91">
        <f t="shared" si="20"/>
        <v>32</v>
      </c>
      <c r="T45" s="91">
        <f t="shared" si="20"/>
        <v>119.13000000000001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282</v>
      </c>
      <c r="Z45" s="91">
        <f t="shared" si="20"/>
        <v>1220.03</v>
      </c>
      <c r="AA45" s="91">
        <f t="shared" si="20"/>
        <v>49</v>
      </c>
      <c r="AB45" s="91">
        <f t="shared" si="20"/>
        <v>48.35</v>
      </c>
      <c r="AC45" s="91">
        <f t="shared" si="20"/>
        <v>40</v>
      </c>
      <c r="AD45" s="91">
        <f t="shared" si="20"/>
        <v>40.299999999999997</v>
      </c>
      <c r="AE45" s="91">
        <f t="shared" si="20"/>
        <v>16</v>
      </c>
      <c r="AF45" s="91">
        <f t="shared" si="20"/>
        <v>169.26</v>
      </c>
      <c r="AG45" s="91">
        <f t="shared" si="20"/>
        <v>49</v>
      </c>
      <c r="AH45" s="91">
        <f t="shared" si="20"/>
        <v>48.36</v>
      </c>
      <c r="AI45" s="91">
        <f t="shared" si="20"/>
        <v>49</v>
      </c>
      <c r="AJ45" s="91">
        <f t="shared" si="20"/>
        <v>48.34</v>
      </c>
      <c r="AK45" s="91">
        <f t="shared" si="20"/>
        <v>49</v>
      </c>
      <c r="AL45" s="91">
        <f t="shared" si="20"/>
        <v>48.36</v>
      </c>
      <c r="AM45" s="91">
        <f t="shared" si="20"/>
        <v>1177</v>
      </c>
      <c r="AN45" s="91">
        <f t="shared" si="20"/>
        <v>1901.5000000000002</v>
      </c>
      <c r="AO45" s="91">
        <f t="shared" si="20"/>
        <v>176</v>
      </c>
      <c r="AP45" s="91">
        <f t="shared" si="20"/>
        <v>285.34000000000003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18</v>
      </c>
      <c r="AV45" s="91">
        <f t="shared" si="20"/>
        <v>83.139999999999986</v>
      </c>
      <c r="AW45" s="91">
        <f t="shared" si="20"/>
        <v>0</v>
      </c>
      <c r="AX45" s="91">
        <f t="shared" si="20"/>
        <v>0</v>
      </c>
      <c r="AY45" s="91">
        <f t="shared" si="20"/>
        <v>77</v>
      </c>
      <c r="AZ45" s="91">
        <f t="shared" si="20"/>
        <v>151.85</v>
      </c>
      <c r="BA45" s="91">
        <f t="shared" si="20"/>
        <v>95</v>
      </c>
      <c r="BB45" s="91">
        <f t="shared" si="20"/>
        <v>234.99</v>
      </c>
      <c r="BC45" s="91">
        <f t="shared" si="20"/>
        <v>1268</v>
      </c>
      <c r="BD45" s="91">
        <f t="shared" si="20"/>
        <v>2137.25</v>
      </c>
    </row>
    <row r="46" spans="1:56" s="105" customFormat="1" ht="15.75" x14ac:dyDescent="0.25">
      <c r="A46" s="59">
        <v>36</v>
      </c>
      <c r="B46" s="59" t="s">
        <v>74</v>
      </c>
      <c r="C46" s="190">
        <f>'Crop Loan'!BO49</f>
        <v>0</v>
      </c>
      <c r="D46" s="190">
        <f>'Crop Loan'!BP49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Loan'!BO51</f>
        <v>0</v>
      </c>
      <c r="D48" s="190">
        <f>'Crop Loan'!BP51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Loan'!BO54</f>
        <v>0</v>
      </c>
      <c r="D50" s="190">
        <f>'Crop Loan'!BP54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Loan'!BO55</f>
        <v>14638</v>
      </c>
      <c r="D51" s="190">
        <f>'Crop Loan'!BP55</f>
        <v>4206</v>
      </c>
      <c r="E51" s="59">
        <v>2060</v>
      </c>
      <c r="F51" s="59">
        <v>1235.97</v>
      </c>
      <c r="G51" s="59">
        <v>1062</v>
      </c>
      <c r="H51" s="59">
        <v>635.48</v>
      </c>
      <c r="I51" s="59">
        <v>932</v>
      </c>
      <c r="J51" s="59">
        <v>558.15</v>
      </c>
      <c r="K51" s="59">
        <v>331</v>
      </c>
      <c r="L51" s="59">
        <v>199.56</v>
      </c>
      <c r="M51" s="190">
        <f>C51+E51+I51+K51</f>
        <v>17961</v>
      </c>
      <c r="N51" s="190">
        <f>D51+F51+J51+L51</f>
        <v>6199.68</v>
      </c>
      <c r="O51" s="59">
        <v>97</v>
      </c>
      <c r="P51" s="59">
        <v>364.07</v>
      </c>
      <c r="Q51" s="59">
        <v>63</v>
      </c>
      <c r="R51" s="59">
        <v>364.08</v>
      </c>
      <c r="S51" s="59">
        <v>97</v>
      </c>
      <c r="T51" s="59">
        <v>364.07</v>
      </c>
      <c r="U51" s="59">
        <v>0</v>
      </c>
      <c r="V51" s="59">
        <v>0</v>
      </c>
      <c r="W51" s="59">
        <v>2</v>
      </c>
      <c r="X51" s="59">
        <v>4.74</v>
      </c>
      <c r="Y51" s="59">
        <f>O51+Q51+S51+U51+W51</f>
        <v>259</v>
      </c>
      <c r="Z51" s="59">
        <f>P51+R51+T51+V51+X51</f>
        <v>1096.96</v>
      </c>
      <c r="AA51" s="59">
        <v>0</v>
      </c>
      <c r="AB51" s="59">
        <v>0</v>
      </c>
      <c r="AC51" s="59">
        <v>618</v>
      </c>
      <c r="AD51" s="59">
        <v>614.84</v>
      </c>
      <c r="AE51" s="59">
        <v>45</v>
      </c>
      <c r="AF51" s="59">
        <v>445.25</v>
      </c>
      <c r="AG51" s="59">
        <v>35</v>
      </c>
      <c r="AH51" s="59">
        <v>35.340000000000003</v>
      </c>
      <c r="AI51" s="59">
        <v>185</v>
      </c>
      <c r="AJ51" s="59">
        <v>184.79</v>
      </c>
      <c r="AK51" s="59">
        <v>19</v>
      </c>
      <c r="AL51" s="59">
        <v>19.809999999999999</v>
      </c>
      <c r="AM51" s="59">
        <f>M51+Y51+AA51+AC51+AE51+AG51+AI51+AK51</f>
        <v>19122</v>
      </c>
      <c r="AN51" s="59">
        <f>N51+Z51+AB51+AD51+AF51+AH51+AJ51+AL51</f>
        <v>8596.67</v>
      </c>
      <c r="AO51" s="59">
        <v>2482</v>
      </c>
      <c r="AP51" s="59">
        <v>1289.51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150</v>
      </c>
      <c r="AZ51" s="59">
        <v>299.99</v>
      </c>
      <c r="BA51" s="59">
        <v>150</v>
      </c>
      <c r="BB51" s="59">
        <v>299.99</v>
      </c>
      <c r="BC51" s="59">
        <v>16699</v>
      </c>
      <c r="BD51" s="59">
        <v>8896.73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14638</v>
      </c>
      <c r="D52" s="188">
        <f t="shared" ref="D52:BD52" si="23">SUM(D50:D51)</f>
        <v>4206</v>
      </c>
      <c r="E52" s="188">
        <f t="shared" si="23"/>
        <v>2060</v>
      </c>
      <c r="F52" s="188">
        <f t="shared" si="23"/>
        <v>1235.97</v>
      </c>
      <c r="G52" s="188">
        <f t="shared" si="23"/>
        <v>1062</v>
      </c>
      <c r="H52" s="188">
        <f t="shared" si="23"/>
        <v>635.48</v>
      </c>
      <c r="I52" s="188">
        <f t="shared" si="23"/>
        <v>932</v>
      </c>
      <c r="J52" s="188">
        <f t="shared" si="23"/>
        <v>558.15</v>
      </c>
      <c r="K52" s="188">
        <f t="shared" si="23"/>
        <v>331</v>
      </c>
      <c r="L52" s="188">
        <f t="shared" si="23"/>
        <v>199.56</v>
      </c>
      <c r="M52" s="188">
        <f t="shared" si="23"/>
        <v>17961</v>
      </c>
      <c r="N52" s="188">
        <f t="shared" si="23"/>
        <v>6199.68</v>
      </c>
      <c r="O52" s="188">
        <f t="shared" si="23"/>
        <v>97</v>
      </c>
      <c r="P52" s="188">
        <f t="shared" si="23"/>
        <v>364.07</v>
      </c>
      <c r="Q52" s="188">
        <f t="shared" si="23"/>
        <v>63</v>
      </c>
      <c r="R52" s="188">
        <f t="shared" si="23"/>
        <v>364.08</v>
      </c>
      <c r="S52" s="188">
        <f t="shared" si="23"/>
        <v>97</v>
      </c>
      <c r="T52" s="188">
        <f t="shared" si="23"/>
        <v>364.07</v>
      </c>
      <c r="U52" s="188">
        <f t="shared" si="23"/>
        <v>0</v>
      </c>
      <c r="V52" s="188">
        <f t="shared" si="23"/>
        <v>0</v>
      </c>
      <c r="W52" s="188">
        <f t="shared" si="23"/>
        <v>2</v>
      </c>
      <c r="X52" s="188">
        <f t="shared" si="23"/>
        <v>4.74</v>
      </c>
      <c r="Y52" s="188">
        <f t="shared" si="23"/>
        <v>259</v>
      </c>
      <c r="Z52" s="188">
        <f t="shared" si="23"/>
        <v>1096.96</v>
      </c>
      <c r="AA52" s="188">
        <f t="shared" si="23"/>
        <v>0</v>
      </c>
      <c r="AB52" s="188">
        <f t="shared" si="23"/>
        <v>0</v>
      </c>
      <c r="AC52" s="188">
        <f t="shared" si="23"/>
        <v>618</v>
      </c>
      <c r="AD52" s="188">
        <f t="shared" si="23"/>
        <v>614.84</v>
      </c>
      <c r="AE52" s="188">
        <f t="shared" si="23"/>
        <v>45</v>
      </c>
      <c r="AF52" s="188">
        <f t="shared" si="23"/>
        <v>445.25</v>
      </c>
      <c r="AG52" s="188">
        <f t="shared" si="23"/>
        <v>35</v>
      </c>
      <c r="AH52" s="188">
        <f t="shared" si="23"/>
        <v>35.340000000000003</v>
      </c>
      <c r="AI52" s="188">
        <f t="shared" si="23"/>
        <v>185</v>
      </c>
      <c r="AJ52" s="188">
        <f t="shared" si="23"/>
        <v>184.79</v>
      </c>
      <c r="AK52" s="188">
        <f t="shared" si="23"/>
        <v>19</v>
      </c>
      <c r="AL52" s="188">
        <f t="shared" si="23"/>
        <v>19.809999999999999</v>
      </c>
      <c r="AM52" s="188">
        <f t="shared" si="23"/>
        <v>19122</v>
      </c>
      <c r="AN52" s="188">
        <f t="shared" si="23"/>
        <v>8596.67</v>
      </c>
      <c r="AO52" s="188">
        <f t="shared" si="23"/>
        <v>2482</v>
      </c>
      <c r="AP52" s="188">
        <f t="shared" si="23"/>
        <v>1289.51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150</v>
      </c>
      <c r="AZ52" s="188">
        <f t="shared" si="23"/>
        <v>299.99</v>
      </c>
      <c r="BA52" s="188">
        <f t="shared" si="23"/>
        <v>150</v>
      </c>
      <c r="BB52" s="188">
        <f t="shared" si="23"/>
        <v>299.99</v>
      </c>
      <c r="BC52" s="188">
        <f t="shared" si="23"/>
        <v>16699</v>
      </c>
      <c r="BD52" s="188">
        <f t="shared" si="23"/>
        <v>8896.73</v>
      </c>
    </row>
    <row r="53" spans="1:56" s="105" customFormat="1" ht="15.75" x14ac:dyDescent="0.25">
      <c r="A53" s="59">
        <v>40</v>
      </c>
      <c r="B53" s="59" t="s">
        <v>81</v>
      </c>
      <c r="C53" s="190">
        <f>'Crop Loan'!BO57</f>
        <v>49402</v>
      </c>
      <c r="D53" s="190">
        <f>'Crop Loan'!BP57</f>
        <v>18301</v>
      </c>
      <c r="E53" s="59">
        <v>3739</v>
      </c>
      <c r="F53" s="59">
        <v>2232.11</v>
      </c>
      <c r="G53" s="59">
        <v>1903</v>
      </c>
      <c r="H53" s="59">
        <v>1131.1300000000001</v>
      </c>
      <c r="I53" s="59">
        <v>1702</v>
      </c>
      <c r="J53" s="59">
        <v>1023.33</v>
      </c>
      <c r="K53" s="59">
        <v>609</v>
      </c>
      <c r="L53" s="59">
        <v>365.39</v>
      </c>
      <c r="M53" s="190">
        <f>C53+E53+I53+K53</f>
        <v>55452</v>
      </c>
      <c r="N53" s="190">
        <f>D53+F53+J53+L53</f>
        <v>21921.83</v>
      </c>
      <c r="O53" s="59">
        <v>31</v>
      </c>
      <c r="P53" s="59">
        <v>33.31</v>
      </c>
      <c r="Q53" s="59">
        <v>31</v>
      </c>
      <c r="R53" s="59">
        <v>33.22</v>
      </c>
      <c r="S53" s="59">
        <v>31</v>
      </c>
      <c r="T53" s="59">
        <v>33.24</v>
      </c>
      <c r="U53" s="59">
        <v>0</v>
      </c>
      <c r="V53" s="59">
        <v>0</v>
      </c>
      <c r="W53" s="59">
        <v>4</v>
      </c>
      <c r="X53" s="59">
        <v>0.24</v>
      </c>
      <c r="Y53" s="59">
        <f>O53+Q53+S53+U53+W53</f>
        <v>97</v>
      </c>
      <c r="Z53" s="59">
        <f>P53+R53+T53+V53+X53</f>
        <v>100.01</v>
      </c>
      <c r="AA53" s="59">
        <v>0</v>
      </c>
      <c r="AB53" s="59">
        <v>0</v>
      </c>
      <c r="AC53" s="59">
        <v>583</v>
      </c>
      <c r="AD53" s="59">
        <v>582.69000000000005</v>
      </c>
      <c r="AE53" s="59">
        <v>669</v>
      </c>
      <c r="AF53" s="59">
        <v>6626.53</v>
      </c>
      <c r="AG53" s="59">
        <v>545</v>
      </c>
      <c r="AH53" s="59">
        <v>545.33000000000004</v>
      </c>
      <c r="AI53" s="59">
        <v>3151</v>
      </c>
      <c r="AJ53" s="59">
        <v>3150.5</v>
      </c>
      <c r="AK53" s="59">
        <v>395</v>
      </c>
      <c r="AL53" s="59">
        <v>395.02</v>
      </c>
      <c r="AM53" s="59">
        <f>M53+Y53+AA53+AC53+AE53+AG53+AI53+AK53</f>
        <v>60892</v>
      </c>
      <c r="AN53" s="59">
        <f>N53+Z53+AB53+AD53+AF53+AH53+AJ53+AL53</f>
        <v>33321.909999999996</v>
      </c>
      <c r="AO53" s="59">
        <v>9794</v>
      </c>
      <c r="AP53" s="59">
        <v>4998.3999999999996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1002</v>
      </c>
      <c r="AZ53" s="59">
        <v>2000</v>
      </c>
      <c r="BA53" s="59">
        <v>1002</v>
      </c>
      <c r="BB53" s="59">
        <v>2000</v>
      </c>
      <c r="BC53" s="59">
        <v>66296</v>
      </c>
      <c r="BD53" s="59">
        <v>35322.69</v>
      </c>
    </row>
    <row r="54" spans="1:56" s="107" customFormat="1" ht="15.75" x14ac:dyDescent="0.25">
      <c r="A54" s="106"/>
      <c r="B54" s="91" t="s">
        <v>82</v>
      </c>
      <c r="C54" s="188">
        <f>C53</f>
        <v>49402</v>
      </c>
      <c r="D54" s="188">
        <f t="shared" ref="D54:BD54" si="24">D53</f>
        <v>18301</v>
      </c>
      <c r="E54" s="188">
        <f t="shared" si="24"/>
        <v>3739</v>
      </c>
      <c r="F54" s="188">
        <f t="shared" si="24"/>
        <v>2232.11</v>
      </c>
      <c r="G54" s="188">
        <f t="shared" si="24"/>
        <v>1903</v>
      </c>
      <c r="H54" s="188">
        <f t="shared" si="24"/>
        <v>1131.1300000000001</v>
      </c>
      <c r="I54" s="188">
        <f t="shared" si="24"/>
        <v>1702</v>
      </c>
      <c r="J54" s="188">
        <f t="shared" si="24"/>
        <v>1023.33</v>
      </c>
      <c r="K54" s="188">
        <f t="shared" si="24"/>
        <v>609</v>
      </c>
      <c r="L54" s="188">
        <f t="shared" si="24"/>
        <v>365.39</v>
      </c>
      <c r="M54" s="188">
        <f t="shared" si="24"/>
        <v>55452</v>
      </c>
      <c r="N54" s="188">
        <f t="shared" si="24"/>
        <v>21921.83</v>
      </c>
      <c r="O54" s="188">
        <f t="shared" si="24"/>
        <v>31</v>
      </c>
      <c r="P54" s="188">
        <f t="shared" si="24"/>
        <v>33.31</v>
      </c>
      <c r="Q54" s="188">
        <f t="shared" si="24"/>
        <v>31</v>
      </c>
      <c r="R54" s="188">
        <f t="shared" si="24"/>
        <v>33.22</v>
      </c>
      <c r="S54" s="188">
        <f t="shared" si="24"/>
        <v>31</v>
      </c>
      <c r="T54" s="188">
        <f t="shared" si="24"/>
        <v>33.24</v>
      </c>
      <c r="U54" s="188">
        <f t="shared" si="24"/>
        <v>0</v>
      </c>
      <c r="V54" s="188">
        <f t="shared" si="24"/>
        <v>0</v>
      </c>
      <c r="W54" s="188">
        <f t="shared" si="24"/>
        <v>4</v>
      </c>
      <c r="X54" s="188">
        <f t="shared" si="24"/>
        <v>0.24</v>
      </c>
      <c r="Y54" s="188">
        <f t="shared" si="24"/>
        <v>97</v>
      </c>
      <c r="Z54" s="188">
        <f t="shared" si="24"/>
        <v>100.01</v>
      </c>
      <c r="AA54" s="188">
        <f t="shared" si="24"/>
        <v>0</v>
      </c>
      <c r="AB54" s="188">
        <f t="shared" si="24"/>
        <v>0</v>
      </c>
      <c r="AC54" s="188">
        <f t="shared" si="24"/>
        <v>583</v>
      </c>
      <c r="AD54" s="188">
        <f t="shared" si="24"/>
        <v>582.69000000000005</v>
      </c>
      <c r="AE54" s="188">
        <f t="shared" si="24"/>
        <v>669</v>
      </c>
      <c r="AF54" s="188">
        <f t="shared" si="24"/>
        <v>6626.53</v>
      </c>
      <c r="AG54" s="188">
        <f t="shared" si="24"/>
        <v>545</v>
      </c>
      <c r="AH54" s="188">
        <f t="shared" si="24"/>
        <v>545.33000000000004</v>
      </c>
      <c r="AI54" s="188">
        <f t="shared" si="24"/>
        <v>3151</v>
      </c>
      <c r="AJ54" s="188">
        <f t="shared" si="24"/>
        <v>3150.5</v>
      </c>
      <c r="AK54" s="188">
        <f t="shared" si="24"/>
        <v>395</v>
      </c>
      <c r="AL54" s="188">
        <f t="shared" si="24"/>
        <v>395.02</v>
      </c>
      <c r="AM54" s="188">
        <f t="shared" si="24"/>
        <v>60892</v>
      </c>
      <c r="AN54" s="188">
        <f t="shared" si="24"/>
        <v>33321.909999999996</v>
      </c>
      <c r="AO54" s="188">
        <f t="shared" si="24"/>
        <v>9794</v>
      </c>
      <c r="AP54" s="188">
        <f t="shared" si="24"/>
        <v>4998.3999999999996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1002</v>
      </c>
      <c r="AZ54" s="188">
        <f t="shared" si="24"/>
        <v>2000</v>
      </c>
      <c r="BA54" s="188">
        <f t="shared" si="24"/>
        <v>1002</v>
      </c>
      <c r="BB54" s="188">
        <f t="shared" si="24"/>
        <v>2000</v>
      </c>
      <c r="BC54" s="188">
        <f t="shared" si="24"/>
        <v>66296</v>
      </c>
      <c r="BD54" s="188">
        <f t="shared" si="24"/>
        <v>35322.69</v>
      </c>
    </row>
    <row r="55" spans="1:56" s="105" customFormat="1" ht="15.75" x14ac:dyDescent="0.25">
      <c r="A55" s="59">
        <v>42</v>
      </c>
      <c r="B55" s="59" t="s">
        <v>83</v>
      </c>
      <c r="C55" s="190">
        <f>'Crop Loan'!BO59</f>
        <v>0</v>
      </c>
      <c r="D55" s="190">
        <f>'Crop Loan'!BP59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Loan'!BO60</f>
        <v>0</v>
      </c>
      <c r="D56" s="190">
        <f>'Crop Loan'!BP60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Loan'!BO61</f>
        <v>0</v>
      </c>
      <c r="D57" s="190">
        <f>'Crop Loan'!BP61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Loan'!BO62</f>
        <v>0</v>
      </c>
      <c r="D58" s="190">
        <f>'Crop Loan'!BP62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102125</v>
      </c>
      <c r="D60" s="188">
        <f t="shared" ref="D60:BB60" si="29">D59+D54+D52+D49+D47+D45+D35+D20</f>
        <v>34994</v>
      </c>
      <c r="E60" s="188">
        <f t="shared" si="29"/>
        <v>25869</v>
      </c>
      <c r="F60" s="188">
        <f t="shared" si="29"/>
        <v>15499.560000000001</v>
      </c>
      <c r="G60" s="188">
        <f t="shared" si="29"/>
        <v>13362</v>
      </c>
      <c r="H60" s="188">
        <f t="shared" si="29"/>
        <v>8000.0000000000009</v>
      </c>
      <c r="I60" s="188">
        <f t="shared" si="29"/>
        <v>11663</v>
      </c>
      <c r="J60" s="188">
        <f t="shared" si="29"/>
        <v>7000.45</v>
      </c>
      <c r="K60" s="188">
        <f t="shared" si="29"/>
        <v>4165</v>
      </c>
      <c r="L60" s="188">
        <f t="shared" si="29"/>
        <v>2499.9899999999998</v>
      </c>
      <c r="M60" s="188">
        <f t="shared" si="29"/>
        <v>143822</v>
      </c>
      <c r="N60" s="188">
        <f t="shared" si="29"/>
        <v>59994.000000000007</v>
      </c>
      <c r="O60" s="188">
        <f t="shared" si="29"/>
        <v>10324</v>
      </c>
      <c r="P60" s="188">
        <f t="shared" si="29"/>
        <v>38659.25</v>
      </c>
      <c r="Q60" s="188">
        <f t="shared" si="29"/>
        <v>3453</v>
      </c>
      <c r="R60" s="188">
        <f t="shared" si="29"/>
        <v>21349.939999999995</v>
      </c>
      <c r="S60" s="188">
        <f t="shared" si="29"/>
        <v>1844</v>
      </c>
      <c r="T60" s="188">
        <f t="shared" si="29"/>
        <v>6805.8300000000008</v>
      </c>
      <c r="U60" s="188">
        <f t="shared" si="29"/>
        <v>0</v>
      </c>
      <c r="V60" s="188">
        <f t="shared" si="29"/>
        <v>0</v>
      </c>
      <c r="W60" s="188">
        <f t="shared" si="29"/>
        <v>6</v>
      </c>
      <c r="X60" s="188">
        <f t="shared" si="29"/>
        <v>4.9800000000000004</v>
      </c>
      <c r="Y60" s="188">
        <f t="shared" si="29"/>
        <v>15627</v>
      </c>
      <c r="Z60" s="188">
        <f t="shared" si="29"/>
        <v>66820.000000000015</v>
      </c>
      <c r="AA60" s="188">
        <f t="shared" si="29"/>
        <v>1001</v>
      </c>
      <c r="AB60" s="188">
        <f t="shared" si="29"/>
        <v>999.95999999999992</v>
      </c>
      <c r="AC60" s="188">
        <f t="shared" si="29"/>
        <v>2276</v>
      </c>
      <c r="AD60" s="188">
        <f t="shared" si="29"/>
        <v>2267.5300000000002</v>
      </c>
      <c r="AE60" s="188">
        <f t="shared" si="29"/>
        <v>1282</v>
      </c>
      <c r="AF60" s="188">
        <f t="shared" si="29"/>
        <v>12701.829999999998</v>
      </c>
      <c r="AG60" s="188">
        <f t="shared" si="29"/>
        <v>1581</v>
      </c>
      <c r="AH60" s="188">
        <f t="shared" si="29"/>
        <v>1580.6399999999999</v>
      </c>
      <c r="AI60" s="188">
        <f t="shared" si="29"/>
        <v>4337</v>
      </c>
      <c r="AJ60" s="188">
        <f t="shared" si="29"/>
        <v>4335.24</v>
      </c>
      <c r="AK60" s="188">
        <f t="shared" si="29"/>
        <v>1415</v>
      </c>
      <c r="AL60" s="188">
        <f t="shared" si="29"/>
        <v>1414.8</v>
      </c>
      <c r="AM60" s="188">
        <f>M60+Y60+AA60+AC60+AE60+AG60+AI60+AK60</f>
        <v>171341</v>
      </c>
      <c r="AN60" s="188">
        <f>N60+Z60+AB60+AD60+AF60+AH60+AJ60+AL60</f>
        <v>150114.00000000003</v>
      </c>
      <c r="AO60" s="188">
        <f t="shared" si="29"/>
        <v>25704</v>
      </c>
      <c r="AP60" s="188">
        <f t="shared" si="29"/>
        <v>22518.04</v>
      </c>
      <c r="AQ60" s="188">
        <f t="shared" si="29"/>
        <v>0</v>
      </c>
      <c r="AR60" s="188">
        <f t="shared" si="29"/>
        <v>0</v>
      </c>
      <c r="AS60" s="188">
        <f t="shared" si="29"/>
        <v>0</v>
      </c>
      <c r="AT60" s="188">
        <f t="shared" si="29"/>
        <v>0</v>
      </c>
      <c r="AU60" s="188">
        <f t="shared" si="29"/>
        <v>1957</v>
      </c>
      <c r="AV60" s="188">
        <f t="shared" si="29"/>
        <v>9730.7900000000009</v>
      </c>
      <c r="AW60" s="188">
        <f t="shared" si="29"/>
        <v>0</v>
      </c>
      <c r="AX60" s="188">
        <f t="shared" si="29"/>
        <v>0</v>
      </c>
      <c r="AY60" s="188">
        <f t="shared" si="29"/>
        <v>10032</v>
      </c>
      <c r="AZ60" s="188">
        <f t="shared" si="29"/>
        <v>20069.21</v>
      </c>
      <c r="BA60" s="188">
        <f t="shared" si="29"/>
        <v>11989</v>
      </c>
      <c r="BB60" s="188">
        <f t="shared" si="29"/>
        <v>29799.999999999996</v>
      </c>
      <c r="BC60" s="188">
        <f>AM60+BA60</f>
        <v>183330</v>
      </c>
      <c r="BD60" s="188">
        <f>AN60+BB60</f>
        <v>179914.00000000003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46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99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Loan'!BU11</f>
        <v>3538</v>
      </c>
      <c r="D8" s="190">
        <f>'Crop Loan'!BV11</f>
        <v>2126</v>
      </c>
      <c r="E8" s="59">
        <v>1016</v>
      </c>
      <c r="F8" s="98">
        <v>483</v>
      </c>
      <c r="G8" s="59">
        <v>800</v>
      </c>
      <c r="H8" s="98">
        <v>526.49400600000013</v>
      </c>
      <c r="I8" s="59">
        <v>45</v>
      </c>
      <c r="J8" s="98">
        <v>23.909530590000003</v>
      </c>
      <c r="K8" s="59">
        <v>26</v>
      </c>
      <c r="L8" s="187">
        <v>14.051300040000005</v>
      </c>
      <c r="M8" s="190">
        <f>C8+E8+I8+K8</f>
        <v>4625</v>
      </c>
      <c r="N8" s="190">
        <f>D8+F8+J8+L8</f>
        <v>2646.9608306300001</v>
      </c>
      <c r="O8" s="59">
        <v>323</v>
      </c>
      <c r="P8" s="59">
        <v>232.8</v>
      </c>
      <c r="Q8" s="59">
        <v>269</v>
      </c>
      <c r="R8" s="59">
        <v>194.01</v>
      </c>
      <c r="S8" s="59">
        <v>161</v>
      </c>
      <c r="T8" s="59">
        <v>116.39</v>
      </c>
      <c r="U8" s="59">
        <v>108</v>
      </c>
      <c r="V8" s="59">
        <v>77.59</v>
      </c>
      <c r="W8" s="59">
        <v>216</v>
      </c>
      <c r="X8" s="59">
        <v>155.19</v>
      </c>
      <c r="Y8" s="59">
        <f>O8+Q8+S8+U8+W8</f>
        <v>1077</v>
      </c>
      <c r="Z8" s="59">
        <f>P8+R8+T8+V8+X8</f>
        <v>775.98</v>
      </c>
      <c r="AA8" s="59">
        <v>32</v>
      </c>
      <c r="AB8" s="59">
        <v>33.42</v>
      </c>
      <c r="AC8" s="59">
        <v>49</v>
      </c>
      <c r="AD8" s="59">
        <v>50.57</v>
      </c>
      <c r="AE8" s="59">
        <v>96</v>
      </c>
      <c r="AF8" s="59">
        <v>405.75</v>
      </c>
      <c r="AG8" s="59">
        <v>116</v>
      </c>
      <c r="AH8" s="59">
        <v>123.33</v>
      </c>
      <c r="AI8" s="59">
        <v>295</v>
      </c>
      <c r="AJ8" s="59">
        <v>305.85000000000002</v>
      </c>
      <c r="AK8" s="59">
        <v>15</v>
      </c>
      <c r="AL8" s="59">
        <v>16.07</v>
      </c>
      <c r="AM8" s="59">
        <f>M8+Y8+AA8+AC8+AE8+AG8+AI8+AK8</f>
        <v>6305</v>
      </c>
      <c r="AN8" s="59">
        <f>N8+Z8+AB8+AD8+AF8+AH8+AJ8+AL8</f>
        <v>4357.9308306299999</v>
      </c>
      <c r="AO8" s="59">
        <v>946</v>
      </c>
      <c r="AP8" s="59">
        <v>737.86</v>
      </c>
      <c r="AQ8" s="59">
        <v>0</v>
      </c>
      <c r="AR8" s="59">
        <v>0</v>
      </c>
      <c r="AS8" s="59">
        <v>0</v>
      </c>
      <c r="AT8" s="59">
        <v>0</v>
      </c>
      <c r="AU8" s="59">
        <v>109</v>
      </c>
      <c r="AV8" s="59">
        <v>268.63</v>
      </c>
      <c r="AW8" s="59">
        <v>0</v>
      </c>
      <c r="AX8" s="59">
        <v>0</v>
      </c>
      <c r="AY8" s="59">
        <v>534</v>
      </c>
      <c r="AZ8" s="59">
        <v>328.32</v>
      </c>
      <c r="BA8" s="59">
        <f>AQ8+AS8+AU8+AW8+AY8</f>
        <v>643</v>
      </c>
      <c r="BB8" s="59">
        <v>596.95000000000005</v>
      </c>
      <c r="BC8" s="59">
        <v>6948</v>
      </c>
      <c r="BD8" s="59">
        <v>5516.03</v>
      </c>
    </row>
    <row r="9" spans="1:56" s="105" customFormat="1" ht="15.75" x14ac:dyDescent="0.25">
      <c r="A9" s="59">
        <v>2</v>
      </c>
      <c r="B9" s="59" t="s">
        <v>37</v>
      </c>
      <c r="C9" s="190">
        <f>'Crop Loan'!BU12</f>
        <v>6850</v>
      </c>
      <c r="D9" s="190">
        <f>'Crop Loan'!BV12</f>
        <v>4114</v>
      </c>
      <c r="E9" s="59">
        <v>1008</v>
      </c>
      <c r="F9" s="98">
        <v>480</v>
      </c>
      <c r="G9" s="59">
        <v>802</v>
      </c>
      <c r="H9" s="98">
        <v>526.15283400000021</v>
      </c>
      <c r="I9" s="59">
        <v>77</v>
      </c>
      <c r="J9" s="98">
        <v>40.931585820000002</v>
      </c>
      <c r="K9" s="59">
        <v>64</v>
      </c>
      <c r="L9" s="187">
        <v>33.932507850000007</v>
      </c>
      <c r="M9" s="190">
        <f t="shared" ref="M9:M19" si="0">C9+E9+I9+K9</f>
        <v>7999</v>
      </c>
      <c r="N9" s="190">
        <f t="shared" ref="N9:N19" si="1">D9+F9+J9+L9</f>
        <v>4668.8640936699994</v>
      </c>
      <c r="O9" s="59">
        <v>595</v>
      </c>
      <c r="P9" s="59">
        <v>565.79</v>
      </c>
      <c r="Q9" s="59">
        <v>494</v>
      </c>
      <c r="R9" s="59">
        <v>471.5</v>
      </c>
      <c r="S9" s="59">
        <v>296</v>
      </c>
      <c r="T9" s="59">
        <v>282.89999999999998</v>
      </c>
      <c r="U9" s="59">
        <v>198</v>
      </c>
      <c r="V9" s="59">
        <v>188.59</v>
      </c>
      <c r="W9" s="59">
        <v>398</v>
      </c>
      <c r="X9" s="59">
        <v>377.2</v>
      </c>
      <c r="Y9" s="59">
        <f t="shared" ref="Y9:Y19" si="2">O9+Q9+S9+U9+W9</f>
        <v>1981</v>
      </c>
      <c r="Z9" s="59">
        <f t="shared" ref="Z9:Z19" si="3">P9+R9+T9+V9+X9</f>
        <v>1885.98</v>
      </c>
      <c r="AA9" s="59">
        <v>62</v>
      </c>
      <c r="AB9" s="59">
        <v>85.81</v>
      </c>
      <c r="AC9" s="59">
        <v>58</v>
      </c>
      <c r="AD9" s="59">
        <v>77.58</v>
      </c>
      <c r="AE9" s="59">
        <v>77</v>
      </c>
      <c r="AF9" s="59">
        <v>420.92</v>
      </c>
      <c r="AG9" s="59">
        <v>211</v>
      </c>
      <c r="AH9" s="59">
        <v>291.11</v>
      </c>
      <c r="AI9" s="59">
        <v>432</v>
      </c>
      <c r="AJ9" s="59">
        <v>594.9</v>
      </c>
      <c r="AK9" s="59">
        <v>17</v>
      </c>
      <c r="AL9" s="59">
        <v>24.63</v>
      </c>
      <c r="AM9" s="59">
        <f t="shared" ref="AM9:AM19" si="4">M9+Y9+AA9+AC9+AE9+AG9+AI9+AK9</f>
        <v>10837</v>
      </c>
      <c r="AN9" s="59">
        <f t="shared" ref="AN9:AN19" si="5">N9+Z9+AB9+AD9+AF9+AH9+AJ9+AL9</f>
        <v>8049.7940936699988</v>
      </c>
      <c r="AO9" s="59">
        <v>1626</v>
      </c>
      <c r="AP9" s="59">
        <v>1296.8800000000001</v>
      </c>
      <c r="AQ9" s="59">
        <v>0</v>
      </c>
      <c r="AR9" s="59">
        <v>0</v>
      </c>
      <c r="AS9" s="59">
        <v>0</v>
      </c>
      <c r="AT9" s="59">
        <v>0</v>
      </c>
      <c r="AU9" s="59">
        <v>200</v>
      </c>
      <c r="AV9" s="59">
        <v>653.37</v>
      </c>
      <c r="AW9" s="59">
        <v>0</v>
      </c>
      <c r="AX9" s="59">
        <v>0</v>
      </c>
      <c r="AY9" s="59">
        <v>977</v>
      </c>
      <c r="AZ9" s="59">
        <v>798.57</v>
      </c>
      <c r="BA9" s="59">
        <v>1177</v>
      </c>
      <c r="BB9" s="59">
        <v>1451.94</v>
      </c>
      <c r="BC9" s="59">
        <v>12014</v>
      </c>
      <c r="BD9" s="59">
        <v>10097.77</v>
      </c>
    </row>
    <row r="10" spans="1:56" s="105" customFormat="1" ht="15.75" x14ac:dyDescent="0.25">
      <c r="A10" s="59">
        <v>3</v>
      </c>
      <c r="B10" s="59" t="s">
        <v>38</v>
      </c>
      <c r="C10" s="190">
        <f>'Crop Loan'!BU13</f>
        <v>4721</v>
      </c>
      <c r="D10" s="190">
        <f>'Crop Loan'!BV13</f>
        <v>2836</v>
      </c>
      <c r="E10" s="59">
        <v>338</v>
      </c>
      <c r="F10" s="98">
        <v>150</v>
      </c>
      <c r="G10" s="59">
        <v>267</v>
      </c>
      <c r="H10" s="98">
        <v>174.82440599999998</v>
      </c>
      <c r="I10" s="59">
        <v>45</v>
      </c>
      <c r="J10" s="98">
        <v>23.771355930000002</v>
      </c>
      <c r="K10" s="59">
        <v>36</v>
      </c>
      <c r="L10" s="187">
        <v>19.881207810000003</v>
      </c>
      <c r="M10" s="190">
        <f t="shared" si="0"/>
        <v>5140</v>
      </c>
      <c r="N10" s="190">
        <f t="shared" si="1"/>
        <v>3029.65256374</v>
      </c>
      <c r="O10" s="59">
        <v>809</v>
      </c>
      <c r="P10" s="59">
        <v>448.24</v>
      </c>
      <c r="Q10" s="59">
        <v>674</v>
      </c>
      <c r="R10" s="59">
        <v>373.54</v>
      </c>
      <c r="S10" s="59">
        <v>404</v>
      </c>
      <c r="T10" s="59">
        <v>224.1</v>
      </c>
      <c r="U10" s="59">
        <v>269</v>
      </c>
      <c r="V10" s="59">
        <v>149.41</v>
      </c>
      <c r="W10" s="59">
        <v>540</v>
      </c>
      <c r="X10" s="59">
        <v>298.83</v>
      </c>
      <c r="Y10" s="59">
        <f t="shared" si="2"/>
        <v>2696</v>
      </c>
      <c r="Z10" s="59">
        <f t="shared" si="3"/>
        <v>1494.12</v>
      </c>
      <c r="AA10" s="59">
        <v>62</v>
      </c>
      <c r="AB10" s="59">
        <v>49.82</v>
      </c>
      <c r="AC10" s="59">
        <v>88</v>
      </c>
      <c r="AD10" s="59">
        <v>71.02</v>
      </c>
      <c r="AE10" s="59">
        <v>77</v>
      </c>
      <c r="AF10" s="59">
        <v>244.38</v>
      </c>
      <c r="AG10" s="59">
        <v>211</v>
      </c>
      <c r="AH10" s="59">
        <v>169.01</v>
      </c>
      <c r="AI10" s="59">
        <v>432</v>
      </c>
      <c r="AJ10" s="59">
        <v>345.4</v>
      </c>
      <c r="AK10" s="59">
        <v>17</v>
      </c>
      <c r="AL10" s="59">
        <v>14.3</v>
      </c>
      <c r="AM10" s="59">
        <f t="shared" si="4"/>
        <v>8723</v>
      </c>
      <c r="AN10" s="59">
        <f t="shared" si="5"/>
        <v>5417.7025637400002</v>
      </c>
      <c r="AO10" s="59">
        <v>1308</v>
      </c>
      <c r="AP10" s="59">
        <v>846.26</v>
      </c>
      <c r="AQ10" s="59">
        <v>0</v>
      </c>
      <c r="AR10" s="59">
        <v>0</v>
      </c>
      <c r="AS10" s="59">
        <v>0</v>
      </c>
      <c r="AT10" s="59">
        <v>0</v>
      </c>
      <c r="AU10" s="59">
        <v>274</v>
      </c>
      <c r="AV10" s="59">
        <v>517.48</v>
      </c>
      <c r="AW10" s="59">
        <v>0</v>
      </c>
      <c r="AX10" s="59">
        <v>0</v>
      </c>
      <c r="AY10" s="59">
        <v>1333</v>
      </c>
      <c r="AZ10" s="59">
        <v>632.47</v>
      </c>
      <c r="BA10" s="59">
        <v>1607</v>
      </c>
      <c r="BB10" s="59">
        <v>1149.95</v>
      </c>
      <c r="BC10" s="59">
        <v>10330</v>
      </c>
      <c r="BD10" s="59">
        <v>6791.66</v>
      </c>
    </row>
    <row r="11" spans="1:56" s="105" customFormat="1" ht="15.75" x14ac:dyDescent="0.25">
      <c r="A11" s="59">
        <v>4</v>
      </c>
      <c r="B11" s="59" t="s">
        <v>39</v>
      </c>
      <c r="C11" s="190">
        <f>'Crop Loan'!BU14</f>
        <v>2345</v>
      </c>
      <c r="D11" s="190">
        <f>'Crop Loan'!BV14</f>
        <v>1409</v>
      </c>
      <c r="E11" s="59">
        <v>247</v>
      </c>
      <c r="F11" s="98">
        <v>120</v>
      </c>
      <c r="G11" s="59">
        <v>189</v>
      </c>
      <c r="H11" s="98">
        <v>123.11060400000002</v>
      </c>
      <c r="I11" s="59">
        <v>40</v>
      </c>
      <c r="J11" s="98">
        <v>19.503884700000004</v>
      </c>
      <c r="K11" s="59">
        <v>20</v>
      </c>
      <c r="L11" s="187">
        <v>10.793566710000002</v>
      </c>
      <c r="M11" s="190">
        <f t="shared" si="0"/>
        <v>2652</v>
      </c>
      <c r="N11" s="190">
        <f t="shared" si="1"/>
        <v>1559.2974514100001</v>
      </c>
      <c r="O11" s="59">
        <v>324</v>
      </c>
      <c r="P11" s="59">
        <v>208.19</v>
      </c>
      <c r="Q11" s="59">
        <v>269</v>
      </c>
      <c r="R11" s="59">
        <v>173.5</v>
      </c>
      <c r="S11" s="59">
        <v>163</v>
      </c>
      <c r="T11" s="59">
        <v>104.1</v>
      </c>
      <c r="U11" s="59">
        <v>109</v>
      </c>
      <c r="V11" s="59">
        <v>69.41</v>
      </c>
      <c r="W11" s="59">
        <v>216</v>
      </c>
      <c r="X11" s="59">
        <v>138.80000000000001</v>
      </c>
      <c r="Y11" s="59">
        <f t="shared" si="2"/>
        <v>1081</v>
      </c>
      <c r="Z11" s="59">
        <f t="shared" si="3"/>
        <v>694</v>
      </c>
      <c r="AA11" s="59">
        <v>32</v>
      </c>
      <c r="AB11" s="59">
        <v>29.84</v>
      </c>
      <c r="AC11" s="59">
        <v>42</v>
      </c>
      <c r="AD11" s="59">
        <v>38.090000000000003</v>
      </c>
      <c r="AE11" s="59">
        <v>65</v>
      </c>
      <c r="AF11" s="59">
        <v>241.38</v>
      </c>
      <c r="AG11" s="59">
        <v>106</v>
      </c>
      <c r="AH11" s="59">
        <v>98.25</v>
      </c>
      <c r="AI11" s="59">
        <v>291</v>
      </c>
      <c r="AJ11" s="59">
        <v>268.55</v>
      </c>
      <c r="AK11" s="59">
        <v>12</v>
      </c>
      <c r="AL11" s="59">
        <v>11.85</v>
      </c>
      <c r="AM11" s="59">
        <f t="shared" si="4"/>
        <v>4281</v>
      </c>
      <c r="AN11" s="59">
        <f t="shared" si="5"/>
        <v>2941.2574514100006</v>
      </c>
      <c r="AO11" s="59">
        <v>643</v>
      </c>
      <c r="AP11" s="59">
        <v>462.61</v>
      </c>
      <c r="AQ11" s="59">
        <v>0</v>
      </c>
      <c r="AR11" s="59">
        <v>0</v>
      </c>
      <c r="AS11" s="59">
        <v>0</v>
      </c>
      <c r="AT11" s="59">
        <v>0</v>
      </c>
      <c r="AU11" s="59">
        <v>109</v>
      </c>
      <c r="AV11" s="59">
        <v>240.31</v>
      </c>
      <c r="AW11" s="59">
        <v>0</v>
      </c>
      <c r="AX11" s="59">
        <v>0</v>
      </c>
      <c r="AY11" s="59">
        <v>535</v>
      </c>
      <c r="AZ11" s="59">
        <v>293.70999999999998</v>
      </c>
      <c r="BA11" s="59">
        <v>644</v>
      </c>
      <c r="BB11" s="59">
        <v>534.02</v>
      </c>
      <c r="BC11" s="59">
        <v>4925</v>
      </c>
      <c r="BD11" s="59">
        <v>3618.1</v>
      </c>
    </row>
    <row r="12" spans="1:56" s="105" customFormat="1" ht="15.75" x14ac:dyDescent="0.25">
      <c r="A12" s="59">
        <v>5</v>
      </c>
      <c r="B12" s="59" t="s">
        <v>40</v>
      </c>
      <c r="C12" s="190">
        <f>'Crop Loan'!BU15</f>
        <v>1356</v>
      </c>
      <c r="D12" s="190">
        <f>'Crop Loan'!BV15</f>
        <v>815</v>
      </c>
      <c r="E12" s="59">
        <v>96</v>
      </c>
      <c r="F12" s="98">
        <v>55</v>
      </c>
      <c r="G12" s="59">
        <v>76</v>
      </c>
      <c r="H12" s="98">
        <v>51.051141000000015</v>
      </c>
      <c r="I12" s="59">
        <v>13</v>
      </c>
      <c r="J12" s="98">
        <v>6.5526675299999999</v>
      </c>
      <c r="K12" s="59">
        <v>7</v>
      </c>
      <c r="L12" s="187">
        <v>3.629742030000001</v>
      </c>
      <c r="M12" s="190">
        <f t="shared" si="0"/>
        <v>1472</v>
      </c>
      <c r="N12" s="190">
        <f t="shared" si="1"/>
        <v>880.18240956</v>
      </c>
      <c r="O12" s="59">
        <v>161</v>
      </c>
      <c r="P12" s="59">
        <v>69.599999999999994</v>
      </c>
      <c r="Q12" s="59">
        <v>135</v>
      </c>
      <c r="R12" s="59">
        <v>58</v>
      </c>
      <c r="S12" s="59">
        <v>81</v>
      </c>
      <c r="T12" s="59">
        <v>34.799999999999997</v>
      </c>
      <c r="U12" s="59">
        <v>54</v>
      </c>
      <c r="V12" s="59">
        <v>23.2</v>
      </c>
      <c r="W12" s="59">
        <v>108</v>
      </c>
      <c r="X12" s="59">
        <v>46.4</v>
      </c>
      <c r="Y12" s="59">
        <f t="shared" si="2"/>
        <v>539</v>
      </c>
      <c r="Z12" s="59">
        <f t="shared" si="3"/>
        <v>231.99999999999997</v>
      </c>
      <c r="AA12" s="59">
        <v>16</v>
      </c>
      <c r="AB12" s="59">
        <v>10.039999999999999</v>
      </c>
      <c r="AC12" s="59">
        <v>16</v>
      </c>
      <c r="AD12" s="59">
        <v>10.130000000000001</v>
      </c>
      <c r="AE12" s="59">
        <v>32</v>
      </c>
      <c r="AF12" s="59">
        <v>81.28</v>
      </c>
      <c r="AG12" s="59">
        <v>53</v>
      </c>
      <c r="AH12" s="59">
        <v>33.090000000000003</v>
      </c>
      <c r="AI12" s="59">
        <v>144</v>
      </c>
      <c r="AJ12" s="59">
        <v>89.74</v>
      </c>
      <c r="AK12" s="59">
        <v>6</v>
      </c>
      <c r="AL12" s="59">
        <v>3.71</v>
      </c>
      <c r="AM12" s="59">
        <f t="shared" si="4"/>
        <v>2278</v>
      </c>
      <c r="AN12" s="59">
        <f t="shared" si="5"/>
        <v>1340.17240956</v>
      </c>
      <c r="AO12" s="59">
        <v>342</v>
      </c>
      <c r="AP12" s="59">
        <v>208.81</v>
      </c>
      <c r="AQ12" s="59">
        <v>0</v>
      </c>
      <c r="AR12" s="59">
        <v>0</v>
      </c>
      <c r="AS12" s="59">
        <v>0</v>
      </c>
      <c r="AT12" s="59">
        <v>0</v>
      </c>
      <c r="AU12" s="59">
        <v>55</v>
      </c>
      <c r="AV12" s="59">
        <v>80.56</v>
      </c>
      <c r="AW12" s="59">
        <v>0</v>
      </c>
      <c r="AX12" s="59">
        <v>0</v>
      </c>
      <c r="AY12" s="59">
        <v>267</v>
      </c>
      <c r="AZ12" s="59">
        <v>98.46</v>
      </c>
      <c r="BA12" s="59">
        <v>322</v>
      </c>
      <c r="BB12" s="59">
        <v>179.02</v>
      </c>
      <c r="BC12" s="59">
        <v>2600</v>
      </c>
      <c r="BD12" s="59">
        <v>1571.11</v>
      </c>
    </row>
    <row r="13" spans="1:56" s="105" customFormat="1" ht="15.75" x14ac:dyDescent="0.25">
      <c r="A13" s="59">
        <v>6</v>
      </c>
      <c r="B13" s="59" t="s">
        <v>41</v>
      </c>
      <c r="C13" s="190">
        <f>'Crop Loan'!BU16</f>
        <v>375</v>
      </c>
      <c r="D13" s="190">
        <f>'Crop Loan'!BV16</f>
        <v>225</v>
      </c>
      <c r="E13" s="59">
        <v>30</v>
      </c>
      <c r="F13" s="98">
        <v>14</v>
      </c>
      <c r="G13" s="59">
        <v>19</v>
      </c>
      <c r="H13" s="98">
        <v>12.524949000000003</v>
      </c>
      <c r="I13" s="59">
        <v>10</v>
      </c>
      <c r="J13" s="98">
        <v>5.0646327300000005</v>
      </c>
      <c r="K13" s="59">
        <v>5</v>
      </c>
      <c r="L13" s="187">
        <v>2.7103491000000006</v>
      </c>
      <c r="M13" s="190">
        <f t="shared" si="0"/>
        <v>420</v>
      </c>
      <c r="N13" s="190">
        <f t="shared" si="1"/>
        <v>246.77498183</v>
      </c>
      <c r="O13" s="59">
        <v>161</v>
      </c>
      <c r="P13" s="59">
        <v>45.01</v>
      </c>
      <c r="Q13" s="59">
        <v>135</v>
      </c>
      <c r="R13" s="59">
        <v>37.51</v>
      </c>
      <c r="S13" s="59">
        <v>81</v>
      </c>
      <c r="T13" s="59">
        <v>22.5</v>
      </c>
      <c r="U13" s="59">
        <v>54</v>
      </c>
      <c r="V13" s="59">
        <v>15</v>
      </c>
      <c r="W13" s="59">
        <v>108</v>
      </c>
      <c r="X13" s="59">
        <v>30</v>
      </c>
      <c r="Y13" s="59">
        <f t="shared" si="2"/>
        <v>539</v>
      </c>
      <c r="Z13" s="59">
        <f t="shared" si="3"/>
        <v>150.01999999999998</v>
      </c>
      <c r="AA13" s="59">
        <v>16</v>
      </c>
      <c r="AB13" s="59">
        <v>7.05</v>
      </c>
      <c r="AC13" s="59">
        <v>16</v>
      </c>
      <c r="AD13" s="59">
        <v>7.11</v>
      </c>
      <c r="AE13" s="59">
        <v>32</v>
      </c>
      <c r="AF13" s="59">
        <v>57.04</v>
      </c>
      <c r="AG13" s="59">
        <v>53</v>
      </c>
      <c r="AH13" s="59">
        <v>23.22</v>
      </c>
      <c r="AI13" s="59">
        <v>144</v>
      </c>
      <c r="AJ13" s="59">
        <v>62.98</v>
      </c>
      <c r="AK13" s="59">
        <v>6</v>
      </c>
      <c r="AL13" s="59">
        <v>2.61</v>
      </c>
      <c r="AM13" s="59">
        <f t="shared" si="4"/>
        <v>1226</v>
      </c>
      <c r="AN13" s="59">
        <f t="shared" si="5"/>
        <v>556.80498183000009</v>
      </c>
      <c r="AO13" s="59">
        <v>184</v>
      </c>
      <c r="AP13" s="59">
        <v>86.15</v>
      </c>
      <c r="AQ13" s="59">
        <v>0</v>
      </c>
      <c r="AR13" s="59">
        <v>0</v>
      </c>
      <c r="AS13" s="59">
        <v>0</v>
      </c>
      <c r="AT13" s="59">
        <v>0</v>
      </c>
      <c r="AU13" s="59">
        <v>55</v>
      </c>
      <c r="AV13" s="59">
        <v>47.25</v>
      </c>
      <c r="AW13" s="59">
        <v>0</v>
      </c>
      <c r="AX13" s="59">
        <v>0</v>
      </c>
      <c r="AY13" s="59">
        <v>267</v>
      </c>
      <c r="AZ13" s="59">
        <v>57.74</v>
      </c>
      <c r="BA13" s="59">
        <v>322</v>
      </c>
      <c r="BB13" s="59">
        <v>104.99</v>
      </c>
      <c r="BC13" s="59">
        <v>1548</v>
      </c>
      <c r="BD13" s="59">
        <v>679.3</v>
      </c>
    </row>
    <row r="14" spans="1:56" s="105" customFormat="1" ht="15.75" x14ac:dyDescent="0.25">
      <c r="A14" s="59">
        <v>7</v>
      </c>
      <c r="B14" s="59" t="s">
        <v>42</v>
      </c>
      <c r="C14" s="190">
        <f>'Crop Loan'!BU17</f>
        <v>0</v>
      </c>
      <c r="D14" s="190">
        <f>'Crop Loan'!BV17</f>
        <v>0</v>
      </c>
      <c r="E14" s="59">
        <v>0</v>
      </c>
      <c r="F14" s="98">
        <v>0</v>
      </c>
      <c r="G14" s="59">
        <v>0</v>
      </c>
      <c r="H14" s="98">
        <v>0</v>
      </c>
      <c r="I14" s="59">
        <v>0</v>
      </c>
      <c r="J14" s="98">
        <v>0</v>
      </c>
      <c r="K14" s="59">
        <v>0</v>
      </c>
      <c r="L14" s="187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Loan'!BU18</f>
        <v>0</v>
      </c>
      <c r="D15" s="190">
        <f>'Crop Loan'!BV18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187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Loan'!BU19</f>
        <v>1758</v>
      </c>
      <c r="D16" s="190">
        <f>'Crop Loan'!BV19</f>
        <v>1057</v>
      </c>
      <c r="E16" s="59">
        <v>143</v>
      </c>
      <c r="F16" s="98">
        <v>80</v>
      </c>
      <c r="G16" s="59">
        <v>110</v>
      </c>
      <c r="H16" s="98">
        <v>72.295659000000015</v>
      </c>
      <c r="I16" s="59">
        <v>33</v>
      </c>
      <c r="J16" s="98">
        <v>17.904247289999997</v>
      </c>
      <c r="K16" s="59">
        <v>19</v>
      </c>
      <c r="L16" s="187">
        <v>9.9166890600000013</v>
      </c>
      <c r="M16" s="190">
        <f t="shared" si="0"/>
        <v>1953</v>
      </c>
      <c r="N16" s="190">
        <f t="shared" si="1"/>
        <v>1164.82093635</v>
      </c>
      <c r="O16" s="59">
        <v>322</v>
      </c>
      <c r="P16" s="59">
        <v>180.6</v>
      </c>
      <c r="Q16" s="59">
        <v>270</v>
      </c>
      <c r="R16" s="59">
        <v>150.5</v>
      </c>
      <c r="S16" s="59">
        <v>162</v>
      </c>
      <c r="T16" s="59">
        <v>90.3</v>
      </c>
      <c r="U16" s="59">
        <v>108</v>
      </c>
      <c r="V16" s="59">
        <v>60.2</v>
      </c>
      <c r="W16" s="59">
        <v>216</v>
      </c>
      <c r="X16" s="59">
        <v>120.4</v>
      </c>
      <c r="Y16" s="59">
        <f t="shared" si="2"/>
        <v>1078</v>
      </c>
      <c r="Z16" s="59">
        <f t="shared" si="3"/>
        <v>602</v>
      </c>
      <c r="AA16" s="59">
        <v>32</v>
      </c>
      <c r="AB16" s="59">
        <v>25.7</v>
      </c>
      <c r="AC16" s="59">
        <v>37</v>
      </c>
      <c r="AD16" s="59">
        <v>30.63</v>
      </c>
      <c r="AE16" s="59">
        <v>64</v>
      </c>
      <c r="AF16" s="59">
        <v>207.94</v>
      </c>
      <c r="AG16" s="59">
        <v>106</v>
      </c>
      <c r="AH16" s="59">
        <v>84.65</v>
      </c>
      <c r="AI16" s="59">
        <v>288</v>
      </c>
      <c r="AJ16" s="59">
        <v>229.59</v>
      </c>
      <c r="AK16" s="59">
        <v>12</v>
      </c>
      <c r="AL16" s="59">
        <v>9.5</v>
      </c>
      <c r="AM16" s="59">
        <f t="shared" si="4"/>
        <v>3570</v>
      </c>
      <c r="AN16" s="59">
        <f t="shared" si="5"/>
        <v>2354.8309363500002</v>
      </c>
      <c r="AO16" s="59">
        <v>536</v>
      </c>
      <c r="AP16" s="59">
        <v>365.71</v>
      </c>
      <c r="AQ16" s="59">
        <v>0</v>
      </c>
      <c r="AR16" s="59">
        <v>0</v>
      </c>
      <c r="AS16" s="59">
        <v>0</v>
      </c>
      <c r="AT16" s="59">
        <v>0</v>
      </c>
      <c r="AU16" s="59">
        <v>110</v>
      </c>
      <c r="AV16" s="59">
        <v>206.11</v>
      </c>
      <c r="AW16" s="59">
        <v>0</v>
      </c>
      <c r="AX16" s="59">
        <v>0</v>
      </c>
      <c r="AY16" s="59">
        <v>534</v>
      </c>
      <c r="AZ16" s="59">
        <v>251.9</v>
      </c>
      <c r="BA16" s="59">
        <v>644</v>
      </c>
      <c r="BB16" s="59">
        <v>458.01</v>
      </c>
      <c r="BC16" s="59">
        <v>4214</v>
      </c>
      <c r="BD16" s="59">
        <v>2896.06</v>
      </c>
    </row>
    <row r="17" spans="1:56" s="105" customFormat="1" ht="15.75" x14ac:dyDescent="0.25">
      <c r="A17" s="59">
        <v>10</v>
      </c>
      <c r="B17" s="59" t="s">
        <v>45</v>
      </c>
      <c r="C17" s="190">
        <f>'Crop Loan'!BU20</f>
        <v>66872</v>
      </c>
      <c r="D17" s="190">
        <f>'Crop Loan'!BV20</f>
        <v>40181</v>
      </c>
      <c r="E17" s="59">
        <v>13337</v>
      </c>
      <c r="F17" s="98">
        <v>7860</v>
      </c>
      <c r="G17" s="59">
        <v>10586</v>
      </c>
      <c r="H17" s="98">
        <v>6943.9983750000001</v>
      </c>
      <c r="I17" s="59">
        <v>901</v>
      </c>
      <c r="J17" s="98">
        <v>477.59008347000008</v>
      </c>
      <c r="K17" s="59">
        <v>733</v>
      </c>
      <c r="L17" s="187">
        <v>389.41870716000005</v>
      </c>
      <c r="M17" s="190">
        <f t="shared" si="0"/>
        <v>81843</v>
      </c>
      <c r="N17" s="190">
        <f t="shared" si="1"/>
        <v>48908.008790630003</v>
      </c>
      <c r="O17" s="59">
        <v>2689</v>
      </c>
      <c r="P17" s="59">
        <v>8777.33</v>
      </c>
      <c r="Q17" s="59">
        <v>2245</v>
      </c>
      <c r="R17" s="59">
        <v>7314.5</v>
      </c>
      <c r="S17" s="59">
        <v>1350</v>
      </c>
      <c r="T17" s="59">
        <v>4388.7700000000004</v>
      </c>
      <c r="U17" s="59">
        <v>894</v>
      </c>
      <c r="V17" s="59">
        <v>2925.73</v>
      </c>
      <c r="W17" s="59">
        <v>1800</v>
      </c>
      <c r="X17" s="59">
        <v>5851.61</v>
      </c>
      <c r="Y17" s="59">
        <f t="shared" si="2"/>
        <v>8978</v>
      </c>
      <c r="Z17" s="59">
        <f t="shared" si="3"/>
        <v>29257.94</v>
      </c>
      <c r="AA17" s="59">
        <v>218</v>
      </c>
      <c r="AB17" s="59">
        <v>1030.9100000000001</v>
      </c>
      <c r="AC17" s="59">
        <v>197</v>
      </c>
      <c r="AD17" s="59">
        <v>956.44</v>
      </c>
      <c r="AE17" s="59">
        <v>224</v>
      </c>
      <c r="AF17" s="59">
        <v>4350.4399999999996</v>
      </c>
      <c r="AG17" s="59">
        <v>687</v>
      </c>
      <c r="AH17" s="59">
        <v>3301.85</v>
      </c>
      <c r="AI17" s="59">
        <v>1431</v>
      </c>
      <c r="AJ17" s="59">
        <v>6860.59</v>
      </c>
      <c r="AK17" s="59">
        <v>56</v>
      </c>
      <c r="AL17" s="59">
        <v>268.73</v>
      </c>
      <c r="AM17" s="59">
        <f t="shared" si="4"/>
        <v>93634</v>
      </c>
      <c r="AN17" s="59">
        <f t="shared" si="5"/>
        <v>94934.908790630012</v>
      </c>
      <c r="AO17" s="59">
        <v>14045</v>
      </c>
      <c r="AP17" s="59">
        <v>15174.68</v>
      </c>
      <c r="AQ17" s="59">
        <v>0</v>
      </c>
      <c r="AR17" s="59">
        <v>0</v>
      </c>
      <c r="AS17" s="59">
        <v>0</v>
      </c>
      <c r="AT17" s="59">
        <v>0</v>
      </c>
      <c r="AU17" s="59">
        <v>905</v>
      </c>
      <c r="AV17" s="59">
        <v>10031.11</v>
      </c>
      <c r="AW17" s="59">
        <v>0</v>
      </c>
      <c r="AX17" s="59">
        <v>0</v>
      </c>
      <c r="AY17" s="59">
        <v>4445</v>
      </c>
      <c r="AZ17" s="59">
        <v>12239.12</v>
      </c>
      <c r="BA17" s="59">
        <v>5350</v>
      </c>
      <c r="BB17" s="59">
        <v>22270.23</v>
      </c>
      <c r="BC17" s="59">
        <v>98984</v>
      </c>
      <c r="BD17" s="59">
        <v>123434.78</v>
      </c>
    </row>
    <row r="18" spans="1:56" s="105" customFormat="1" ht="15.75" x14ac:dyDescent="0.25">
      <c r="A18" s="59">
        <v>11</v>
      </c>
      <c r="B18" s="59" t="s">
        <v>46</v>
      </c>
      <c r="C18" s="190">
        <f>'Crop Loan'!BU21</f>
        <v>466</v>
      </c>
      <c r="D18" s="190">
        <f>'Crop Loan'!BV21</f>
        <v>280</v>
      </c>
      <c r="E18" s="59">
        <v>42</v>
      </c>
      <c r="F18" s="98">
        <v>20</v>
      </c>
      <c r="G18" s="59">
        <v>31</v>
      </c>
      <c r="H18" s="98">
        <v>20.385027000000001</v>
      </c>
      <c r="I18" s="59">
        <v>12</v>
      </c>
      <c r="J18" s="98">
        <v>6.5526675299999999</v>
      </c>
      <c r="K18" s="59">
        <v>7</v>
      </c>
      <c r="L18" s="187">
        <v>3.624427620000001</v>
      </c>
      <c r="M18" s="190">
        <f t="shared" si="0"/>
        <v>527</v>
      </c>
      <c r="N18" s="190">
        <f t="shared" si="1"/>
        <v>310.17709515000001</v>
      </c>
      <c r="O18" s="59">
        <v>161</v>
      </c>
      <c r="P18" s="59">
        <v>64.5</v>
      </c>
      <c r="Q18" s="59">
        <v>135</v>
      </c>
      <c r="R18" s="59">
        <v>53.75</v>
      </c>
      <c r="S18" s="59">
        <v>81</v>
      </c>
      <c r="T18" s="59">
        <v>32.25</v>
      </c>
      <c r="U18" s="59">
        <v>54</v>
      </c>
      <c r="V18" s="59">
        <v>21.5</v>
      </c>
      <c r="W18" s="59">
        <v>108</v>
      </c>
      <c r="X18" s="59">
        <v>43</v>
      </c>
      <c r="Y18" s="59">
        <f t="shared" si="2"/>
        <v>539</v>
      </c>
      <c r="Z18" s="59">
        <f t="shared" si="3"/>
        <v>215</v>
      </c>
      <c r="AA18" s="59">
        <v>16</v>
      </c>
      <c r="AB18" s="59">
        <v>9.2200000000000006</v>
      </c>
      <c r="AC18" s="59">
        <v>16</v>
      </c>
      <c r="AD18" s="59">
        <v>9.2899999999999991</v>
      </c>
      <c r="AE18" s="59">
        <v>32</v>
      </c>
      <c r="AF18" s="59">
        <v>74.58</v>
      </c>
      <c r="AG18" s="59">
        <v>10</v>
      </c>
      <c r="AH18" s="59">
        <v>6.18</v>
      </c>
      <c r="AI18" s="59">
        <v>144</v>
      </c>
      <c r="AJ18" s="59">
        <v>82.34</v>
      </c>
      <c r="AK18" s="59">
        <v>6</v>
      </c>
      <c r="AL18" s="59">
        <v>3.41</v>
      </c>
      <c r="AM18" s="59">
        <f t="shared" si="4"/>
        <v>1290</v>
      </c>
      <c r="AN18" s="59">
        <f t="shared" si="5"/>
        <v>710.19709515</v>
      </c>
      <c r="AO18" s="59">
        <v>194</v>
      </c>
      <c r="AP18" s="59">
        <v>110.75</v>
      </c>
      <c r="AQ18" s="59">
        <v>0</v>
      </c>
      <c r="AR18" s="59">
        <v>0</v>
      </c>
      <c r="AS18" s="59">
        <v>0</v>
      </c>
      <c r="AT18" s="59">
        <v>0</v>
      </c>
      <c r="AU18" s="59">
        <v>55</v>
      </c>
      <c r="AV18" s="59">
        <v>74.25</v>
      </c>
      <c r="AW18" s="59">
        <v>0</v>
      </c>
      <c r="AX18" s="59">
        <v>0</v>
      </c>
      <c r="AY18" s="59">
        <v>267</v>
      </c>
      <c r="AZ18" s="59">
        <v>90.75</v>
      </c>
      <c r="BA18" s="59">
        <v>322</v>
      </c>
      <c r="BB18" s="59">
        <v>165</v>
      </c>
      <c r="BC18" s="59">
        <v>1612</v>
      </c>
      <c r="BD18" s="59">
        <v>903.34</v>
      </c>
    </row>
    <row r="19" spans="1:56" s="105" customFormat="1" ht="15.75" x14ac:dyDescent="0.25">
      <c r="A19" s="59">
        <v>12</v>
      </c>
      <c r="B19" s="59" t="s">
        <v>47</v>
      </c>
      <c r="C19" s="190">
        <f>'Crop Loan'!BU22</f>
        <v>5829</v>
      </c>
      <c r="D19" s="190">
        <f>'Crop Loan'!BV22</f>
        <v>3502</v>
      </c>
      <c r="E19" s="59">
        <v>839</v>
      </c>
      <c r="F19" s="98">
        <v>490</v>
      </c>
      <c r="G19" s="59">
        <v>666</v>
      </c>
      <c r="H19" s="98">
        <v>436.78545300000002</v>
      </c>
      <c r="I19" s="59">
        <v>68</v>
      </c>
      <c r="J19" s="98">
        <v>36.148616820000001</v>
      </c>
      <c r="K19" s="59">
        <v>43</v>
      </c>
      <c r="L19" s="187">
        <v>23.006080890000003</v>
      </c>
      <c r="M19" s="190">
        <f t="shared" si="0"/>
        <v>6779</v>
      </c>
      <c r="N19" s="190">
        <f t="shared" si="1"/>
        <v>4051.1546977099997</v>
      </c>
      <c r="O19" s="59">
        <v>325</v>
      </c>
      <c r="P19" s="59">
        <v>422.68</v>
      </c>
      <c r="Q19" s="59">
        <v>271</v>
      </c>
      <c r="R19" s="59">
        <v>352.23</v>
      </c>
      <c r="S19" s="59">
        <v>163</v>
      </c>
      <c r="T19" s="59">
        <v>211.34</v>
      </c>
      <c r="U19" s="59">
        <v>107</v>
      </c>
      <c r="V19" s="59">
        <v>140.88999999999999</v>
      </c>
      <c r="W19" s="59">
        <v>217</v>
      </c>
      <c r="X19" s="59">
        <v>281.8</v>
      </c>
      <c r="Y19" s="59">
        <f t="shared" si="2"/>
        <v>1083</v>
      </c>
      <c r="Z19" s="59">
        <f t="shared" si="3"/>
        <v>1408.94</v>
      </c>
      <c r="AA19" s="59">
        <v>32</v>
      </c>
      <c r="AB19" s="59">
        <v>60.64</v>
      </c>
      <c r="AC19" s="59">
        <v>48</v>
      </c>
      <c r="AD19" s="59">
        <v>91.72</v>
      </c>
      <c r="AE19" s="59">
        <v>54</v>
      </c>
      <c r="AF19" s="59">
        <v>406.33</v>
      </c>
      <c r="AG19" s="59">
        <v>105</v>
      </c>
      <c r="AH19" s="59">
        <v>197.91</v>
      </c>
      <c r="AI19" s="59">
        <v>253</v>
      </c>
      <c r="AJ19" s="59">
        <v>478.25</v>
      </c>
      <c r="AK19" s="59">
        <v>11</v>
      </c>
      <c r="AL19" s="59">
        <v>20.18</v>
      </c>
      <c r="AM19" s="59">
        <f t="shared" si="4"/>
        <v>8365</v>
      </c>
      <c r="AN19" s="59">
        <f t="shared" si="5"/>
        <v>6715.12469771</v>
      </c>
      <c r="AO19" s="59">
        <v>1254</v>
      </c>
      <c r="AP19" s="59">
        <v>1067.3399999999999</v>
      </c>
      <c r="AQ19" s="59">
        <v>0</v>
      </c>
      <c r="AR19" s="59">
        <v>0</v>
      </c>
      <c r="AS19" s="59">
        <v>0</v>
      </c>
      <c r="AT19" s="59">
        <v>0</v>
      </c>
      <c r="AU19" s="59">
        <v>109</v>
      </c>
      <c r="AV19" s="59">
        <v>488.23</v>
      </c>
      <c r="AW19" s="59">
        <v>0</v>
      </c>
      <c r="AX19" s="59">
        <v>0</v>
      </c>
      <c r="AY19" s="59">
        <v>534</v>
      </c>
      <c r="AZ19" s="59">
        <v>596.73</v>
      </c>
      <c r="BA19" s="59">
        <v>643</v>
      </c>
      <c r="BB19" s="59">
        <v>1084.96</v>
      </c>
      <c r="BC19" s="59">
        <v>9008</v>
      </c>
      <c r="BD19" s="59">
        <v>8200.5499999999993</v>
      </c>
    </row>
    <row r="20" spans="1:56" s="107" customFormat="1" ht="15.75" x14ac:dyDescent="0.25">
      <c r="A20" s="106"/>
      <c r="B20" s="91" t="s">
        <v>48</v>
      </c>
      <c r="C20" s="188">
        <f>SUM(C8:C19)</f>
        <v>94110</v>
      </c>
      <c r="D20" s="188">
        <f t="shared" ref="D20:BD20" si="6">SUM(D8:D19)</f>
        <v>56545</v>
      </c>
      <c r="E20" s="188">
        <f t="shared" si="6"/>
        <v>17096</v>
      </c>
      <c r="F20" s="188">
        <f t="shared" si="6"/>
        <v>9752</v>
      </c>
      <c r="G20" s="188">
        <f t="shared" si="6"/>
        <v>13546</v>
      </c>
      <c r="H20" s="188">
        <f t="shared" si="6"/>
        <v>8887.6224540000003</v>
      </c>
      <c r="I20" s="188">
        <f t="shared" si="6"/>
        <v>1244</v>
      </c>
      <c r="J20" s="188">
        <f t="shared" si="6"/>
        <v>657.92927241000018</v>
      </c>
      <c r="K20" s="188">
        <f t="shared" si="6"/>
        <v>960</v>
      </c>
      <c r="L20" s="188">
        <f t="shared" si="6"/>
        <v>510.96457827000012</v>
      </c>
      <c r="M20" s="188">
        <f t="shared" si="6"/>
        <v>113410</v>
      </c>
      <c r="N20" s="188">
        <f t="shared" si="6"/>
        <v>67465.893850680004</v>
      </c>
      <c r="O20" s="188">
        <f t="shared" si="6"/>
        <v>5870</v>
      </c>
      <c r="P20" s="188">
        <f t="shared" si="6"/>
        <v>11014.74</v>
      </c>
      <c r="Q20" s="188">
        <f t="shared" si="6"/>
        <v>4897</v>
      </c>
      <c r="R20" s="188">
        <f t="shared" si="6"/>
        <v>9179.0399999999991</v>
      </c>
      <c r="S20" s="188">
        <f t="shared" si="6"/>
        <v>2942</v>
      </c>
      <c r="T20" s="188">
        <f t="shared" si="6"/>
        <v>5507.4500000000007</v>
      </c>
      <c r="U20" s="188">
        <f t="shared" si="6"/>
        <v>1955</v>
      </c>
      <c r="V20" s="188">
        <f t="shared" si="6"/>
        <v>3671.52</v>
      </c>
      <c r="W20" s="188">
        <f t="shared" si="6"/>
        <v>3927</v>
      </c>
      <c r="X20" s="188">
        <f t="shared" si="6"/>
        <v>7343.2300000000005</v>
      </c>
      <c r="Y20" s="188">
        <f t="shared" si="6"/>
        <v>19591</v>
      </c>
      <c r="Z20" s="188">
        <f t="shared" si="6"/>
        <v>36715.980000000003</v>
      </c>
      <c r="AA20" s="188">
        <f t="shared" si="6"/>
        <v>518</v>
      </c>
      <c r="AB20" s="188">
        <f t="shared" si="6"/>
        <v>1342.4500000000003</v>
      </c>
      <c r="AC20" s="188">
        <f t="shared" si="6"/>
        <v>567</v>
      </c>
      <c r="AD20" s="188">
        <f t="shared" si="6"/>
        <v>1342.5800000000002</v>
      </c>
      <c r="AE20" s="188">
        <f t="shared" si="6"/>
        <v>753</v>
      </c>
      <c r="AF20" s="188">
        <f t="shared" si="6"/>
        <v>6490.04</v>
      </c>
      <c r="AG20" s="188">
        <f t="shared" si="6"/>
        <v>1658</v>
      </c>
      <c r="AH20" s="188">
        <f t="shared" si="6"/>
        <v>4328.6000000000004</v>
      </c>
      <c r="AI20" s="188">
        <f t="shared" si="6"/>
        <v>3854</v>
      </c>
      <c r="AJ20" s="188">
        <f t="shared" si="6"/>
        <v>9318.19</v>
      </c>
      <c r="AK20" s="188">
        <f t="shared" si="6"/>
        <v>158</v>
      </c>
      <c r="AL20" s="188">
        <f t="shared" si="6"/>
        <v>374.99</v>
      </c>
      <c r="AM20" s="188">
        <f t="shared" si="6"/>
        <v>140509</v>
      </c>
      <c r="AN20" s="188">
        <f t="shared" si="6"/>
        <v>127378.72385068001</v>
      </c>
      <c r="AO20" s="188">
        <f t="shared" si="6"/>
        <v>21078</v>
      </c>
      <c r="AP20" s="188">
        <f t="shared" si="6"/>
        <v>20357.05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1981</v>
      </c>
      <c r="AV20" s="188">
        <f t="shared" si="6"/>
        <v>12607.3</v>
      </c>
      <c r="AW20" s="188">
        <f t="shared" si="6"/>
        <v>0</v>
      </c>
      <c r="AX20" s="188">
        <f t="shared" si="6"/>
        <v>0</v>
      </c>
      <c r="AY20" s="188">
        <f t="shared" si="6"/>
        <v>9693</v>
      </c>
      <c r="AZ20" s="188">
        <f t="shared" si="6"/>
        <v>15387.77</v>
      </c>
      <c r="BA20" s="188">
        <f t="shared" si="6"/>
        <v>11674</v>
      </c>
      <c r="BB20" s="188">
        <f t="shared" si="6"/>
        <v>27995.07</v>
      </c>
      <c r="BC20" s="188">
        <f t="shared" si="6"/>
        <v>152183</v>
      </c>
      <c r="BD20" s="188">
        <f t="shared" si="6"/>
        <v>163708.69999999998</v>
      </c>
    </row>
    <row r="21" spans="1:56" s="105" customFormat="1" ht="15.75" x14ac:dyDescent="0.25">
      <c r="A21" s="59">
        <v>13</v>
      </c>
      <c r="B21" s="59" t="s">
        <v>49</v>
      </c>
      <c r="C21" s="190">
        <f>'Crop Loan'!BU24</f>
        <v>1581</v>
      </c>
      <c r="D21" s="190">
        <f>'Crop Loan'!BV24</f>
        <v>951</v>
      </c>
      <c r="E21" s="59">
        <v>90</v>
      </c>
      <c r="F21" s="98">
        <v>61.622370000000004</v>
      </c>
      <c r="G21" s="59">
        <v>67</v>
      </c>
      <c r="H21" s="98">
        <v>54.375299999999996</v>
      </c>
      <c r="I21" s="59">
        <v>21</v>
      </c>
      <c r="J21" s="98">
        <v>10.203667200000002</v>
      </c>
      <c r="K21" s="59">
        <v>15</v>
      </c>
      <c r="L21" s="187">
        <v>9.7890120000000014</v>
      </c>
      <c r="M21" s="190">
        <f t="shared" ref="M21:M34" si="7">C21+E21+I21+K21</f>
        <v>1707</v>
      </c>
      <c r="N21" s="190">
        <f t="shared" ref="N21:N34" si="8">D21+F21+J21+L21</f>
        <v>1032.6150492000002</v>
      </c>
      <c r="O21" s="59">
        <v>297</v>
      </c>
      <c r="P21" s="59">
        <v>111</v>
      </c>
      <c r="Q21" s="59">
        <v>247</v>
      </c>
      <c r="R21" s="59">
        <v>92.51</v>
      </c>
      <c r="S21" s="59">
        <v>149</v>
      </c>
      <c r="T21" s="59">
        <v>55.51</v>
      </c>
      <c r="U21" s="59">
        <v>100</v>
      </c>
      <c r="V21" s="59">
        <v>37</v>
      </c>
      <c r="W21" s="59">
        <v>198</v>
      </c>
      <c r="X21" s="59">
        <v>74</v>
      </c>
      <c r="Y21" s="59">
        <f>O21+Q21+S21+U21+W21</f>
        <v>991</v>
      </c>
      <c r="Z21" s="59">
        <f>P21+R21+T21+V21+X21</f>
        <v>370.02</v>
      </c>
      <c r="AA21" s="59">
        <v>30</v>
      </c>
      <c r="AB21" s="59">
        <v>17.95</v>
      </c>
      <c r="AC21" s="59">
        <v>48</v>
      </c>
      <c r="AD21" s="59">
        <v>29.09</v>
      </c>
      <c r="AE21" s="59">
        <v>54</v>
      </c>
      <c r="AF21" s="59">
        <v>128.88999999999999</v>
      </c>
      <c r="AG21" s="59">
        <v>105</v>
      </c>
      <c r="AH21" s="59">
        <v>62.2</v>
      </c>
      <c r="AI21" s="59">
        <v>253</v>
      </c>
      <c r="AJ21" s="59">
        <v>150.51</v>
      </c>
      <c r="AK21" s="59">
        <v>11</v>
      </c>
      <c r="AL21" s="59">
        <v>6.4</v>
      </c>
      <c r="AM21" s="59">
        <f t="shared" ref="AM21:AM34" si="9">M21+Y21+AA21+AC21+AE21+AG21+AI21+AK21</f>
        <v>3199</v>
      </c>
      <c r="AN21" s="59">
        <f t="shared" ref="AN21:AN34" si="10">N21+Z21+AB21+AD21+AF21+AH21+AJ21+AL21</f>
        <v>1797.6750492000001</v>
      </c>
      <c r="AO21" s="59">
        <v>480</v>
      </c>
      <c r="AP21" s="59">
        <v>274.77999999999997</v>
      </c>
      <c r="AQ21" s="59">
        <v>0</v>
      </c>
      <c r="AR21" s="59">
        <v>0</v>
      </c>
      <c r="AS21" s="59">
        <v>0</v>
      </c>
      <c r="AT21" s="59">
        <v>0</v>
      </c>
      <c r="AU21" s="59">
        <v>100</v>
      </c>
      <c r="AV21" s="59">
        <v>139.51</v>
      </c>
      <c r="AW21" s="59">
        <v>0</v>
      </c>
      <c r="AX21" s="59">
        <v>0</v>
      </c>
      <c r="AY21" s="59">
        <v>490</v>
      </c>
      <c r="AZ21" s="59">
        <v>170.51</v>
      </c>
      <c r="BA21" s="59">
        <v>590</v>
      </c>
      <c r="BB21" s="59">
        <v>310.02</v>
      </c>
      <c r="BC21" s="59">
        <v>3789</v>
      </c>
      <c r="BD21" s="59">
        <v>2141.89</v>
      </c>
    </row>
    <row r="22" spans="1:56" s="105" customFormat="1" ht="15.75" x14ac:dyDescent="0.25">
      <c r="A22" s="59">
        <v>14</v>
      </c>
      <c r="B22" s="59" t="s">
        <v>50</v>
      </c>
      <c r="C22" s="190">
        <f>'Crop Loan'!BU25</f>
        <v>0</v>
      </c>
      <c r="D22" s="190">
        <f>'Crop Loan'!BV25</f>
        <v>0</v>
      </c>
      <c r="E22" s="59">
        <v>0</v>
      </c>
      <c r="F22" s="98">
        <v>0</v>
      </c>
      <c r="G22" s="59">
        <v>0</v>
      </c>
      <c r="H22" s="98">
        <v>0</v>
      </c>
      <c r="I22" s="59">
        <v>0</v>
      </c>
      <c r="J22" s="98">
        <v>0</v>
      </c>
      <c r="K22" s="59">
        <v>0</v>
      </c>
      <c r="L22" s="187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Loan'!BU26</f>
        <v>0</v>
      </c>
      <c r="D23" s="190">
        <f>'Crop Loan'!BV26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187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Loan'!BU27</f>
        <v>0</v>
      </c>
      <c r="D24" s="190">
        <f>'Crop Loan'!BV27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98">
        <v>0</v>
      </c>
      <c r="K24" s="59">
        <v>0</v>
      </c>
      <c r="L24" s="187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Loan'!BU28</f>
        <v>0</v>
      </c>
      <c r="D25" s="190">
        <f>'Crop Loan'!BV28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98">
        <v>0</v>
      </c>
      <c r="K25" s="59">
        <v>0</v>
      </c>
      <c r="L25" s="187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Loan'!BU29</f>
        <v>8325</v>
      </c>
      <c r="D26" s="190">
        <f>'Crop Loan'!BV29</f>
        <v>5002</v>
      </c>
      <c r="E26" s="59">
        <v>2786</v>
      </c>
      <c r="F26" s="98">
        <v>2030.7534300000004</v>
      </c>
      <c r="G26" s="59">
        <v>2213</v>
      </c>
      <c r="H26" s="98">
        <v>1792.1897999999999</v>
      </c>
      <c r="I26" s="59">
        <v>88</v>
      </c>
      <c r="J26" s="98">
        <v>51.774163200000011</v>
      </c>
      <c r="K26" s="59">
        <v>49</v>
      </c>
      <c r="L26" s="187">
        <v>31.840533000000004</v>
      </c>
      <c r="M26" s="190">
        <f t="shared" si="7"/>
        <v>11248</v>
      </c>
      <c r="N26" s="190">
        <f t="shared" si="8"/>
        <v>7116.3681262</v>
      </c>
      <c r="O26" s="59">
        <v>161</v>
      </c>
      <c r="P26" s="59">
        <v>496.08</v>
      </c>
      <c r="Q26" s="59">
        <v>135</v>
      </c>
      <c r="R26" s="59">
        <v>413.39</v>
      </c>
      <c r="S26" s="59">
        <v>81</v>
      </c>
      <c r="T26" s="59">
        <v>248.02</v>
      </c>
      <c r="U26" s="59">
        <v>54</v>
      </c>
      <c r="V26" s="59">
        <v>165.37</v>
      </c>
      <c r="W26" s="59">
        <v>108</v>
      </c>
      <c r="X26" s="59">
        <v>330.71</v>
      </c>
      <c r="Y26" s="59">
        <f t="shared" si="11"/>
        <v>539</v>
      </c>
      <c r="Z26" s="59">
        <f t="shared" si="12"/>
        <v>1653.5700000000002</v>
      </c>
      <c r="AA26" s="59">
        <v>16</v>
      </c>
      <c r="AB26" s="59">
        <v>71.489999999999995</v>
      </c>
      <c r="AC26" s="59">
        <v>21</v>
      </c>
      <c r="AD26" s="59">
        <v>91.3</v>
      </c>
      <c r="AE26" s="59">
        <v>32</v>
      </c>
      <c r="AF26" s="59">
        <v>578.52</v>
      </c>
      <c r="AG26" s="59">
        <v>53</v>
      </c>
      <c r="AH26" s="59">
        <v>235.5</v>
      </c>
      <c r="AI26" s="59">
        <v>144</v>
      </c>
      <c r="AJ26" s="59">
        <v>638.73</v>
      </c>
      <c r="AK26" s="59">
        <v>6</v>
      </c>
      <c r="AL26" s="59">
        <v>26.43</v>
      </c>
      <c r="AM26" s="59">
        <f t="shared" si="9"/>
        <v>12059</v>
      </c>
      <c r="AN26" s="59">
        <f t="shared" si="10"/>
        <v>10411.9081262</v>
      </c>
      <c r="AO26" s="59">
        <v>1809</v>
      </c>
      <c r="AP26" s="59">
        <v>1682.94</v>
      </c>
      <c r="AQ26" s="59">
        <v>0</v>
      </c>
      <c r="AR26" s="59">
        <v>0</v>
      </c>
      <c r="AS26" s="59">
        <v>0</v>
      </c>
      <c r="AT26" s="59">
        <v>0</v>
      </c>
      <c r="AU26" s="59">
        <v>55</v>
      </c>
      <c r="AV26" s="59">
        <v>572.87</v>
      </c>
      <c r="AW26" s="59">
        <v>0</v>
      </c>
      <c r="AX26" s="59">
        <v>0</v>
      </c>
      <c r="AY26" s="59">
        <v>267</v>
      </c>
      <c r="AZ26" s="59">
        <v>700.16</v>
      </c>
      <c r="BA26" s="59">
        <v>322</v>
      </c>
      <c r="BB26" s="59">
        <v>1273.03</v>
      </c>
      <c r="BC26" s="59">
        <v>12381</v>
      </c>
      <c r="BD26" s="59">
        <v>12492.66</v>
      </c>
    </row>
    <row r="27" spans="1:56" s="105" customFormat="1" ht="15.75" x14ac:dyDescent="0.25">
      <c r="A27" s="59">
        <v>19</v>
      </c>
      <c r="B27" s="59" t="s">
        <v>55</v>
      </c>
      <c r="C27" s="190">
        <f>'Crop Loan'!BU30</f>
        <v>6541</v>
      </c>
      <c r="D27" s="190">
        <f>'Crop Loan'!BV30</f>
        <v>3931</v>
      </c>
      <c r="E27" s="59">
        <v>1426</v>
      </c>
      <c r="F27" s="98">
        <v>1041.2671499999999</v>
      </c>
      <c r="G27" s="59">
        <v>1134</v>
      </c>
      <c r="H27" s="98">
        <v>918.96119999999996</v>
      </c>
      <c r="I27" s="59">
        <v>47</v>
      </c>
      <c r="J27" s="98">
        <v>26.548430400000001</v>
      </c>
      <c r="K27" s="59">
        <v>25</v>
      </c>
      <c r="L27" s="187">
        <v>16.330329000000003</v>
      </c>
      <c r="M27" s="190">
        <f t="shared" si="7"/>
        <v>8039</v>
      </c>
      <c r="N27" s="190">
        <f t="shared" si="8"/>
        <v>5015.1459094000002</v>
      </c>
      <c r="O27" s="59">
        <v>163</v>
      </c>
      <c r="P27" s="59">
        <v>254.71</v>
      </c>
      <c r="Q27" s="59">
        <v>135</v>
      </c>
      <c r="R27" s="59">
        <v>212.27</v>
      </c>
      <c r="S27" s="59">
        <v>80</v>
      </c>
      <c r="T27" s="59">
        <v>127.37</v>
      </c>
      <c r="U27" s="59">
        <v>54</v>
      </c>
      <c r="V27" s="59">
        <v>84.9</v>
      </c>
      <c r="W27" s="59">
        <v>107</v>
      </c>
      <c r="X27" s="59">
        <v>169.81</v>
      </c>
      <c r="Y27" s="59">
        <f t="shared" si="11"/>
        <v>539</v>
      </c>
      <c r="Z27" s="59">
        <f t="shared" si="12"/>
        <v>849.06</v>
      </c>
      <c r="AA27" s="59">
        <v>17</v>
      </c>
      <c r="AB27" s="59">
        <v>36.67</v>
      </c>
      <c r="AC27" s="59">
        <v>22</v>
      </c>
      <c r="AD27" s="59">
        <v>46.81</v>
      </c>
      <c r="AE27" s="59">
        <v>33</v>
      </c>
      <c r="AF27" s="59">
        <v>296.52999999999997</v>
      </c>
      <c r="AG27" s="59">
        <v>53</v>
      </c>
      <c r="AH27" s="59">
        <v>120.71</v>
      </c>
      <c r="AI27" s="59">
        <v>144</v>
      </c>
      <c r="AJ27" s="59">
        <v>327.41000000000003</v>
      </c>
      <c r="AK27" s="59">
        <v>5</v>
      </c>
      <c r="AL27" s="59">
        <v>13.54</v>
      </c>
      <c r="AM27" s="59">
        <f t="shared" si="9"/>
        <v>8852</v>
      </c>
      <c r="AN27" s="59">
        <f t="shared" si="10"/>
        <v>6705.8759093999997</v>
      </c>
      <c r="AO27" s="59">
        <v>1328</v>
      </c>
      <c r="AP27" s="59">
        <v>1068.04</v>
      </c>
      <c r="AQ27" s="59">
        <v>0</v>
      </c>
      <c r="AR27" s="59">
        <v>0</v>
      </c>
      <c r="AS27" s="59">
        <v>0</v>
      </c>
      <c r="AT27" s="59">
        <v>0</v>
      </c>
      <c r="AU27" s="59">
        <v>55</v>
      </c>
      <c r="AV27" s="59">
        <v>294.29000000000002</v>
      </c>
      <c r="AW27" s="59">
        <v>0</v>
      </c>
      <c r="AX27" s="59">
        <v>0</v>
      </c>
      <c r="AY27" s="59">
        <v>267</v>
      </c>
      <c r="AZ27" s="59">
        <v>359.7</v>
      </c>
      <c r="BA27" s="59">
        <v>322</v>
      </c>
      <c r="BB27" s="59">
        <v>653.99</v>
      </c>
      <c r="BC27" s="59">
        <v>9174</v>
      </c>
      <c r="BD27" s="59">
        <v>7774.24</v>
      </c>
    </row>
    <row r="28" spans="1:56" s="105" customFormat="1" ht="15.75" x14ac:dyDescent="0.25">
      <c r="A28" s="59">
        <v>20</v>
      </c>
      <c r="B28" s="59" t="s">
        <v>56</v>
      </c>
      <c r="C28" s="190">
        <f>'Crop Loan'!BU31</f>
        <v>2731</v>
      </c>
      <c r="D28" s="190">
        <f>'Crop Loan'!BV31</f>
        <v>1640</v>
      </c>
      <c r="E28" s="59">
        <v>487</v>
      </c>
      <c r="F28" s="98">
        <v>354.90636000000001</v>
      </c>
      <c r="G28" s="59">
        <v>387</v>
      </c>
      <c r="H28" s="98">
        <v>313.22699999999998</v>
      </c>
      <c r="I28" s="59">
        <v>24</v>
      </c>
      <c r="J28" s="98">
        <v>14.461100100000001</v>
      </c>
      <c r="K28" s="59">
        <v>14</v>
      </c>
      <c r="L28" s="187">
        <v>8.8967160000000014</v>
      </c>
      <c r="M28" s="190">
        <f t="shared" si="7"/>
        <v>3256</v>
      </c>
      <c r="N28" s="190">
        <f t="shared" si="8"/>
        <v>2018.2641761</v>
      </c>
      <c r="O28" s="59">
        <v>161</v>
      </c>
      <c r="P28" s="59">
        <v>138.88999999999999</v>
      </c>
      <c r="Q28" s="59">
        <v>135</v>
      </c>
      <c r="R28" s="59">
        <v>115.74</v>
      </c>
      <c r="S28" s="59">
        <v>81</v>
      </c>
      <c r="T28" s="59">
        <v>69.44</v>
      </c>
      <c r="U28" s="59">
        <v>54</v>
      </c>
      <c r="V28" s="59">
        <v>46.3</v>
      </c>
      <c r="W28" s="59">
        <v>108</v>
      </c>
      <c r="X28" s="59">
        <v>92.59</v>
      </c>
      <c r="Y28" s="59">
        <f t="shared" si="11"/>
        <v>539</v>
      </c>
      <c r="Z28" s="59">
        <f t="shared" si="12"/>
        <v>462.96000000000004</v>
      </c>
      <c r="AA28" s="59">
        <v>16</v>
      </c>
      <c r="AB28" s="59">
        <v>20</v>
      </c>
      <c r="AC28" s="59">
        <v>16</v>
      </c>
      <c r="AD28" s="59">
        <v>20.170000000000002</v>
      </c>
      <c r="AE28" s="59">
        <v>32</v>
      </c>
      <c r="AF28" s="59">
        <v>161.86000000000001</v>
      </c>
      <c r="AG28" s="59">
        <v>53</v>
      </c>
      <c r="AH28" s="59">
        <v>65.89</v>
      </c>
      <c r="AI28" s="59">
        <v>144</v>
      </c>
      <c r="AJ28" s="59">
        <v>178.7</v>
      </c>
      <c r="AK28" s="59">
        <v>6</v>
      </c>
      <c r="AL28" s="59">
        <v>7.39</v>
      </c>
      <c r="AM28" s="59">
        <f t="shared" si="9"/>
        <v>4062</v>
      </c>
      <c r="AN28" s="59">
        <f t="shared" si="10"/>
        <v>2935.2341760999998</v>
      </c>
      <c r="AO28" s="59">
        <v>609</v>
      </c>
      <c r="AP28" s="59">
        <v>462.3</v>
      </c>
      <c r="AQ28" s="59">
        <v>0</v>
      </c>
      <c r="AR28" s="59">
        <v>0</v>
      </c>
      <c r="AS28" s="59">
        <v>0</v>
      </c>
      <c r="AT28" s="59">
        <v>0</v>
      </c>
      <c r="AU28" s="59">
        <v>55</v>
      </c>
      <c r="AV28" s="59">
        <v>160.21</v>
      </c>
      <c r="AW28" s="59">
        <v>0</v>
      </c>
      <c r="AX28" s="59">
        <v>0</v>
      </c>
      <c r="AY28" s="59">
        <v>267</v>
      </c>
      <c r="AZ28" s="59">
        <v>195.81</v>
      </c>
      <c r="BA28" s="59">
        <v>322</v>
      </c>
      <c r="BB28" s="59">
        <v>356.02</v>
      </c>
      <c r="BC28" s="59">
        <v>4384</v>
      </c>
      <c r="BD28" s="59">
        <v>3438.02</v>
      </c>
    </row>
    <row r="29" spans="1:56" s="105" customFormat="1" ht="15.75" x14ac:dyDescent="0.25">
      <c r="A29" s="59">
        <v>21</v>
      </c>
      <c r="B29" s="59" t="s">
        <v>57</v>
      </c>
      <c r="C29" s="190">
        <f>'Crop Loan'!BU32</f>
        <v>0</v>
      </c>
      <c r="D29" s="190">
        <f>'Crop Loan'!BV32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187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Loan'!BU33</f>
        <v>0</v>
      </c>
      <c r="D30" s="190">
        <f>'Crop Loan'!BV33</f>
        <v>0</v>
      </c>
      <c r="E30" s="59">
        <v>0</v>
      </c>
      <c r="F30" s="98">
        <v>0</v>
      </c>
      <c r="G30" s="59">
        <v>0</v>
      </c>
      <c r="H30" s="98">
        <v>0</v>
      </c>
      <c r="I30" s="59">
        <v>0</v>
      </c>
      <c r="J30" s="98">
        <v>0</v>
      </c>
      <c r="K30" s="59">
        <v>0</v>
      </c>
      <c r="L30" s="187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Loan'!BU34</f>
        <v>0</v>
      </c>
      <c r="D31" s="190">
        <f>'Crop Loan'!BV34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98">
        <v>0</v>
      </c>
      <c r="K31" s="59">
        <v>0</v>
      </c>
      <c r="L31" s="187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Loan'!BU35</f>
        <v>0</v>
      </c>
      <c r="D32" s="190">
        <f>'Crop Loan'!BV35</f>
        <v>0</v>
      </c>
      <c r="E32" s="59">
        <v>0</v>
      </c>
      <c r="F32" s="98">
        <v>0</v>
      </c>
      <c r="G32" s="59">
        <v>0</v>
      </c>
      <c r="H32" s="98">
        <v>0</v>
      </c>
      <c r="I32" s="59">
        <v>0</v>
      </c>
      <c r="J32" s="98">
        <v>0</v>
      </c>
      <c r="K32" s="59">
        <v>0</v>
      </c>
      <c r="L32" s="187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Loan'!BU36</f>
        <v>0</v>
      </c>
      <c r="D33" s="190">
        <f>'Crop Loan'!BV36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98">
        <v>0</v>
      </c>
      <c r="K33" s="59">
        <v>0</v>
      </c>
      <c r="L33" s="187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Loan'!BU37</f>
        <v>0</v>
      </c>
      <c r="D34" s="190">
        <f>'Crop Loan'!BV37</f>
        <v>0</v>
      </c>
      <c r="E34" s="59">
        <v>0</v>
      </c>
      <c r="F34" s="98">
        <v>0</v>
      </c>
      <c r="G34" s="59">
        <v>0</v>
      </c>
      <c r="H34" s="98">
        <v>0</v>
      </c>
      <c r="I34" s="59">
        <v>0</v>
      </c>
      <c r="J34" s="98">
        <v>0</v>
      </c>
      <c r="K34" s="59">
        <v>0</v>
      </c>
      <c r="L34" s="187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19178</v>
      </c>
      <c r="D35" s="188">
        <f t="shared" ref="D35:BD35" si="13">SUM(D21:D34)</f>
        <v>11524</v>
      </c>
      <c r="E35" s="188">
        <f t="shared" si="13"/>
        <v>4789</v>
      </c>
      <c r="F35" s="188">
        <f t="shared" si="13"/>
        <v>3488.5493100000003</v>
      </c>
      <c r="G35" s="188">
        <f t="shared" si="13"/>
        <v>3801</v>
      </c>
      <c r="H35" s="188">
        <f t="shared" si="13"/>
        <v>3078.7532999999994</v>
      </c>
      <c r="I35" s="188">
        <f t="shared" si="13"/>
        <v>180</v>
      </c>
      <c r="J35" s="188">
        <f t="shared" si="13"/>
        <v>102.98736090000001</v>
      </c>
      <c r="K35" s="188">
        <f t="shared" si="13"/>
        <v>103</v>
      </c>
      <c r="L35" s="188">
        <f t="shared" si="13"/>
        <v>66.856590000000011</v>
      </c>
      <c r="M35" s="188">
        <f t="shared" si="13"/>
        <v>24250</v>
      </c>
      <c r="N35" s="188">
        <f t="shared" si="13"/>
        <v>15182.3932609</v>
      </c>
      <c r="O35" s="188">
        <f t="shared" si="13"/>
        <v>782</v>
      </c>
      <c r="P35" s="188">
        <f t="shared" si="13"/>
        <v>1000.68</v>
      </c>
      <c r="Q35" s="188">
        <f t="shared" si="13"/>
        <v>652</v>
      </c>
      <c r="R35" s="188">
        <f t="shared" si="13"/>
        <v>833.91</v>
      </c>
      <c r="S35" s="188">
        <f t="shared" si="13"/>
        <v>391</v>
      </c>
      <c r="T35" s="188">
        <f t="shared" si="13"/>
        <v>500.34000000000003</v>
      </c>
      <c r="U35" s="188">
        <f t="shared" si="13"/>
        <v>262</v>
      </c>
      <c r="V35" s="188">
        <f t="shared" si="13"/>
        <v>333.57</v>
      </c>
      <c r="W35" s="188">
        <f t="shared" si="13"/>
        <v>521</v>
      </c>
      <c r="X35" s="188">
        <f t="shared" si="13"/>
        <v>667.11</v>
      </c>
      <c r="Y35" s="188">
        <f t="shared" si="13"/>
        <v>2608</v>
      </c>
      <c r="Z35" s="188">
        <f t="shared" si="13"/>
        <v>3335.61</v>
      </c>
      <c r="AA35" s="188">
        <f t="shared" si="13"/>
        <v>79</v>
      </c>
      <c r="AB35" s="188">
        <f t="shared" si="13"/>
        <v>146.11000000000001</v>
      </c>
      <c r="AC35" s="188">
        <f t="shared" si="13"/>
        <v>107</v>
      </c>
      <c r="AD35" s="188">
        <f t="shared" si="13"/>
        <v>187.37</v>
      </c>
      <c r="AE35" s="188">
        <f t="shared" si="13"/>
        <v>151</v>
      </c>
      <c r="AF35" s="188">
        <f t="shared" si="13"/>
        <v>1165.8</v>
      </c>
      <c r="AG35" s="188">
        <f t="shared" si="13"/>
        <v>264</v>
      </c>
      <c r="AH35" s="188">
        <f t="shared" si="13"/>
        <v>484.29999999999995</v>
      </c>
      <c r="AI35" s="188">
        <f t="shared" si="13"/>
        <v>685</v>
      </c>
      <c r="AJ35" s="188">
        <f t="shared" si="13"/>
        <v>1295.3500000000001</v>
      </c>
      <c r="AK35" s="188">
        <f t="shared" si="13"/>
        <v>28</v>
      </c>
      <c r="AL35" s="188">
        <f t="shared" si="13"/>
        <v>53.76</v>
      </c>
      <c r="AM35" s="188">
        <f t="shared" si="13"/>
        <v>28172</v>
      </c>
      <c r="AN35" s="188">
        <f t="shared" si="13"/>
        <v>21850.6932609</v>
      </c>
      <c r="AO35" s="188">
        <f t="shared" si="13"/>
        <v>4226</v>
      </c>
      <c r="AP35" s="188">
        <f t="shared" si="13"/>
        <v>3488.0600000000004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265</v>
      </c>
      <c r="AV35" s="188">
        <f t="shared" si="13"/>
        <v>1166.8800000000001</v>
      </c>
      <c r="AW35" s="188">
        <f t="shared" si="13"/>
        <v>0</v>
      </c>
      <c r="AX35" s="188">
        <f t="shared" si="13"/>
        <v>0</v>
      </c>
      <c r="AY35" s="188">
        <f t="shared" si="13"/>
        <v>1291</v>
      </c>
      <c r="AZ35" s="188">
        <f t="shared" si="13"/>
        <v>1426.1799999999998</v>
      </c>
      <c r="BA35" s="188">
        <f t="shared" si="13"/>
        <v>1556</v>
      </c>
      <c r="BB35" s="188">
        <f t="shared" si="13"/>
        <v>2593.06</v>
      </c>
      <c r="BC35" s="188">
        <f t="shared" si="13"/>
        <v>29728</v>
      </c>
      <c r="BD35" s="188">
        <f t="shared" si="13"/>
        <v>25846.81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Loan'!BU39</f>
        <v>0</v>
      </c>
      <c r="D36" s="190">
        <f>'Crop Loan'!BV39</f>
        <v>0</v>
      </c>
      <c r="E36" s="59">
        <v>0</v>
      </c>
      <c r="F36" s="98">
        <v>0</v>
      </c>
      <c r="G36" s="59">
        <v>0</v>
      </c>
      <c r="H36" s="98">
        <v>0</v>
      </c>
      <c r="I36" s="59">
        <v>0</v>
      </c>
      <c r="J36" s="98">
        <v>0</v>
      </c>
      <c r="K36" s="59">
        <v>0</v>
      </c>
      <c r="L36" s="187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Loan'!BU40</f>
        <v>0</v>
      </c>
      <c r="D37" s="190">
        <f>'Crop Loan'!BV40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187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Loan'!BU41</f>
        <v>0</v>
      </c>
      <c r="D38" s="190">
        <f>'Crop Loan'!BV41</f>
        <v>0</v>
      </c>
      <c r="E38" s="59">
        <v>0</v>
      </c>
      <c r="F38" s="98">
        <v>0</v>
      </c>
      <c r="G38" s="59">
        <v>0</v>
      </c>
      <c r="H38" s="98">
        <v>0</v>
      </c>
      <c r="I38" s="59">
        <v>0</v>
      </c>
      <c r="J38" s="98">
        <v>0</v>
      </c>
      <c r="K38" s="59">
        <v>0</v>
      </c>
      <c r="L38" s="187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Loan'!BU42</f>
        <v>0</v>
      </c>
      <c r="D39" s="190">
        <f>'Crop Loan'!BV42</f>
        <v>0</v>
      </c>
      <c r="E39" s="59">
        <v>0</v>
      </c>
      <c r="F39" s="98">
        <v>0</v>
      </c>
      <c r="G39" s="59">
        <v>0</v>
      </c>
      <c r="H39" s="98">
        <v>0</v>
      </c>
      <c r="I39" s="59">
        <v>0</v>
      </c>
      <c r="J39" s="98">
        <v>0</v>
      </c>
      <c r="K39" s="59">
        <v>0</v>
      </c>
      <c r="L39" s="187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Loan'!BU43</f>
        <v>0</v>
      </c>
      <c r="D40" s="190">
        <f>'Crop Loan'!BV43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187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Loan'!BU44</f>
        <v>0</v>
      </c>
      <c r="D41" s="190">
        <f>'Crop Loan'!BV44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98">
        <v>0</v>
      </c>
      <c r="K41" s="59">
        <v>0</v>
      </c>
      <c r="L41" s="187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Loan'!BU45</f>
        <v>0</v>
      </c>
      <c r="D42" s="190">
        <f>'Crop Loan'!BV45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98">
        <v>0</v>
      </c>
      <c r="K42" s="59">
        <v>0</v>
      </c>
      <c r="L42" s="187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Loan'!BU46</f>
        <v>0</v>
      </c>
      <c r="D43" s="190">
        <f>'Crop Loan'!BV46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98">
        <v>0</v>
      </c>
      <c r="K43" s="59">
        <v>0</v>
      </c>
      <c r="L43" s="187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Loan'!BU47</f>
        <v>0</v>
      </c>
      <c r="D44" s="190">
        <f>'Crop Loan'!BV47</f>
        <v>0</v>
      </c>
      <c r="E44" s="59">
        <v>0</v>
      </c>
      <c r="F44" s="98">
        <v>0</v>
      </c>
      <c r="G44" s="59">
        <v>0</v>
      </c>
      <c r="H44" s="98">
        <v>0</v>
      </c>
      <c r="I44" s="59">
        <v>0</v>
      </c>
      <c r="J44" s="98">
        <v>0</v>
      </c>
      <c r="K44" s="59">
        <v>0</v>
      </c>
      <c r="L44" s="187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0</v>
      </c>
      <c r="Z45" s="91">
        <f t="shared" si="20"/>
        <v>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0</v>
      </c>
      <c r="AN45" s="91">
        <f t="shared" si="20"/>
        <v>0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0</v>
      </c>
      <c r="BD45" s="91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Loan'!BU49</f>
        <v>0</v>
      </c>
      <c r="D46" s="190">
        <f>'Crop Loan'!BV49</f>
        <v>0</v>
      </c>
      <c r="E46" s="59">
        <v>0</v>
      </c>
      <c r="F46" s="98">
        <v>0</v>
      </c>
      <c r="G46" s="59">
        <v>0</v>
      </c>
      <c r="H46" s="98">
        <v>0</v>
      </c>
      <c r="I46" s="59">
        <v>0</v>
      </c>
      <c r="J46" s="98">
        <v>0</v>
      </c>
      <c r="K46" s="59">
        <v>0</v>
      </c>
      <c r="L46" s="187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Loan'!BU51</f>
        <v>0</v>
      </c>
      <c r="D48" s="190">
        <f>'Crop Loan'!BV51</f>
        <v>0</v>
      </c>
      <c r="E48" s="59">
        <v>0</v>
      </c>
      <c r="F48" s="98">
        <v>0</v>
      </c>
      <c r="G48" s="59">
        <v>0</v>
      </c>
      <c r="H48" s="98">
        <v>0</v>
      </c>
      <c r="I48" s="59">
        <v>0</v>
      </c>
      <c r="J48" s="98">
        <v>0</v>
      </c>
      <c r="K48" s="59">
        <v>0</v>
      </c>
      <c r="L48" s="187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Loan'!BU54</f>
        <v>28044</v>
      </c>
      <c r="D50" s="190">
        <f>'Crop Loan'!BV54</f>
        <v>16851</v>
      </c>
      <c r="E50" s="59">
        <v>515</v>
      </c>
      <c r="F50" s="98">
        <v>161.5</v>
      </c>
      <c r="G50" s="59">
        <v>295</v>
      </c>
      <c r="H50" s="98">
        <v>148.69719180000001</v>
      </c>
      <c r="I50" s="59">
        <v>130</v>
      </c>
      <c r="J50" s="98">
        <v>87.96</v>
      </c>
      <c r="K50" s="59">
        <v>95</v>
      </c>
      <c r="L50" s="187">
        <v>62.598500999999999</v>
      </c>
      <c r="M50" s="190">
        <f>C50+E50+I50+K50</f>
        <v>28784</v>
      </c>
      <c r="N50" s="190">
        <f>D50+F50+J50+L50</f>
        <v>17163.058501</v>
      </c>
      <c r="O50" s="59">
        <v>2220</v>
      </c>
      <c r="P50" s="59">
        <v>615.61</v>
      </c>
      <c r="Q50" s="59">
        <v>1840</v>
      </c>
      <c r="R50" s="59">
        <v>513</v>
      </c>
      <c r="S50" s="59">
        <v>1108</v>
      </c>
      <c r="T50" s="59">
        <v>307.77</v>
      </c>
      <c r="U50" s="59">
        <v>746</v>
      </c>
      <c r="V50" s="59">
        <v>205.16</v>
      </c>
      <c r="W50" s="59">
        <v>1477</v>
      </c>
      <c r="X50" s="59">
        <v>410.42</v>
      </c>
      <c r="Y50" s="59">
        <f>O50+Q50+S50+U50+W50</f>
        <v>7391</v>
      </c>
      <c r="Z50" s="59">
        <f>P50+R50+T50+V50+X50</f>
        <v>2051.96</v>
      </c>
      <c r="AA50" s="59">
        <v>330</v>
      </c>
      <c r="AB50" s="59">
        <v>123.71</v>
      </c>
      <c r="AC50" s="59">
        <v>403</v>
      </c>
      <c r="AD50" s="59">
        <v>151.02000000000001</v>
      </c>
      <c r="AE50" s="59">
        <v>328</v>
      </c>
      <c r="AF50" s="59">
        <v>483.9</v>
      </c>
      <c r="AG50" s="59">
        <v>1056</v>
      </c>
      <c r="AH50" s="59">
        <v>393.27</v>
      </c>
      <c r="AI50" s="59">
        <v>2151</v>
      </c>
      <c r="AJ50" s="59">
        <v>800.23</v>
      </c>
      <c r="AK50" s="59">
        <v>80</v>
      </c>
      <c r="AL50" s="59">
        <v>32.880000000000003</v>
      </c>
      <c r="AM50" s="59">
        <f>M50+Y50+AA50+AC50+AE50+AG50+AI50+AK50</f>
        <v>40523</v>
      </c>
      <c r="AN50" s="59">
        <f>N50+Z50+AB50+AD50+AF50+AH50+AJ50+AL50</f>
        <v>21200.028501000001</v>
      </c>
      <c r="AO50" s="59">
        <v>6078</v>
      </c>
      <c r="AP50" s="59">
        <v>3215.23</v>
      </c>
      <c r="AQ50" s="59">
        <v>0</v>
      </c>
      <c r="AR50" s="59">
        <v>0</v>
      </c>
      <c r="AS50" s="59">
        <v>0</v>
      </c>
      <c r="AT50" s="59">
        <v>0</v>
      </c>
      <c r="AU50" s="59">
        <v>677</v>
      </c>
      <c r="AV50" s="59">
        <v>822.54</v>
      </c>
      <c r="AW50" s="59">
        <v>0</v>
      </c>
      <c r="AX50" s="59">
        <v>0</v>
      </c>
      <c r="AY50" s="59">
        <v>3297</v>
      </c>
      <c r="AZ50" s="59">
        <v>1005.31</v>
      </c>
      <c r="BA50" s="59">
        <v>3974</v>
      </c>
      <c r="BB50" s="59">
        <v>1827.85</v>
      </c>
      <c r="BC50" s="59">
        <v>44497</v>
      </c>
      <c r="BD50" s="59">
        <v>23262.68</v>
      </c>
    </row>
    <row r="51" spans="1:56" s="105" customFormat="1" ht="15.75" x14ac:dyDescent="0.25">
      <c r="A51" s="59">
        <v>39</v>
      </c>
      <c r="B51" s="59" t="s">
        <v>79</v>
      </c>
      <c r="C51" s="190">
        <f>'Crop Loan'!BU55</f>
        <v>0</v>
      </c>
      <c r="D51" s="190">
        <f>'Crop Loan'!BV55</f>
        <v>0</v>
      </c>
      <c r="E51" s="59">
        <v>0</v>
      </c>
      <c r="F51" s="98">
        <v>0</v>
      </c>
      <c r="G51" s="59">
        <v>0</v>
      </c>
      <c r="H51" s="98">
        <v>0</v>
      </c>
      <c r="I51" s="59">
        <v>0</v>
      </c>
      <c r="J51" s="98">
        <v>0</v>
      </c>
      <c r="K51" s="59">
        <v>0</v>
      </c>
      <c r="L51" s="187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28044</v>
      </c>
      <c r="D52" s="188">
        <f t="shared" ref="D52:BD52" si="23">SUM(D50:D51)</f>
        <v>16851</v>
      </c>
      <c r="E52" s="188">
        <f t="shared" si="23"/>
        <v>515</v>
      </c>
      <c r="F52" s="188">
        <f t="shared" si="23"/>
        <v>161.5</v>
      </c>
      <c r="G52" s="188">
        <f t="shared" si="23"/>
        <v>295</v>
      </c>
      <c r="H52" s="188">
        <f t="shared" si="23"/>
        <v>148.69719180000001</v>
      </c>
      <c r="I52" s="188">
        <f t="shared" si="23"/>
        <v>130</v>
      </c>
      <c r="J52" s="188">
        <f t="shared" si="23"/>
        <v>87.96</v>
      </c>
      <c r="K52" s="188">
        <f t="shared" si="23"/>
        <v>95</v>
      </c>
      <c r="L52" s="188">
        <f t="shared" si="23"/>
        <v>62.598500999999999</v>
      </c>
      <c r="M52" s="188">
        <f t="shared" si="23"/>
        <v>28784</v>
      </c>
      <c r="N52" s="188">
        <f t="shared" si="23"/>
        <v>17163.058501</v>
      </c>
      <c r="O52" s="188">
        <f t="shared" si="23"/>
        <v>2220</v>
      </c>
      <c r="P52" s="188">
        <f t="shared" si="23"/>
        <v>615.61</v>
      </c>
      <c r="Q52" s="188">
        <f t="shared" si="23"/>
        <v>1840</v>
      </c>
      <c r="R52" s="188">
        <f t="shared" si="23"/>
        <v>513</v>
      </c>
      <c r="S52" s="188">
        <f t="shared" si="23"/>
        <v>1108</v>
      </c>
      <c r="T52" s="188">
        <f t="shared" si="23"/>
        <v>307.77</v>
      </c>
      <c r="U52" s="188">
        <f t="shared" si="23"/>
        <v>746</v>
      </c>
      <c r="V52" s="188">
        <f t="shared" si="23"/>
        <v>205.16</v>
      </c>
      <c r="W52" s="188">
        <f t="shared" si="23"/>
        <v>1477</v>
      </c>
      <c r="X52" s="188">
        <f t="shared" si="23"/>
        <v>410.42</v>
      </c>
      <c r="Y52" s="188">
        <f t="shared" si="23"/>
        <v>7391</v>
      </c>
      <c r="Z52" s="188">
        <f t="shared" si="23"/>
        <v>2051.96</v>
      </c>
      <c r="AA52" s="188">
        <f t="shared" si="23"/>
        <v>330</v>
      </c>
      <c r="AB52" s="188">
        <f t="shared" si="23"/>
        <v>123.71</v>
      </c>
      <c r="AC52" s="188">
        <f t="shared" si="23"/>
        <v>403</v>
      </c>
      <c r="AD52" s="188">
        <f t="shared" si="23"/>
        <v>151.02000000000001</v>
      </c>
      <c r="AE52" s="188">
        <f t="shared" si="23"/>
        <v>328</v>
      </c>
      <c r="AF52" s="188">
        <f t="shared" si="23"/>
        <v>483.9</v>
      </c>
      <c r="AG52" s="188">
        <f t="shared" si="23"/>
        <v>1056</v>
      </c>
      <c r="AH52" s="188">
        <f t="shared" si="23"/>
        <v>393.27</v>
      </c>
      <c r="AI52" s="188">
        <f t="shared" si="23"/>
        <v>2151</v>
      </c>
      <c r="AJ52" s="188">
        <f t="shared" si="23"/>
        <v>800.23</v>
      </c>
      <c r="AK52" s="188">
        <f t="shared" si="23"/>
        <v>80</v>
      </c>
      <c r="AL52" s="188">
        <f t="shared" si="23"/>
        <v>32.880000000000003</v>
      </c>
      <c r="AM52" s="188">
        <f t="shared" si="23"/>
        <v>40523</v>
      </c>
      <c r="AN52" s="188">
        <f t="shared" si="23"/>
        <v>21200.028501000001</v>
      </c>
      <c r="AO52" s="188">
        <f t="shared" si="23"/>
        <v>6078</v>
      </c>
      <c r="AP52" s="188">
        <f t="shared" si="23"/>
        <v>3215.23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677</v>
      </c>
      <c r="AV52" s="188">
        <f t="shared" si="23"/>
        <v>822.54</v>
      </c>
      <c r="AW52" s="188">
        <f t="shared" si="23"/>
        <v>0</v>
      </c>
      <c r="AX52" s="188">
        <f t="shared" si="23"/>
        <v>0</v>
      </c>
      <c r="AY52" s="188">
        <f t="shared" si="23"/>
        <v>3297</v>
      </c>
      <c r="AZ52" s="188">
        <f t="shared" si="23"/>
        <v>1005.31</v>
      </c>
      <c r="BA52" s="188">
        <f t="shared" si="23"/>
        <v>3974</v>
      </c>
      <c r="BB52" s="188">
        <f t="shared" si="23"/>
        <v>1827.85</v>
      </c>
      <c r="BC52" s="188">
        <f t="shared" si="23"/>
        <v>44497</v>
      </c>
      <c r="BD52" s="188">
        <f t="shared" si="23"/>
        <v>23262.68</v>
      </c>
    </row>
    <row r="53" spans="1:56" s="105" customFormat="1" ht="15.75" x14ac:dyDescent="0.25">
      <c r="A53" s="59">
        <v>40</v>
      </c>
      <c r="B53" s="59" t="s">
        <v>81</v>
      </c>
      <c r="C53" s="190">
        <f>'Crop Loan'!BU57</f>
        <v>32569</v>
      </c>
      <c r="D53" s="190">
        <f>'Crop Loan'!BV57</f>
        <v>25880</v>
      </c>
      <c r="E53" s="59">
        <v>31</v>
      </c>
      <c r="F53" s="98">
        <v>9.1329119999999993</v>
      </c>
      <c r="G53" s="59">
        <v>1</v>
      </c>
      <c r="H53" s="98">
        <v>0.80919000000000008</v>
      </c>
      <c r="I53" s="59">
        <v>51</v>
      </c>
      <c r="J53" s="98">
        <v>36.522900000000007</v>
      </c>
      <c r="K53" s="59">
        <v>78</v>
      </c>
      <c r="L53" s="187">
        <v>63.00180000000001</v>
      </c>
      <c r="M53" s="190">
        <f>C53+E53+I53+K53</f>
        <v>32729</v>
      </c>
      <c r="N53" s="190">
        <f>D53+F53+J53+L53</f>
        <v>25988.657612000003</v>
      </c>
      <c r="O53" s="59">
        <v>541</v>
      </c>
      <c r="P53" s="59">
        <v>447.85</v>
      </c>
      <c r="Q53" s="59">
        <v>451</v>
      </c>
      <c r="R53" s="59">
        <v>373.22</v>
      </c>
      <c r="S53" s="59">
        <v>270</v>
      </c>
      <c r="T53" s="59">
        <v>223.91</v>
      </c>
      <c r="U53" s="59">
        <v>180</v>
      </c>
      <c r="V53" s="59">
        <v>149.31</v>
      </c>
      <c r="W53" s="59">
        <v>357</v>
      </c>
      <c r="X53" s="59">
        <v>302.16000000000003</v>
      </c>
      <c r="Y53" s="59">
        <f>O53+Q53+S53+U53+W53</f>
        <v>1799</v>
      </c>
      <c r="Z53" s="59">
        <f>P53+R53+T53+V53+X53</f>
        <v>1496.45</v>
      </c>
      <c r="AA53" s="59">
        <v>0</v>
      </c>
      <c r="AB53" s="59">
        <v>0</v>
      </c>
      <c r="AC53" s="59">
        <v>241</v>
      </c>
      <c r="AD53" s="59">
        <v>292.75</v>
      </c>
      <c r="AE53" s="59">
        <v>111</v>
      </c>
      <c r="AF53" s="59">
        <v>524.39</v>
      </c>
      <c r="AG53" s="59">
        <v>244</v>
      </c>
      <c r="AH53" s="59">
        <v>300.58</v>
      </c>
      <c r="AI53" s="59">
        <v>715</v>
      </c>
      <c r="AJ53" s="59">
        <v>862.21</v>
      </c>
      <c r="AK53" s="59">
        <v>5</v>
      </c>
      <c r="AL53" s="59">
        <v>5.52</v>
      </c>
      <c r="AM53" s="59">
        <f>M53+Y53+AA53+AC53+AE53+AG53+AI53+AK53</f>
        <v>35844</v>
      </c>
      <c r="AN53" s="59">
        <f>N53+Z53+AB53+AD53+AF53+AH53+AJ53+AL53</f>
        <v>29470.557612000004</v>
      </c>
      <c r="AO53" s="59">
        <v>4456</v>
      </c>
      <c r="AP53" s="59">
        <v>2924.66</v>
      </c>
      <c r="AQ53" s="59">
        <v>0</v>
      </c>
      <c r="AR53" s="59">
        <v>0</v>
      </c>
      <c r="AS53" s="59">
        <v>0</v>
      </c>
      <c r="AT53" s="59">
        <v>0</v>
      </c>
      <c r="AU53" s="59">
        <v>166</v>
      </c>
      <c r="AV53" s="59">
        <v>517.04999999999995</v>
      </c>
      <c r="AW53" s="59">
        <v>0</v>
      </c>
      <c r="AX53" s="59">
        <v>0</v>
      </c>
      <c r="AY53" s="59">
        <v>806</v>
      </c>
      <c r="AZ53" s="59">
        <v>631.97</v>
      </c>
      <c r="BA53" s="59">
        <v>972</v>
      </c>
      <c r="BB53" s="59">
        <v>1149.02</v>
      </c>
      <c r="BC53" s="59">
        <v>30683</v>
      </c>
      <c r="BD53" s="59">
        <v>20646.810000000001</v>
      </c>
    </row>
    <row r="54" spans="1:56" s="107" customFormat="1" ht="15.75" x14ac:dyDescent="0.25">
      <c r="A54" s="106"/>
      <c r="B54" s="91" t="s">
        <v>82</v>
      </c>
      <c r="C54" s="188">
        <f>C53</f>
        <v>32569</v>
      </c>
      <c r="D54" s="188">
        <f t="shared" ref="D54:BD54" si="24">D53</f>
        <v>25880</v>
      </c>
      <c r="E54" s="188">
        <f t="shared" si="24"/>
        <v>31</v>
      </c>
      <c r="F54" s="188">
        <f t="shared" si="24"/>
        <v>9.1329119999999993</v>
      </c>
      <c r="G54" s="188">
        <f t="shared" si="24"/>
        <v>1</v>
      </c>
      <c r="H54" s="188">
        <f t="shared" si="24"/>
        <v>0.80919000000000008</v>
      </c>
      <c r="I54" s="188">
        <f t="shared" si="24"/>
        <v>51</v>
      </c>
      <c r="J54" s="188">
        <f t="shared" si="24"/>
        <v>36.522900000000007</v>
      </c>
      <c r="K54" s="188">
        <f t="shared" si="24"/>
        <v>78</v>
      </c>
      <c r="L54" s="188">
        <f t="shared" si="24"/>
        <v>63.00180000000001</v>
      </c>
      <c r="M54" s="188">
        <f t="shared" si="24"/>
        <v>32729</v>
      </c>
      <c r="N54" s="188">
        <f t="shared" si="24"/>
        <v>25988.657612000003</v>
      </c>
      <c r="O54" s="188">
        <f t="shared" si="24"/>
        <v>541</v>
      </c>
      <c r="P54" s="188">
        <f t="shared" si="24"/>
        <v>447.85</v>
      </c>
      <c r="Q54" s="188">
        <f t="shared" si="24"/>
        <v>451</v>
      </c>
      <c r="R54" s="188">
        <f t="shared" si="24"/>
        <v>373.22</v>
      </c>
      <c r="S54" s="188">
        <f t="shared" si="24"/>
        <v>270</v>
      </c>
      <c r="T54" s="188">
        <f t="shared" si="24"/>
        <v>223.91</v>
      </c>
      <c r="U54" s="188">
        <f t="shared" si="24"/>
        <v>180</v>
      </c>
      <c r="V54" s="188">
        <f t="shared" si="24"/>
        <v>149.31</v>
      </c>
      <c r="W54" s="188">
        <f t="shared" si="24"/>
        <v>357</v>
      </c>
      <c r="X54" s="188">
        <f t="shared" si="24"/>
        <v>302.16000000000003</v>
      </c>
      <c r="Y54" s="188">
        <f t="shared" si="24"/>
        <v>1799</v>
      </c>
      <c r="Z54" s="188">
        <f t="shared" si="24"/>
        <v>1496.45</v>
      </c>
      <c r="AA54" s="188">
        <f t="shared" si="24"/>
        <v>0</v>
      </c>
      <c r="AB54" s="188">
        <f t="shared" si="24"/>
        <v>0</v>
      </c>
      <c r="AC54" s="188">
        <f t="shared" si="24"/>
        <v>241</v>
      </c>
      <c r="AD54" s="188">
        <f t="shared" si="24"/>
        <v>292.75</v>
      </c>
      <c r="AE54" s="188">
        <f t="shared" si="24"/>
        <v>111</v>
      </c>
      <c r="AF54" s="188">
        <f t="shared" si="24"/>
        <v>524.39</v>
      </c>
      <c r="AG54" s="188">
        <f t="shared" si="24"/>
        <v>244</v>
      </c>
      <c r="AH54" s="188">
        <f t="shared" si="24"/>
        <v>300.58</v>
      </c>
      <c r="AI54" s="188">
        <f t="shared" si="24"/>
        <v>715</v>
      </c>
      <c r="AJ54" s="188">
        <f t="shared" si="24"/>
        <v>862.21</v>
      </c>
      <c r="AK54" s="188">
        <f t="shared" si="24"/>
        <v>5</v>
      </c>
      <c r="AL54" s="188">
        <f t="shared" si="24"/>
        <v>5.52</v>
      </c>
      <c r="AM54" s="188">
        <f t="shared" si="24"/>
        <v>35844</v>
      </c>
      <c r="AN54" s="188">
        <f t="shared" si="24"/>
        <v>29470.557612000004</v>
      </c>
      <c r="AO54" s="188">
        <f t="shared" si="24"/>
        <v>4456</v>
      </c>
      <c r="AP54" s="188">
        <f t="shared" si="24"/>
        <v>2924.66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166</v>
      </c>
      <c r="AV54" s="188">
        <f t="shared" si="24"/>
        <v>517.04999999999995</v>
      </c>
      <c r="AW54" s="188">
        <f t="shared" si="24"/>
        <v>0</v>
      </c>
      <c r="AX54" s="188">
        <f t="shared" si="24"/>
        <v>0</v>
      </c>
      <c r="AY54" s="188">
        <f t="shared" si="24"/>
        <v>806</v>
      </c>
      <c r="AZ54" s="188">
        <f t="shared" si="24"/>
        <v>631.97</v>
      </c>
      <c r="BA54" s="188">
        <f t="shared" si="24"/>
        <v>972</v>
      </c>
      <c r="BB54" s="188">
        <f t="shared" si="24"/>
        <v>1149.02</v>
      </c>
      <c r="BC54" s="188">
        <f t="shared" si="24"/>
        <v>30683</v>
      </c>
      <c r="BD54" s="188">
        <f t="shared" si="24"/>
        <v>20646.810000000001</v>
      </c>
    </row>
    <row r="55" spans="1:56" s="105" customFormat="1" ht="15.75" x14ac:dyDescent="0.25">
      <c r="A55" s="59">
        <v>42</v>
      </c>
      <c r="B55" s="59" t="s">
        <v>83</v>
      </c>
      <c r="C55" s="190">
        <f>'Crop Loan'!BU59</f>
        <v>0</v>
      </c>
      <c r="D55" s="190">
        <f>'Crop Loan'!BV59</f>
        <v>0</v>
      </c>
      <c r="E55" s="59">
        <v>0</v>
      </c>
      <c r="F55" s="98">
        <v>0</v>
      </c>
      <c r="G55" s="59">
        <v>0</v>
      </c>
      <c r="H55" s="98">
        <v>0</v>
      </c>
      <c r="I55" s="59">
        <v>0</v>
      </c>
      <c r="J55" s="98">
        <v>0</v>
      </c>
      <c r="K55" s="59">
        <v>0</v>
      </c>
      <c r="L55" s="187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Loan'!BU60</f>
        <v>0</v>
      </c>
      <c r="D56" s="190">
        <f>'Crop Loan'!BV60</f>
        <v>0</v>
      </c>
      <c r="E56" s="59">
        <v>0</v>
      </c>
      <c r="F56" s="98">
        <v>0</v>
      </c>
      <c r="G56" s="59">
        <v>0</v>
      </c>
      <c r="H56" s="98">
        <v>0</v>
      </c>
      <c r="I56" s="59">
        <v>0</v>
      </c>
      <c r="J56" s="98">
        <v>0</v>
      </c>
      <c r="K56" s="59">
        <v>0</v>
      </c>
      <c r="L56" s="187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Loan'!BU61</f>
        <v>0</v>
      </c>
      <c r="D57" s="190">
        <f>'Crop Loan'!BV61</f>
        <v>0</v>
      </c>
      <c r="E57" s="59">
        <v>0</v>
      </c>
      <c r="F57" s="98">
        <v>0</v>
      </c>
      <c r="G57" s="59">
        <v>0</v>
      </c>
      <c r="H57" s="98">
        <v>0</v>
      </c>
      <c r="I57" s="59">
        <v>0</v>
      </c>
      <c r="J57" s="98">
        <v>0</v>
      </c>
      <c r="K57" s="59">
        <v>0</v>
      </c>
      <c r="L57" s="187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Loan'!BU62</f>
        <v>0</v>
      </c>
      <c r="D58" s="190">
        <f>'Crop Loan'!BV62</f>
        <v>0</v>
      </c>
      <c r="E58" s="59">
        <v>0</v>
      </c>
      <c r="F58" s="98">
        <v>0</v>
      </c>
      <c r="G58" s="59">
        <v>0</v>
      </c>
      <c r="H58" s="98">
        <v>0</v>
      </c>
      <c r="I58" s="59">
        <v>0</v>
      </c>
      <c r="J58" s="98">
        <v>0</v>
      </c>
      <c r="K58" s="59">
        <v>0</v>
      </c>
      <c r="L58" s="187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173901</v>
      </c>
      <c r="D60" s="188">
        <f t="shared" si="29"/>
        <v>110800</v>
      </c>
      <c r="E60" s="188">
        <f t="shared" si="29"/>
        <v>22431</v>
      </c>
      <c r="F60" s="188">
        <f t="shared" si="29"/>
        <v>13411.182221999999</v>
      </c>
      <c r="G60" s="188">
        <f t="shared" si="29"/>
        <v>17643</v>
      </c>
      <c r="H60" s="188">
        <f t="shared" si="29"/>
        <v>12115.882135799999</v>
      </c>
      <c r="I60" s="188">
        <f t="shared" si="29"/>
        <v>1605</v>
      </c>
      <c r="J60" s="188">
        <f t="shared" si="29"/>
        <v>885.39953331000015</v>
      </c>
      <c r="K60" s="188">
        <f t="shared" si="29"/>
        <v>1236</v>
      </c>
      <c r="L60" s="188">
        <f t="shared" si="29"/>
        <v>703.4214692700001</v>
      </c>
      <c r="M60" s="188">
        <f t="shared" si="29"/>
        <v>199173</v>
      </c>
      <c r="N60" s="188">
        <f t="shared" si="29"/>
        <v>125800.00322458001</v>
      </c>
      <c r="O60" s="188">
        <f t="shared" si="29"/>
        <v>9413</v>
      </c>
      <c r="P60" s="188">
        <f t="shared" si="29"/>
        <v>13078.88</v>
      </c>
      <c r="Q60" s="188">
        <f t="shared" si="29"/>
        <v>7840</v>
      </c>
      <c r="R60" s="188">
        <f t="shared" si="29"/>
        <v>10899.169999999998</v>
      </c>
      <c r="S60" s="188">
        <f t="shared" si="29"/>
        <v>4711</v>
      </c>
      <c r="T60" s="188">
        <f t="shared" si="29"/>
        <v>6539.4700000000012</v>
      </c>
      <c r="U60" s="188">
        <f t="shared" si="29"/>
        <v>3143</v>
      </c>
      <c r="V60" s="188">
        <f t="shared" si="29"/>
        <v>4359.5599999999995</v>
      </c>
      <c r="W60" s="188">
        <f t="shared" si="29"/>
        <v>6282</v>
      </c>
      <c r="X60" s="188">
        <f t="shared" si="29"/>
        <v>8722.92</v>
      </c>
      <c r="Y60" s="188">
        <f t="shared" si="29"/>
        <v>31389</v>
      </c>
      <c r="Z60" s="188">
        <f t="shared" si="29"/>
        <v>43600</v>
      </c>
      <c r="AA60" s="188">
        <f t="shared" si="29"/>
        <v>927</v>
      </c>
      <c r="AB60" s="188">
        <f t="shared" si="29"/>
        <v>1612.2700000000002</v>
      </c>
      <c r="AC60" s="188">
        <f t="shared" si="29"/>
        <v>1318</v>
      </c>
      <c r="AD60" s="188">
        <f t="shared" si="29"/>
        <v>1973.7200000000003</v>
      </c>
      <c r="AE60" s="188">
        <f t="shared" si="29"/>
        <v>1343</v>
      </c>
      <c r="AF60" s="188">
        <f t="shared" si="29"/>
        <v>8664.130000000001</v>
      </c>
      <c r="AG60" s="188">
        <f t="shared" si="29"/>
        <v>3222</v>
      </c>
      <c r="AH60" s="188">
        <f t="shared" si="29"/>
        <v>5506.75</v>
      </c>
      <c r="AI60" s="188">
        <f t="shared" si="29"/>
        <v>7405</v>
      </c>
      <c r="AJ60" s="188">
        <f t="shared" si="29"/>
        <v>12275.98</v>
      </c>
      <c r="AK60" s="188">
        <f t="shared" si="29"/>
        <v>271</v>
      </c>
      <c r="AL60" s="188">
        <f t="shared" si="29"/>
        <v>467.15</v>
      </c>
      <c r="AM60" s="188">
        <f>M60+Y60+AA60+AC60+AE60+AG60+AI60+AK60</f>
        <v>245048</v>
      </c>
      <c r="AN60" s="188">
        <f>N60+Z60+AB60+AD60+AF60+AH60+AJ60+AL60</f>
        <v>199900.00322458002</v>
      </c>
      <c r="AO60" s="188">
        <f t="shared" ref="AO60:BB60" si="30">AO59+AO54+AO52+AO49+AO47+AO45+AO35+AO20</f>
        <v>35838</v>
      </c>
      <c r="AP60" s="188">
        <f t="shared" si="30"/>
        <v>29985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3089</v>
      </c>
      <c r="AV60" s="188">
        <f t="shared" si="30"/>
        <v>15113.77</v>
      </c>
      <c r="AW60" s="188">
        <f t="shared" si="30"/>
        <v>0</v>
      </c>
      <c r="AX60" s="188">
        <f t="shared" si="30"/>
        <v>0</v>
      </c>
      <c r="AY60" s="188">
        <f t="shared" si="30"/>
        <v>15087</v>
      </c>
      <c r="AZ60" s="188">
        <f t="shared" si="30"/>
        <v>18451.23</v>
      </c>
      <c r="BA60" s="188">
        <f t="shared" si="30"/>
        <v>18176</v>
      </c>
      <c r="BB60" s="188">
        <f t="shared" si="30"/>
        <v>33565</v>
      </c>
      <c r="BC60" s="188">
        <f>AM60+BA60</f>
        <v>263224</v>
      </c>
      <c r="BD60" s="188">
        <f>AN60+BB60</f>
        <v>233465.00322458002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100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Loan'!CA11</f>
        <v>29214</v>
      </c>
      <c r="D8" s="190">
        <f>'Crop Loan'!CB11</f>
        <v>26400</v>
      </c>
      <c r="E8" s="59">
        <v>5786</v>
      </c>
      <c r="F8" s="98">
        <v>10071.711369999999</v>
      </c>
      <c r="G8" s="59">
        <v>2839</v>
      </c>
      <c r="H8" s="98">
        <v>4978.1184999999996</v>
      </c>
      <c r="I8" s="59">
        <v>844</v>
      </c>
      <c r="J8" s="98">
        <v>1194.1899078899999</v>
      </c>
      <c r="K8" s="59">
        <v>20</v>
      </c>
      <c r="L8" s="98">
        <v>32.620279999999994</v>
      </c>
      <c r="M8" s="190">
        <f>C8+E8+I8+K8</f>
        <v>35864</v>
      </c>
      <c r="N8" s="190">
        <f>D8+F8+J8+L8</f>
        <v>37698.521557890002</v>
      </c>
      <c r="O8" s="59">
        <v>1362</v>
      </c>
      <c r="P8" s="59">
        <v>2574.6</v>
      </c>
      <c r="Q8" s="59">
        <v>3870</v>
      </c>
      <c r="R8" s="59">
        <v>7241.7</v>
      </c>
      <c r="S8" s="59">
        <v>2577</v>
      </c>
      <c r="T8" s="59">
        <v>4826.59</v>
      </c>
      <c r="U8" s="59">
        <v>2488</v>
      </c>
      <c r="V8" s="59">
        <v>4571.38</v>
      </c>
      <c r="W8" s="59">
        <v>2961</v>
      </c>
      <c r="X8" s="59">
        <v>5612.81</v>
      </c>
      <c r="Y8" s="59">
        <f>O8+Q8+S8+U8+W8</f>
        <v>13258</v>
      </c>
      <c r="Z8" s="59">
        <f>P8+R8+T8+V8+X8</f>
        <v>24827.08</v>
      </c>
      <c r="AA8" s="59">
        <v>454</v>
      </c>
      <c r="AB8" s="59">
        <v>580.19000000000005</v>
      </c>
      <c r="AC8" s="59">
        <v>1372</v>
      </c>
      <c r="AD8" s="59">
        <v>1156.49</v>
      </c>
      <c r="AE8" s="59">
        <v>461</v>
      </c>
      <c r="AF8" s="59">
        <v>2024.28</v>
      </c>
      <c r="AG8" s="59">
        <v>586</v>
      </c>
      <c r="AH8" s="59">
        <v>772.83</v>
      </c>
      <c r="AI8" s="59">
        <v>547</v>
      </c>
      <c r="AJ8" s="59">
        <v>700.66</v>
      </c>
      <c r="AK8" s="59">
        <v>458</v>
      </c>
      <c r="AL8" s="59">
        <v>591.51</v>
      </c>
      <c r="AM8" s="59">
        <f>M8+Y8+AA8+AC8+AE8+AG8+AI8+AK8</f>
        <v>53000</v>
      </c>
      <c r="AN8" s="59">
        <f>N8+Z8+AB8+AD8+AF8+AH8+AJ8+AL8</f>
        <v>68351.561557890003</v>
      </c>
      <c r="AO8" s="59">
        <v>7701</v>
      </c>
      <c r="AP8" s="59">
        <v>9978.18</v>
      </c>
      <c r="AQ8" s="59">
        <v>0</v>
      </c>
      <c r="AR8" s="59">
        <v>0</v>
      </c>
      <c r="AS8" s="59">
        <v>0</v>
      </c>
      <c r="AT8" s="59">
        <v>0</v>
      </c>
      <c r="AU8" s="59">
        <v>256</v>
      </c>
      <c r="AV8" s="59">
        <v>2548.34</v>
      </c>
      <c r="AW8" s="59">
        <v>0</v>
      </c>
      <c r="AX8" s="59">
        <v>0</v>
      </c>
      <c r="AY8" s="59">
        <v>1924</v>
      </c>
      <c r="AZ8" s="59">
        <v>5947.8</v>
      </c>
      <c r="BA8" s="59">
        <f>AQ8+AS8+AU8+AW8+AY8</f>
        <v>2180</v>
      </c>
      <c r="BB8" s="59">
        <v>8496.14</v>
      </c>
      <c r="BC8" s="59">
        <v>53515</v>
      </c>
      <c r="BD8" s="59">
        <v>75017.22</v>
      </c>
    </row>
    <row r="9" spans="1:56" s="105" customFormat="1" ht="15.75" x14ac:dyDescent="0.25">
      <c r="A9" s="59">
        <v>2</v>
      </c>
      <c r="B9" s="59" t="s">
        <v>37</v>
      </c>
      <c r="C9" s="190">
        <f>'Crop Loan'!CA12</f>
        <v>2679</v>
      </c>
      <c r="D9" s="190">
        <f>'Crop Loan'!CB12</f>
        <v>2600</v>
      </c>
      <c r="E9" s="59">
        <v>1511</v>
      </c>
      <c r="F9" s="98">
        <v>2706.52529</v>
      </c>
      <c r="G9" s="59">
        <v>738</v>
      </c>
      <c r="H9" s="98">
        <v>1331.6525000000001</v>
      </c>
      <c r="I9" s="59">
        <v>214</v>
      </c>
      <c r="J9" s="98">
        <v>318.94607884999999</v>
      </c>
      <c r="K9" s="59">
        <v>0</v>
      </c>
      <c r="L9" s="98">
        <v>0</v>
      </c>
      <c r="M9" s="190">
        <f t="shared" ref="M9:M19" si="0">C9+E9+I9+K9</f>
        <v>4404</v>
      </c>
      <c r="N9" s="190">
        <f t="shared" ref="N9:N19" si="1">D9+F9+J9+L9</f>
        <v>5625.4713688499996</v>
      </c>
      <c r="O9" s="59">
        <v>99</v>
      </c>
      <c r="P9" s="59">
        <v>174.79</v>
      </c>
      <c r="Q9" s="59">
        <v>268</v>
      </c>
      <c r="R9" s="59">
        <v>491.76</v>
      </c>
      <c r="S9" s="59">
        <v>173</v>
      </c>
      <c r="T9" s="59">
        <v>327.75</v>
      </c>
      <c r="U9" s="59">
        <v>167</v>
      </c>
      <c r="V9" s="59">
        <v>310.36</v>
      </c>
      <c r="W9" s="59">
        <v>198</v>
      </c>
      <c r="X9" s="59">
        <v>380.96</v>
      </c>
      <c r="Y9" s="59">
        <f t="shared" ref="Y9:Y19" si="2">O9+Q9+S9+U9+W9</f>
        <v>905</v>
      </c>
      <c r="Z9" s="59">
        <f t="shared" ref="Z9:Z19" si="3">P9+R9+T9+V9+X9</f>
        <v>1685.62</v>
      </c>
      <c r="AA9" s="59">
        <v>103</v>
      </c>
      <c r="AB9" s="59">
        <v>134.13</v>
      </c>
      <c r="AC9" s="59">
        <v>321</v>
      </c>
      <c r="AD9" s="59">
        <v>267.39999999999998</v>
      </c>
      <c r="AE9" s="59">
        <v>108</v>
      </c>
      <c r="AF9" s="59">
        <v>468.08</v>
      </c>
      <c r="AG9" s="59">
        <v>142</v>
      </c>
      <c r="AH9" s="59">
        <v>178.73</v>
      </c>
      <c r="AI9" s="59">
        <v>126</v>
      </c>
      <c r="AJ9" s="59">
        <v>161.99</v>
      </c>
      <c r="AK9" s="59">
        <v>103</v>
      </c>
      <c r="AL9" s="59">
        <v>136.38999999999999</v>
      </c>
      <c r="AM9" s="59">
        <f t="shared" ref="AM9:AM19" si="4">M9+Y9+AA9+AC9+AE9+AG9+AI9+AK9</f>
        <v>6212</v>
      </c>
      <c r="AN9" s="59">
        <f t="shared" ref="AN9:AN19" si="5">N9+Z9+AB9+AD9+AF9+AH9+AJ9+AL9</f>
        <v>8657.811368849998</v>
      </c>
      <c r="AO9" s="59">
        <v>876</v>
      </c>
      <c r="AP9" s="59">
        <v>1286.8800000000001</v>
      </c>
      <c r="AQ9" s="59">
        <v>0</v>
      </c>
      <c r="AR9" s="59">
        <v>0</v>
      </c>
      <c r="AS9" s="59">
        <v>0</v>
      </c>
      <c r="AT9" s="59">
        <v>0</v>
      </c>
      <c r="AU9" s="59">
        <v>34</v>
      </c>
      <c r="AV9" s="59">
        <v>339.85</v>
      </c>
      <c r="AW9" s="59">
        <v>0</v>
      </c>
      <c r="AX9" s="59">
        <v>0</v>
      </c>
      <c r="AY9" s="59">
        <v>261</v>
      </c>
      <c r="AZ9" s="59">
        <v>793.14</v>
      </c>
      <c r="BA9" s="59">
        <v>295</v>
      </c>
      <c r="BB9" s="59">
        <v>1132.99</v>
      </c>
      <c r="BC9" s="59">
        <v>6136</v>
      </c>
      <c r="BD9" s="59">
        <v>9712.18</v>
      </c>
    </row>
    <row r="10" spans="1:56" s="105" customFormat="1" ht="15.75" x14ac:dyDescent="0.25">
      <c r="A10" s="59">
        <v>3</v>
      </c>
      <c r="B10" s="59" t="s">
        <v>38</v>
      </c>
      <c r="C10" s="190">
        <f>'Crop Loan'!CA13</f>
        <v>17017</v>
      </c>
      <c r="D10" s="190">
        <f>'Crop Loan'!CB13</f>
        <v>15400</v>
      </c>
      <c r="E10" s="59">
        <v>9183</v>
      </c>
      <c r="F10" s="98">
        <v>16430.058679999998</v>
      </c>
      <c r="G10" s="59">
        <v>4451</v>
      </c>
      <c r="H10" s="98">
        <v>8084.0780000000004</v>
      </c>
      <c r="I10" s="59">
        <v>1304</v>
      </c>
      <c r="J10" s="98">
        <v>1936.94951016</v>
      </c>
      <c r="K10" s="59">
        <v>0</v>
      </c>
      <c r="L10" s="98">
        <v>0</v>
      </c>
      <c r="M10" s="190">
        <f t="shared" si="0"/>
        <v>27504</v>
      </c>
      <c r="N10" s="190">
        <f t="shared" si="1"/>
        <v>33767.008190159999</v>
      </c>
      <c r="O10" s="59">
        <v>522</v>
      </c>
      <c r="P10" s="59">
        <v>941.08</v>
      </c>
      <c r="Q10" s="59">
        <v>1437</v>
      </c>
      <c r="R10" s="59">
        <v>2646.66</v>
      </c>
      <c r="S10" s="59">
        <v>945</v>
      </c>
      <c r="T10" s="59">
        <v>1764.2</v>
      </c>
      <c r="U10" s="59">
        <v>887</v>
      </c>
      <c r="V10" s="59">
        <v>1670.79</v>
      </c>
      <c r="W10" s="59">
        <v>1077</v>
      </c>
      <c r="X10" s="59">
        <v>2051.08</v>
      </c>
      <c r="Y10" s="59">
        <f t="shared" si="2"/>
        <v>4868</v>
      </c>
      <c r="Z10" s="59">
        <f t="shared" si="3"/>
        <v>9073.81</v>
      </c>
      <c r="AA10" s="59">
        <v>319</v>
      </c>
      <c r="AB10" s="59">
        <v>436.25</v>
      </c>
      <c r="AC10" s="59">
        <v>1031</v>
      </c>
      <c r="AD10" s="59">
        <v>869.98</v>
      </c>
      <c r="AE10" s="59">
        <v>352</v>
      </c>
      <c r="AF10" s="59">
        <v>1522.72</v>
      </c>
      <c r="AG10" s="59">
        <v>452</v>
      </c>
      <c r="AH10" s="59">
        <v>581.34</v>
      </c>
      <c r="AI10" s="59">
        <v>415</v>
      </c>
      <c r="AJ10" s="59">
        <v>527.08000000000004</v>
      </c>
      <c r="AK10" s="59">
        <v>326</v>
      </c>
      <c r="AL10" s="59">
        <v>443.7</v>
      </c>
      <c r="AM10" s="59">
        <f t="shared" si="4"/>
        <v>35267</v>
      </c>
      <c r="AN10" s="59">
        <f t="shared" si="5"/>
        <v>47221.888190159996</v>
      </c>
      <c r="AO10" s="59">
        <v>5129</v>
      </c>
      <c r="AP10" s="59">
        <v>7302.33</v>
      </c>
      <c r="AQ10" s="59">
        <v>0</v>
      </c>
      <c r="AR10" s="59">
        <v>0</v>
      </c>
      <c r="AS10" s="59">
        <v>0</v>
      </c>
      <c r="AT10" s="59">
        <v>0</v>
      </c>
      <c r="AU10" s="59">
        <v>173</v>
      </c>
      <c r="AV10" s="59">
        <v>1543.12</v>
      </c>
      <c r="AW10" s="59">
        <v>0</v>
      </c>
      <c r="AX10" s="59">
        <v>0</v>
      </c>
      <c r="AY10" s="59">
        <v>1195</v>
      </c>
      <c r="AZ10" s="59">
        <v>3601.01</v>
      </c>
      <c r="BA10" s="59">
        <v>1368</v>
      </c>
      <c r="BB10" s="59">
        <v>5144.13</v>
      </c>
      <c r="BC10" s="59">
        <v>35548</v>
      </c>
      <c r="BD10" s="59">
        <v>53826.41</v>
      </c>
    </row>
    <row r="11" spans="1:56" s="105" customFormat="1" ht="15.75" x14ac:dyDescent="0.25">
      <c r="A11" s="59">
        <v>4</v>
      </c>
      <c r="B11" s="59" t="s">
        <v>39</v>
      </c>
      <c r="C11" s="190">
        <f>'Crop Loan'!CA14</f>
        <v>275</v>
      </c>
      <c r="D11" s="190">
        <f>'Crop Loan'!CB14</f>
        <v>300</v>
      </c>
      <c r="E11" s="59">
        <v>1738</v>
      </c>
      <c r="F11" s="98">
        <v>3110.28872</v>
      </c>
      <c r="G11" s="59">
        <v>861</v>
      </c>
      <c r="H11" s="98">
        <v>1580.1924999999999</v>
      </c>
      <c r="I11" s="59">
        <v>263</v>
      </c>
      <c r="J11" s="98">
        <v>378.67604396999997</v>
      </c>
      <c r="K11" s="59">
        <v>62</v>
      </c>
      <c r="L11" s="98">
        <v>101.24281999999999</v>
      </c>
      <c r="M11" s="190">
        <f t="shared" si="0"/>
        <v>2338</v>
      </c>
      <c r="N11" s="190">
        <f t="shared" si="1"/>
        <v>3890.2075839700001</v>
      </c>
      <c r="O11" s="59">
        <v>336</v>
      </c>
      <c r="P11" s="59">
        <v>630.37</v>
      </c>
      <c r="Q11" s="59">
        <v>941</v>
      </c>
      <c r="R11" s="59">
        <v>1772.26</v>
      </c>
      <c r="S11" s="59">
        <v>622</v>
      </c>
      <c r="T11" s="59">
        <v>1181.22</v>
      </c>
      <c r="U11" s="59">
        <v>603</v>
      </c>
      <c r="V11" s="59">
        <v>1118.72</v>
      </c>
      <c r="W11" s="59">
        <v>724</v>
      </c>
      <c r="X11" s="59">
        <v>1373.21</v>
      </c>
      <c r="Y11" s="59">
        <f t="shared" si="2"/>
        <v>3226</v>
      </c>
      <c r="Z11" s="59">
        <f t="shared" si="3"/>
        <v>6075.7800000000007</v>
      </c>
      <c r="AA11" s="59">
        <v>77</v>
      </c>
      <c r="AB11" s="59">
        <v>97.44</v>
      </c>
      <c r="AC11" s="59">
        <v>230</v>
      </c>
      <c r="AD11" s="59">
        <v>194.26</v>
      </c>
      <c r="AE11" s="59">
        <v>81</v>
      </c>
      <c r="AF11" s="59">
        <v>339.97</v>
      </c>
      <c r="AG11" s="59">
        <v>102</v>
      </c>
      <c r="AH11" s="59">
        <v>129.83000000000001</v>
      </c>
      <c r="AI11" s="59">
        <v>94</v>
      </c>
      <c r="AJ11" s="59">
        <v>117.72</v>
      </c>
      <c r="AK11" s="59">
        <v>78</v>
      </c>
      <c r="AL11" s="59">
        <v>99.15</v>
      </c>
      <c r="AM11" s="59">
        <f t="shared" si="4"/>
        <v>6226</v>
      </c>
      <c r="AN11" s="59">
        <f t="shared" si="5"/>
        <v>10944.357583969999</v>
      </c>
      <c r="AO11" s="59">
        <v>924</v>
      </c>
      <c r="AP11" s="59">
        <v>1744.54</v>
      </c>
      <c r="AQ11" s="59">
        <v>0</v>
      </c>
      <c r="AR11" s="59">
        <v>0</v>
      </c>
      <c r="AS11" s="59">
        <v>0</v>
      </c>
      <c r="AT11" s="59">
        <v>0</v>
      </c>
      <c r="AU11" s="59">
        <v>75</v>
      </c>
      <c r="AV11" s="59">
        <v>707.32</v>
      </c>
      <c r="AW11" s="59">
        <v>0</v>
      </c>
      <c r="AX11" s="59">
        <v>0</v>
      </c>
      <c r="AY11" s="59">
        <v>541</v>
      </c>
      <c r="AZ11" s="59">
        <v>1650.41</v>
      </c>
      <c r="BA11" s="59">
        <v>616</v>
      </c>
      <c r="BB11" s="59">
        <v>2357.73</v>
      </c>
      <c r="BC11" s="59">
        <v>6784</v>
      </c>
      <c r="BD11" s="59">
        <v>13988.02</v>
      </c>
    </row>
    <row r="12" spans="1:56" s="105" customFormat="1" ht="15.75" x14ac:dyDescent="0.25">
      <c r="A12" s="59">
        <v>5</v>
      </c>
      <c r="B12" s="59" t="s">
        <v>40</v>
      </c>
      <c r="C12" s="190">
        <f>'Crop Loan'!CA15</f>
        <v>30473</v>
      </c>
      <c r="D12" s="190">
        <f>'Crop Loan'!CB15</f>
        <v>27500</v>
      </c>
      <c r="E12" s="59">
        <v>10235</v>
      </c>
      <c r="F12" s="98">
        <v>18381.26122</v>
      </c>
      <c r="G12" s="59">
        <v>4893</v>
      </c>
      <c r="H12" s="98">
        <v>9043.1159999999982</v>
      </c>
      <c r="I12" s="59">
        <v>1484</v>
      </c>
      <c r="J12" s="98">
        <v>2165.7941023600001</v>
      </c>
      <c r="K12" s="59">
        <v>0</v>
      </c>
      <c r="L12" s="98">
        <v>0</v>
      </c>
      <c r="M12" s="190">
        <f t="shared" si="0"/>
        <v>42192</v>
      </c>
      <c r="N12" s="190">
        <f t="shared" si="1"/>
        <v>48047.05532236</v>
      </c>
      <c r="O12" s="59">
        <v>287</v>
      </c>
      <c r="P12" s="59">
        <v>540.54999999999995</v>
      </c>
      <c r="Q12" s="59">
        <v>886</v>
      </c>
      <c r="R12" s="59">
        <v>1522.82</v>
      </c>
      <c r="S12" s="59">
        <v>516</v>
      </c>
      <c r="T12" s="59">
        <v>1015.56</v>
      </c>
      <c r="U12" s="59">
        <v>483</v>
      </c>
      <c r="V12" s="59">
        <v>960.29</v>
      </c>
      <c r="W12" s="59">
        <v>637</v>
      </c>
      <c r="X12" s="59">
        <v>1179.74</v>
      </c>
      <c r="Y12" s="59">
        <f t="shared" si="2"/>
        <v>2809</v>
      </c>
      <c r="Z12" s="59">
        <f t="shared" si="3"/>
        <v>5218.96</v>
      </c>
      <c r="AA12" s="59">
        <v>341</v>
      </c>
      <c r="AB12" s="59">
        <v>408.17</v>
      </c>
      <c r="AC12" s="59">
        <v>959</v>
      </c>
      <c r="AD12" s="59">
        <v>813.62</v>
      </c>
      <c r="AE12" s="59">
        <v>348</v>
      </c>
      <c r="AF12" s="59">
        <v>1423.81</v>
      </c>
      <c r="AG12" s="59">
        <v>446</v>
      </c>
      <c r="AH12" s="59">
        <v>543.94000000000005</v>
      </c>
      <c r="AI12" s="59">
        <v>400</v>
      </c>
      <c r="AJ12" s="59">
        <v>492.5</v>
      </c>
      <c r="AK12" s="59">
        <v>346</v>
      </c>
      <c r="AL12" s="59">
        <v>415.23</v>
      </c>
      <c r="AM12" s="59">
        <f t="shared" si="4"/>
        <v>47841</v>
      </c>
      <c r="AN12" s="59">
        <f t="shared" si="5"/>
        <v>57363.285322360003</v>
      </c>
      <c r="AO12" s="59">
        <v>6628</v>
      </c>
      <c r="AP12" s="59">
        <v>8388.85</v>
      </c>
      <c r="AQ12" s="59">
        <v>0</v>
      </c>
      <c r="AR12" s="59">
        <v>0</v>
      </c>
      <c r="AS12" s="59">
        <v>0</v>
      </c>
      <c r="AT12" s="59">
        <v>0</v>
      </c>
      <c r="AU12" s="59">
        <v>212</v>
      </c>
      <c r="AV12" s="59">
        <v>2221.84</v>
      </c>
      <c r="AW12" s="59">
        <v>0</v>
      </c>
      <c r="AX12" s="59">
        <v>0</v>
      </c>
      <c r="AY12" s="59">
        <v>1650</v>
      </c>
      <c r="AZ12" s="59">
        <v>5183.5200000000004</v>
      </c>
      <c r="BA12" s="59">
        <v>1862</v>
      </c>
      <c r="BB12" s="59">
        <v>7405.36</v>
      </c>
      <c r="BC12" s="59">
        <v>46051</v>
      </c>
      <c r="BD12" s="59">
        <v>63331.06</v>
      </c>
    </row>
    <row r="13" spans="1:56" s="105" customFormat="1" ht="15.75" x14ac:dyDescent="0.25">
      <c r="A13" s="59">
        <v>6</v>
      </c>
      <c r="B13" s="59" t="s">
        <v>41</v>
      </c>
      <c r="C13" s="190">
        <f>'Crop Loan'!CA16</f>
        <v>48</v>
      </c>
      <c r="D13" s="190">
        <f>'Crop Loan'!CB16</f>
        <v>35</v>
      </c>
      <c r="E13" s="59">
        <v>51</v>
      </c>
      <c r="F13" s="98">
        <v>93.887429999999981</v>
      </c>
      <c r="G13" s="59">
        <v>0</v>
      </c>
      <c r="H13" s="98">
        <v>0</v>
      </c>
      <c r="I13" s="59">
        <v>0</v>
      </c>
      <c r="J13" s="98">
        <v>0</v>
      </c>
      <c r="K13" s="59">
        <v>0</v>
      </c>
      <c r="L13" s="98">
        <v>0</v>
      </c>
      <c r="M13" s="190">
        <f t="shared" si="0"/>
        <v>99</v>
      </c>
      <c r="N13" s="190">
        <f t="shared" si="1"/>
        <v>128.88742999999999</v>
      </c>
      <c r="O13" s="59">
        <v>196</v>
      </c>
      <c r="P13" s="59">
        <v>368.86</v>
      </c>
      <c r="Q13" s="59">
        <v>550</v>
      </c>
      <c r="R13" s="59">
        <v>1036.83</v>
      </c>
      <c r="S13" s="59">
        <v>366</v>
      </c>
      <c r="T13" s="59">
        <v>690.84</v>
      </c>
      <c r="U13" s="59">
        <v>347</v>
      </c>
      <c r="V13" s="59">
        <v>654.6</v>
      </c>
      <c r="W13" s="59">
        <v>429</v>
      </c>
      <c r="X13" s="59">
        <v>803.16</v>
      </c>
      <c r="Y13" s="59">
        <f t="shared" si="2"/>
        <v>1888</v>
      </c>
      <c r="Z13" s="59">
        <f t="shared" si="3"/>
        <v>3554.29</v>
      </c>
      <c r="AA13" s="59">
        <v>27</v>
      </c>
      <c r="AB13" s="59">
        <v>34.159999999999997</v>
      </c>
      <c r="AC13" s="59">
        <v>79</v>
      </c>
      <c r="AD13" s="59">
        <v>68.08</v>
      </c>
      <c r="AE13" s="59">
        <v>28</v>
      </c>
      <c r="AF13" s="59">
        <v>119.17</v>
      </c>
      <c r="AG13" s="59">
        <v>35</v>
      </c>
      <c r="AH13" s="59">
        <v>45.49</v>
      </c>
      <c r="AI13" s="59">
        <v>30</v>
      </c>
      <c r="AJ13" s="59">
        <v>41.24</v>
      </c>
      <c r="AK13" s="59">
        <v>28</v>
      </c>
      <c r="AL13" s="59">
        <v>34.729999999999997</v>
      </c>
      <c r="AM13" s="59">
        <f t="shared" si="4"/>
        <v>2214</v>
      </c>
      <c r="AN13" s="59">
        <f t="shared" si="5"/>
        <v>4026.0474299999992</v>
      </c>
      <c r="AO13" s="59">
        <v>332</v>
      </c>
      <c r="AP13" s="59">
        <v>606.72</v>
      </c>
      <c r="AQ13" s="59">
        <v>0</v>
      </c>
      <c r="AR13" s="59">
        <v>0</v>
      </c>
      <c r="AS13" s="59">
        <v>0</v>
      </c>
      <c r="AT13" s="59">
        <v>0</v>
      </c>
      <c r="AU13" s="59">
        <v>6</v>
      </c>
      <c r="AV13" s="59">
        <v>83.3</v>
      </c>
      <c r="AW13" s="59">
        <v>0</v>
      </c>
      <c r="AX13" s="59">
        <v>0</v>
      </c>
      <c r="AY13" s="59">
        <v>62</v>
      </c>
      <c r="AZ13" s="59">
        <v>194.4</v>
      </c>
      <c r="BA13" s="59">
        <v>68</v>
      </c>
      <c r="BB13" s="59">
        <v>277.7</v>
      </c>
      <c r="BC13" s="59">
        <v>2282</v>
      </c>
      <c r="BD13" s="59">
        <v>4322.4799999999996</v>
      </c>
    </row>
    <row r="14" spans="1:56" s="105" customFormat="1" ht="15.75" x14ac:dyDescent="0.25">
      <c r="A14" s="59">
        <v>7</v>
      </c>
      <c r="B14" s="59" t="s">
        <v>42</v>
      </c>
      <c r="C14" s="190">
        <f>'Crop Loan'!CA17</f>
        <v>0</v>
      </c>
      <c r="D14" s="190">
        <f>'Crop Loan'!CB17</f>
        <v>0</v>
      </c>
      <c r="E14" s="59">
        <v>83</v>
      </c>
      <c r="F14" s="98">
        <v>145.94993000000002</v>
      </c>
      <c r="G14" s="59">
        <v>40</v>
      </c>
      <c r="H14" s="98">
        <v>71.790999999999997</v>
      </c>
      <c r="I14" s="59">
        <v>11</v>
      </c>
      <c r="J14" s="98">
        <v>17.159874969999997</v>
      </c>
      <c r="K14" s="59">
        <v>0</v>
      </c>
      <c r="L14" s="98">
        <v>0</v>
      </c>
      <c r="M14" s="190">
        <f t="shared" si="0"/>
        <v>94</v>
      </c>
      <c r="N14" s="190">
        <f t="shared" si="1"/>
        <v>163.10980497000003</v>
      </c>
      <c r="O14" s="59">
        <v>122</v>
      </c>
      <c r="P14" s="59">
        <v>227.44</v>
      </c>
      <c r="Q14" s="59">
        <v>341</v>
      </c>
      <c r="R14" s="59">
        <v>639.58000000000004</v>
      </c>
      <c r="S14" s="59">
        <v>228</v>
      </c>
      <c r="T14" s="59">
        <v>426.24</v>
      </c>
      <c r="U14" s="59">
        <v>213</v>
      </c>
      <c r="V14" s="59">
        <v>403.65</v>
      </c>
      <c r="W14" s="59">
        <v>263</v>
      </c>
      <c r="X14" s="59">
        <v>495.55</v>
      </c>
      <c r="Y14" s="59">
        <f t="shared" si="2"/>
        <v>1167</v>
      </c>
      <c r="Z14" s="59">
        <f t="shared" si="3"/>
        <v>2192.46</v>
      </c>
      <c r="AA14" s="59">
        <v>41</v>
      </c>
      <c r="AB14" s="59">
        <v>52.81</v>
      </c>
      <c r="AC14" s="59">
        <v>125</v>
      </c>
      <c r="AD14" s="59">
        <v>105.28</v>
      </c>
      <c r="AE14" s="59">
        <v>43</v>
      </c>
      <c r="AF14" s="59">
        <v>184.31</v>
      </c>
      <c r="AG14" s="59">
        <v>56</v>
      </c>
      <c r="AH14" s="59">
        <v>70.349999999999994</v>
      </c>
      <c r="AI14" s="59">
        <v>49</v>
      </c>
      <c r="AJ14" s="59">
        <v>63.81</v>
      </c>
      <c r="AK14" s="59">
        <v>42</v>
      </c>
      <c r="AL14" s="59">
        <v>53.72</v>
      </c>
      <c r="AM14" s="59">
        <f t="shared" si="4"/>
        <v>1617</v>
      </c>
      <c r="AN14" s="59">
        <f t="shared" si="5"/>
        <v>2885.8498049699997</v>
      </c>
      <c r="AO14" s="59">
        <v>243</v>
      </c>
      <c r="AP14" s="59">
        <v>438.4</v>
      </c>
      <c r="AQ14" s="59">
        <v>0</v>
      </c>
      <c r="AR14" s="59">
        <v>0</v>
      </c>
      <c r="AS14" s="59">
        <v>0</v>
      </c>
      <c r="AT14" s="59">
        <v>0</v>
      </c>
      <c r="AU14" s="59">
        <v>6</v>
      </c>
      <c r="AV14" s="59">
        <v>58.29</v>
      </c>
      <c r="AW14" s="59">
        <v>0</v>
      </c>
      <c r="AX14" s="59">
        <v>0</v>
      </c>
      <c r="AY14" s="59">
        <v>42</v>
      </c>
      <c r="AZ14" s="59">
        <v>136.03</v>
      </c>
      <c r="BA14" s="59">
        <v>48</v>
      </c>
      <c r="BB14" s="59">
        <v>194.32</v>
      </c>
      <c r="BC14" s="59">
        <v>1665</v>
      </c>
      <c r="BD14" s="59">
        <v>3117</v>
      </c>
    </row>
    <row r="15" spans="1:56" s="105" customFormat="1" ht="15.75" x14ac:dyDescent="0.25">
      <c r="A15" s="59">
        <v>8</v>
      </c>
      <c r="B15" s="59" t="s">
        <v>43</v>
      </c>
      <c r="C15" s="190">
        <f>'Crop Loan'!CA18</f>
        <v>0</v>
      </c>
      <c r="D15" s="190">
        <f>'Crop Loan'!CB18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Loan'!CA19</f>
        <v>1232</v>
      </c>
      <c r="D16" s="190">
        <f>'Crop Loan'!CB19</f>
        <v>1100</v>
      </c>
      <c r="E16" s="59">
        <v>868</v>
      </c>
      <c r="F16" s="98">
        <v>1538.8925300000001</v>
      </c>
      <c r="G16" s="59">
        <v>425</v>
      </c>
      <c r="H16" s="98">
        <v>782.952</v>
      </c>
      <c r="I16" s="59">
        <v>129</v>
      </c>
      <c r="J16" s="98">
        <v>187.57207447999997</v>
      </c>
      <c r="K16" s="59">
        <v>30</v>
      </c>
      <c r="L16" s="98">
        <v>52.029179999999997</v>
      </c>
      <c r="M16" s="190">
        <f t="shared" si="0"/>
        <v>2259</v>
      </c>
      <c r="N16" s="190">
        <f t="shared" si="1"/>
        <v>2878.4937844800002</v>
      </c>
      <c r="O16" s="59">
        <v>118</v>
      </c>
      <c r="P16" s="59">
        <v>230.21</v>
      </c>
      <c r="Q16" s="59">
        <v>350</v>
      </c>
      <c r="R16" s="59">
        <v>647.5</v>
      </c>
      <c r="S16" s="59">
        <v>239</v>
      </c>
      <c r="T16" s="59">
        <v>431.55</v>
      </c>
      <c r="U16" s="59">
        <v>221</v>
      </c>
      <c r="V16" s="59">
        <v>408.75</v>
      </c>
      <c r="W16" s="59">
        <v>273</v>
      </c>
      <c r="X16" s="59">
        <v>501.7</v>
      </c>
      <c r="Y16" s="59">
        <f t="shared" si="2"/>
        <v>1201</v>
      </c>
      <c r="Z16" s="59">
        <f t="shared" si="3"/>
        <v>2219.71</v>
      </c>
      <c r="AA16" s="59">
        <v>165</v>
      </c>
      <c r="AB16" s="59">
        <v>209.02</v>
      </c>
      <c r="AC16" s="59">
        <v>502</v>
      </c>
      <c r="AD16" s="59">
        <v>416.92</v>
      </c>
      <c r="AE16" s="59">
        <v>175</v>
      </c>
      <c r="AF16" s="59">
        <v>729.72</v>
      </c>
      <c r="AG16" s="59">
        <v>223</v>
      </c>
      <c r="AH16" s="59">
        <v>278.55</v>
      </c>
      <c r="AI16" s="59">
        <v>194</v>
      </c>
      <c r="AJ16" s="59">
        <v>252.48</v>
      </c>
      <c r="AK16" s="59">
        <v>170</v>
      </c>
      <c r="AL16" s="59">
        <v>212.59</v>
      </c>
      <c r="AM16" s="59">
        <f t="shared" si="4"/>
        <v>4889</v>
      </c>
      <c r="AN16" s="59">
        <f t="shared" si="5"/>
        <v>7197.4837844800004</v>
      </c>
      <c r="AO16" s="59">
        <v>716</v>
      </c>
      <c r="AP16" s="59">
        <v>1106.6300000000001</v>
      </c>
      <c r="AQ16" s="59">
        <v>0</v>
      </c>
      <c r="AR16" s="59">
        <v>0</v>
      </c>
      <c r="AS16" s="59">
        <v>0</v>
      </c>
      <c r="AT16" s="59">
        <v>0</v>
      </c>
      <c r="AU16" s="59">
        <v>54</v>
      </c>
      <c r="AV16" s="59">
        <v>478.21</v>
      </c>
      <c r="AW16" s="59">
        <v>0</v>
      </c>
      <c r="AX16" s="59">
        <v>0</v>
      </c>
      <c r="AY16" s="59">
        <v>376</v>
      </c>
      <c r="AZ16" s="59">
        <v>1115.8</v>
      </c>
      <c r="BA16" s="59">
        <v>430</v>
      </c>
      <c r="BB16" s="59">
        <v>1594.01</v>
      </c>
      <c r="BC16" s="59">
        <v>5200</v>
      </c>
      <c r="BD16" s="59">
        <v>8971.5300000000007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Loan'!CA20</f>
        <v>49996</v>
      </c>
      <c r="D17" s="190">
        <f>'Crop Loan'!CB20</f>
        <v>43800</v>
      </c>
      <c r="E17" s="59">
        <v>15895</v>
      </c>
      <c r="F17" s="98">
        <v>28118.947919999995</v>
      </c>
      <c r="G17" s="59">
        <v>8098</v>
      </c>
      <c r="H17" s="98">
        <v>14430.050499999999</v>
      </c>
      <c r="I17" s="59">
        <v>2256</v>
      </c>
      <c r="J17" s="98">
        <v>3457.1076535799994</v>
      </c>
      <c r="K17" s="59">
        <v>657</v>
      </c>
      <c r="L17" s="98">
        <v>1203.7433099999998</v>
      </c>
      <c r="M17" s="190">
        <f t="shared" si="0"/>
        <v>68804</v>
      </c>
      <c r="N17" s="190">
        <f t="shared" si="1"/>
        <v>76579.798883579992</v>
      </c>
      <c r="O17" s="59">
        <v>5997</v>
      </c>
      <c r="P17" s="59">
        <v>11362.56</v>
      </c>
      <c r="Q17" s="59">
        <v>16926</v>
      </c>
      <c r="R17" s="59">
        <v>31955.25</v>
      </c>
      <c r="S17" s="59">
        <v>11325</v>
      </c>
      <c r="T17" s="59">
        <v>21305.64</v>
      </c>
      <c r="U17" s="59">
        <v>10708</v>
      </c>
      <c r="V17" s="59">
        <v>20183.52</v>
      </c>
      <c r="W17" s="59">
        <v>13129</v>
      </c>
      <c r="X17" s="59">
        <v>24764.68</v>
      </c>
      <c r="Y17" s="59">
        <f t="shared" si="2"/>
        <v>58085</v>
      </c>
      <c r="Z17" s="59">
        <f t="shared" si="3"/>
        <v>109571.65</v>
      </c>
      <c r="AA17" s="59">
        <v>1629</v>
      </c>
      <c r="AB17" s="59">
        <v>2053.6799999999998</v>
      </c>
      <c r="AC17" s="59">
        <v>4922</v>
      </c>
      <c r="AD17" s="59">
        <v>4096.09</v>
      </c>
      <c r="AE17" s="59">
        <v>1696</v>
      </c>
      <c r="AF17" s="59">
        <v>7168.25</v>
      </c>
      <c r="AG17" s="59">
        <v>2189</v>
      </c>
      <c r="AH17" s="59">
        <v>2736.81</v>
      </c>
      <c r="AI17" s="59">
        <v>1915</v>
      </c>
      <c r="AJ17" s="59">
        <v>2481.0100000000002</v>
      </c>
      <c r="AK17" s="59">
        <v>1647</v>
      </c>
      <c r="AL17" s="59">
        <v>2085.62</v>
      </c>
      <c r="AM17" s="59">
        <f t="shared" si="4"/>
        <v>140887</v>
      </c>
      <c r="AN17" s="59">
        <f t="shared" si="5"/>
        <v>206772.90888357998</v>
      </c>
      <c r="AO17" s="59">
        <v>20573</v>
      </c>
      <c r="AP17" s="59">
        <v>31102.720000000001</v>
      </c>
      <c r="AQ17" s="59">
        <v>0</v>
      </c>
      <c r="AR17" s="59">
        <v>0</v>
      </c>
      <c r="AS17" s="59">
        <v>0</v>
      </c>
      <c r="AT17" s="59">
        <v>0</v>
      </c>
      <c r="AU17" s="59">
        <v>669</v>
      </c>
      <c r="AV17" s="59">
        <v>6667.08</v>
      </c>
      <c r="AW17" s="59">
        <v>0</v>
      </c>
      <c r="AX17" s="59">
        <v>0</v>
      </c>
      <c r="AY17" s="59">
        <v>5100</v>
      </c>
      <c r="AZ17" s="59">
        <v>15556.73</v>
      </c>
      <c r="BA17" s="59">
        <v>5769</v>
      </c>
      <c r="BB17" s="59">
        <v>22223.81</v>
      </c>
      <c r="BC17" s="59">
        <v>142918</v>
      </c>
      <c r="BD17" s="59">
        <v>229575.33</v>
      </c>
    </row>
    <row r="18" spans="1:56" s="105" customFormat="1" ht="15.75" x14ac:dyDescent="0.25">
      <c r="A18" s="59">
        <v>11</v>
      </c>
      <c r="B18" s="59" t="s">
        <v>46</v>
      </c>
      <c r="C18" s="190">
        <f>'Crop Loan'!CA21</f>
        <v>106</v>
      </c>
      <c r="D18" s="190">
        <f>'Crop Loan'!CB21</f>
        <v>85</v>
      </c>
      <c r="E18" s="59">
        <v>2849</v>
      </c>
      <c r="F18" s="98">
        <v>5386.0363900000002</v>
      </c>
      <c r="G18" s="59">
        <v>1424</v>
      </c>
      <c r="H18" s="98">
        <v>2695.35</v>
      </c>
      <c r="I18" s="59">
        <v>414</v>
      </c>
      <c r="J18" s="98">
        <v>645.86494230999983</v>
      </c>
      <c r="K18" s="59">
        <v>51</v>
      </c>
      <c r="L18" s="98">
        <v>92.204769999999996</v>
      </c>
      <c r="M18" s="190">
        <f t="shared" si="0"/>
        <v>3420</v>
      </c>
      <c r="N18" s="190">
        <f t="shared" si="1"/>
        <v>6209.1061023100001</v>
      </c>
      <c r="O18" s="59">
        <v>323</v>
      </c>
      <c r="P18" s="59">
        <v>609.9</v>
      </c>
      <c r="Q18" s="59">
        <v>908</v>
      </c>
      <c r="R18" s="59">
        <v>1714.97</v>
      </c>
      <c r="S18" s="59">
        <v>609</v>
      </c>
      <c r="T18" s="59">
        <v>1143.1400000000001</v>
      </c>
      <c r="U18" s="59">
        <v>576</v>
      </c>
      <c r="V18" s="59">
        <v>1082.52</v>
      </c>
      <c r="W18" s="59">
        <v>706</v>
      </c>
      <c r="X18" s="59">
        <v>1329.03</v>
      </c>
      <c r="Y18" s="59">
        <f t="shared" si="2"/>
        <v>3122</v>
      </c>
      <c r="Z18" s="59">
        <f t="shared" si="3"/>
        <v>5879.56</v>
      </c>
      <c r="AA18" s="59">
        <v>249</v>
      </c>
      <c r="AB18" s="59">
        <v>311.12</v>
      </c>
      <c r="AC18" s="59">
        <v>714</v>
      </c>
      <c r="AD18" s="59">
        <v>595.27</v>
      </c>
      <c r="AE18" s="59">
        <v>259</v>
      </c>
      <c r="AF18" s="59">
        <v>1085.8499999999999</v>
      </c>
      <c r="AG18" s="59">
        <v>332</v>
      </c>
      <c r="AH18" s="59">
        <v>414.51</v>
      </c>
      <c r="AI18" s="59">
        <v>297</v>
      </c>
      <c r="AJ18" s="59">
        <v>375.79</v>
      </c>
      <c r="AK18" s="59">
        <v>253</v>
      </c>
      <c r="AL18" s="59">
        <v>316.43</v>
      </c>
      <c r="AM18" s="59">
        <f t="shared" si="4"/>
        <v>8646</v>
      </c>
      <c r="AN18" s="59">
        <f t="shared" si="5"/>
        <v>15187.636102310003</v>
      </c>
      <c r="AO18" s="59">
        <v>1297</v>
      </c>
      <c r="AP18" s="59">
        <v>2485.59</v>
      </c>
      <c r="AQ18" s="59">
        <v>0</v>
      </c>
      <c r="AR18" s="59">
        <v>0</v>
      </c>
      <c r="AS18" s="59">
        <v>0</v>
      </c>
      <c r="AT18" s="59">
        <v>0</v>
      </c>
      <c r="AU18" s="59">
        <v>35</v>
      </c>
      <c r="AV18" s="59">
        <v>325.64</v>
      </c>
      <c r="AW18" s="59">
        <v>0</v>
      </c>
      <c r="AX18" s="59">
        <v>0</v>
      </c>
      <c r="AY18" s="59">
        <v>254</v>
      </c>
      <c r="AZ18" s="59">
        <v>759.91</v>
      </c>
      <c r="BA18" s="59">
        <v>289</v>
      </c>
      <c r="BB18" s="59">
        <v>1085.55</v>
      </c>
      <c r="BC18" s="59">
        <v>8935</v>
      </c>
      <c r="BD18" s="59">
        <v>17656.14</v>
      </c>
    </row>
    <row r="19" spans="1:56" s="105" customFormat="1" ht="15.75" x14ac:dyDescent="0.25">
      <c r="A19" s="59">
        <v>12</v>
      </c>
      <c r="B19" s="59" t="s">
        <v>47</v>
      </c>
      <c r="C19" s="190">
        <f>'Crop Loan'!CA22</f>
        <v>17069</v>
      </c>
      <c r="D19" s="190">
        <f>'Crop Loan'!CB22</f>
        <v>14700</v>
      </c>
      <c r="E19" s="59">
        <v>3973</v>
      </c>
      <c r="F19" s="98">
        <v>7077.1929899999996</v>
      </c>
      <c r="G19" s="59">
        <v>1908</v>
      </c>
      <c r="H19" s="98">
        <v>3481.9399999999996</v>
      </c>
      <c r="I19" s="59">
        <v>584</v>
      </c>
      <c r="J19" s="98">
        <v>834.06151689000001</v>
      </c>
      <c r="K19" s="59">
        <v>0</v>
      </c>
      <c r="L19" s="98">
        <v>0</v>
      </c>
      <c r="M19" s="190">
        <f t="shared" si="0"/>
        <v>21626</v>
      </c>
      <c r="N19" s="190">
        <f t="shared" si="1"/>
        <v>22611.25450689</v>
      </c>
      <c r="O19" s="59">
        <v>250</v>
      </c>
      <c r="P19" s="59">
        <v>502.81</v>
      </c>
      <c r="Q19" s="59">
        <v>766</v>
      </c>
      <c r="R19" s="59">
        <v>1414.19</v>
      </c>
      <c r="S19" s="59">
        <v>500</v>
      </c>
      <c r="T19" s="59">
        <v>941.52</v>
      </c>
      <c r="U19" s="59">
        <v>478</v>
      </c>
      <c r="V19" s="59">
        <v>892.56</v>
      </c>
      <c r="W19" s="59">
        <v>575</v>
      </c>
      <c r="X19" s="59">
        <v>1095.1400000000001</v>
      </c>
      <c r="Y19" s="59">
        <f t="shared" si="2"/>
        <v>2569</v>
      </c>
      <c r="Z19" s="59">
        <f t="shared" si="3"/>
        <v>4846.22</v>
      </c>
      <c r="AA19" s="59">
        <v>282</v>
      </c>
      <c r="AB19" s="59">
        <v>356.21</v>
      </c>
      <c r="AC19" s="59">
        <v>842</v>
      </c>
      <c r="AD19" s="59">
        <v>710.26</v>
      </c>
      <c r="AE19" s="59">
        <v>289</v>
      </c>
      <c r="AF19" s="59">
        <v>1243.3800000000001</v>
      </c>
      <c r="AG19" s="59">
        <v>363</v>
      </c>
      <c r="AH19" s="59">
        <v>474.65</v>
      </c>
      <c r="AI19" s="59">
        <v>318</v>
      </c>
      <c r="AJ19" s="59">
        <v>430.17</v>
      </c>
      <c r="AK19" s="59">
        <v>283</v>
      </c>
      <c r="AL19" s="59">
        <v>362.28</v>
      </c>
      <c r="AM19" s="59">
        <f t="shared" si="4"/>
        <v>26572</v>
      </c>
      <c r="AN19" s="59">
        <f t="shared" si="5"/>
        <v>31034.424506889998</v>
      </c>
      <c r="AO19" s="59">
        <v>3929</v>
      </c>
      <c r="AP19" s="59">
        <v>4686.7</v>
      </c>
      <c r="AQ19" s="59">
        <v>0</v>
      </c>
      <c r="AR19" s="59">
        <v>0</v>
      </c>
      <c r="AS19" s="59">
        <v>0</v>
      </c>
      <c r="AT19" s="59">
        <v>0</v>
      </c>
      <c r="AU19" s="59">
        <v>101</v>
      </c>
      <c r="AV19" s="59">
        <v>1080.83</v>
      </c>
      <c r="AW19" s="59">
        <v>0</v>
      </c>
      <c r="AX19" s="59">
        <v>0</v>
      </c>
      <c r="AY19" s="59">
        <v>816</v>
      </c>
      <c r="AZ19" s="59">
        <v>2522.86</v>
      </c>
      <c r="BA19" s="59">
        <v>917</v>
      </c>
      <c r="BB19" s="59">
        <v>3603.69</v>
      </c>
      <c r="BC19" s="59">
        <v>27114</v>
      </c>
      <c r="BD19" s="59">
        <v>34848.32</v>
      </c>
    </row>
    <row r="20" spans="1:56" s="107" customFormat="1" ht="15.75" x14ac:dyDescent="0.25">
      <c r="A20" s="106"/>
      <c r="B20" s="91" t="s">
        <v>48</v>
      </c>
      <c r="C20" s="188">
        <f>SUM(C8:C19)</f>
        <v>148109</v>
      </c>
      <c r="D20" s="188">
        <f t="shared" ref="D20:BD20" si="6">SUM(D8:D19)</f>
        <v>131920</v>
      </c>
      <c r="E20" s="188">
        <f t="shared" si="6"/>
        <v>52172</v>
      </c>
      <c r="F20" s="188">
        <f t="shared" si="6"/>
        <v>93060.752469999978</v>
      </c>
      <c r="G20" s="188">
        <f t="shared" si="6"/>
        <v>25677</v>
      </c>
      <c r="H20" s="188">
        <f t="shared" si="6"/>
        <v>46479.241000000002</v>
      </c>
      <c r="I20" s="188">
        <f t="shared" si="6"/>
        <v>7503</v>
      </c>
      <c r="J20" s="188">
        <f t="shared" si="6"/>
        <v>11136.321705459999</v>
      </c>
      <c r="K20" s="188">
        <f t="shared" si="6"/>
        <v>820</v>
      </c>
      <c r="L20" s="188">
        <f t="shared" si="6"/>
        <v>1481.8403599999999</v>
      </c>
      <c r="M20" s="188">
        <f t="shared" si="6"/>
        <v>208604</v>
      </c>
      <c r="N20" s="188">
        <f t="shared" si="6"/>
        <v>237598.91453545998</v>
      </c>
      <c r="O20" s="188">
        <f t="shared" si="6"/>
        <v>9612</v>
      </c>
      <c r="P20" s="188">
        <f t="shared" si="6"/>
        <v>18163.170000000002</v>
      </c>
      <c r="Q20" s="188">
        <f t="shared" si="6"/>
        <v>27243</v>
      </c>
      <c r="R20" s="188">
        <f t="shared" si="6"/>
        <v>51083.520000000004</v>
      </c>
      <c r="S20" s="188">
        <f t="shared" si="6"/>
        <v>18100</v>
      </c>
      <c r="T20" s="188">
        <f t="shared" si="6"/>
        <v>34054.249999999993</v>
      </c>
      <c r="U20" s="188">
        <f t="shared" si="6"/>
        <v>17171</v>
      </c>
      <c r="V20" s="188">
        <f t="shared" si="6"/>
        <v>32257.140000000003</v>
      </c>
      <c r="W20" s="188">
        <f t="shared" si="6"/>
        <v>20972</v>
      </c>
      <c r="X20" s="188">
        <f t="shared" si="6"/>
        <v>39587.06</v>
      </c>
      <c r="Y20" s="188">
        <f t="shared" si="6"/>
        <v>93098</v>
      </c>
      <c r="Z20" s="188">
        <f t="shared" si="6"/>
        <v>175145.13999999998</v>
      </c>
      <c r="AA20" s="188">
        <f t="shared" si="6"/>
        <v>3687</v>
      </c>
      <c r="AB20" s="188">
        <f t="shared" si="6"/>
        <v>4673.18</v>
      </c>
      <c r="AC20" s="188">
        <f t="shared" si="6"/>
        <v>11097</v>
      </c>
      <c r="AD20" s="188">
        <f t="shared" si="6"/>
        <v>9293.6500000000015</v>
      </c>
      <c r="AE20" s="188">
        <f t="shared" si="6"/>
        <v>3840</v>
      </c>
      <c r="AF20" s="188">
        <f t="shared" si="6"/>
        <v>16309.54</v>
      </c>
      <c r="AG20" s="188">
        <f t="shared" si="6"/>
        <v>4926</v>
      </c>
      <c r="AH20" s="188">
        <f t="shared" si="6"/>
        <v>6227.03</v>
      </c>
      <c r="AI20" s="188">
        <f t="shared" si="6"/>
        <v>4385</v>
      </c>
      <c r="AJ20" s="188">
        <f t="shared" si="6"/>
        <v>5644.45</v>
      </c>
      <c r="AK20" s="188">
        <f t="shared" si="6"/>
        <v>3734</v>
      </c>
      <c r="AL20" s="188">
        <f t="shared" si="6"/>
        <v>4751.3499999999995</v>
      </c>
      <c r="AM20" s="188">
        <f t="shared" si="6"/>
        <v>333371</v>
      </c>
      <c r="AN20" s="188">
        <f t="shared" si="6"/>
        <v>459643.25453546003</v>
      </c>
      <c r="AO20" s="188">
        <f t="shared" si="6"/>
        <v>48348</v>
      </c>
      <c r="AP20" s="188">
        <f t="shared" si="6"/>
        <v>69127.539999999994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1621</v>
      </c>
      <c r="AV20" s="188">
        <f t="shared" si="6"/>
        <v>16053.819999999998</v>
      </c>
      <c r="AW20" s="188">
        <f t="shared" si="6"/>
        <v>0</v>
      </c>
      <c r="AX20" s="188">
        <f t="shared" si="6"/>
        <v>0</v>
      </c>
      <c r="AY20" s="188">
        <f t="shared" si="6"/>
        <v>12221</v>
      </c>
      <c r="AZ20" s="188">
        <f t="shared" si="6"/>
        <v>37461.61</v>
      </c>
      <c r="BA20" s="188">
        <f t="shared" si="6"/>
        <v>13842</v>
      </c>
      <c r="BB20" s="188">
        <f t="shared" si="6"/>
        <v>53515.430000000008</v>
      </c>
      <c r="BC20" s="188">
        <f t="shared" si="6"/>
        <v>336148</v>
      </c>
      <c r="BD20" s="188">
        <f t="shared" si="6"/>
        <v>514365.69</v>
      </c>
    </row>
    <row r="21" spans="1:56" s="105" customFormat="1" ht="15.75" x14ac:dyDescent="0.25">
      <c r="A21" s="59">
        <v>13</v>
      </c>
      <c r="B21" s="59" t="s">
        <v>49</v>
      </c>
      <c r="C21" s="190">
        <f>'Crop Loan'!CA24</f>
        <v>2301</v>
      </c>
      <c r="D21" s="190">
        <f>'Crop Loan'!CB24</f>
        <v>2200</v>
      </c>
      <c r="E21" s="59">
        <v>2441</v>
      </c>
      <c r="F21" s="98">
        <v>4330.7170199999991</v>
      </c>
      <c r="G21" s="59">
        <v>1182</v>
      </c>
      <c r="H21" s="98">
        <v>2130.6354999999999</v>
      </c>
      <c r="I21" s="59">
        <v>345</v>
      </c>
      <c r="J21" s="98">
        <v>600.76093279999998</v>
      </c>
      <c r="K21" s="59">
        <v>0</v>
      </c>
      <c r="L21" s="98">
        <v>0</v>
      </c>
      <c r="M21" s="190">
        <f t="shared" ref="M21:M34" si="7">C21+E21+I21+K21</f>
        <v>5087</v>
      </c>
      <c r="N21" s="190">
        <f t="shared" ref="N21:N34" si="8">D21+F21+J21+L21</f>
        <v>7131.477952799999</v>
      </c>
      <c r="O21" s="59">
        <v>240</v>
      </c>
      <c r="P21" s="59">
        <v>449.89</v>
      </c>
      <c r="Q21" s="59">
        <v>676</v>
      </c>
      <c r="R21" s="59">
        <v>1265.23</v>
      </c>
      <c r="S21" s="59">
        <v>451</v>
      </c>
      <c r="T21" s="59">
        <v>843.29</v>
      </c>
      <c r="U21" s="59">
        <v>430</v>
      </c>
      <c r="V21" s="59">
        <v>798.55</v>
      </c>
      <c r="W21" s="59">
        <v>517</v>
      </c>
      <c r="X21" s="59">
        <v>980.18</v>
      </c>
      <c r="Y21" s="59">
        <f>O21+Q21+S21+U21+W21</f>
        <v>2314</v>
      </c>
      <c r="Z21" s="59">
        <f>P21+R21+T21+V21+X21</f>
        <v>4337.1400000000003</v>
      </c>
      <c r="AA21" s="59">
        <v>149</v>
      </c>
      <c r="AB21" s="59">
        <v>188.32</v>
      </c>
      <c r="AC21" s="59">
        <v>441</v>
      </c>
      <c r="AD21" s="59">
        <v>375.64</v>
      </c>
      <c r="AE21" s="59">
        <v>152</v>
      </c>
      <c r="AF21" s="59">
        <v>657.38</v>
      </c>
      <c r="AG21" s="59">
        <v>196</v>
      </c>
      <c r="AH21" s="59">
        <v>250.97</v>
      </c>
      <c r="AI21" s="59">
        <v>183</v>
      </c>
      <c r="AJ21" s="59">
        <v>227.54</v>
      </c>
      <c r="AK21" s="59">
        <v>149</v>
      </c>
      <c r="AL21" s="59">
        <v>191.63</v>
      </c>
      <c r="AM21" s="59">
        <f t="shared" ref="AM21:AM34" si="9">M21+Y21+AA21+AC21+AE21+AG21+AI21+AK21</f>
        <v>8671</v>
      </c>
      <c r="AN21" s="59">
        <f t="shared" ref="AN21:AN34" si="10">N21+Z21+AB21+AD21+AF21+AH21+AJ21+AL21</f>
        <v>13360.097952799997</v>
      </c>
      <c r="AO21" s="59">
        <v>1300</v>
      </c>
      <c r="AP21" s="59">
        <v>2113.48</v>
      </c>
      <c r="AQ21" s="59">
        <v>0</v>
      </c>
      <c r="AR21" s="59">
        <v>0</v>
      </c>
      <c r="AS21" s="59">
        <v>0</v>
      </c>
      <c r="AT21" s="59">
        <v>0</v>
      </c>
      <c r="AU21" s="59">
        <v>49</v>
      </c>
      <c r="AV21" s="59">
        <v>444.7</v>
      </c>
      <c r="AW21" s="59">
        <v>0</v>
      </c>
      <c r="AX21" s="59">
        <v>0</v>
      </c>
      <c r="AY21" s="59">
        <v>322</v>
      </c>
      <c r="AZ21" s="59">
        <v>1037.6199999999999</v>
      </c>
      <c r="BA21" s="59">
        <v>371</v>
      </c>
      <c r="BB21" s="59">
        <v>1482.32</v>
      </c>
      <c r="BC21" s="59">
        <v>9042</v>
      </c>
      <c r="BD21" s="59">
        <v>15572.26</v>
      </c>
    </row>
    <row r="22" spans="1:56" s="105" customFormat="1" ht="15.75" x14ac:dyDescent="0.25">
      <c r="A22" s="59">
        <v>14</v>
      </c>
      <c r="B22" s="59" t="s">
        <v>50</v>
      </c>
      <c r="C22" s="190">
        <f>'Crop Loan'!CA25</f>
        <v>0</v>
      </c>
      <c r="D22" s="190">
        <f>'Crop Loan'!CB25</f>
        <v>0</v>
      </c>
      <c r="E22" s="59">
        <v>154</v>
      </c>
      <c r="F22" s="98">
        <v>419.77368999999999</v>
      </c>
      <c r="G22" s="59">
        <v>77</v>
      </c>
      <c r="H22" s="98">
        <v>215.9255</v>
      </c>
      <c r="I22" s="59">
        <v>28</v>
      </c>
      <c r="J22" s="98">
        <v>60.801003199999997</v>
      </c>
      <c r="K22" s="59">
        <v>14</v>
      </c>
      <c r="L22" s="98">
        <v>19.300610000000002</v>
      </c>
      <c r="M22" s="190">
        <f t="shared" si="7"/>
        <v>196</v>
      </c>
      <c r="N22" s="190">
        <f t="shared" si="8"/>
        <v>499.87530319999996</v>
      </c>
      <c r="O22" s="59">
        <v>70</v>
      </c>
      <c r="P22" s="59">
        <v>146.93</v>
      </c>
      <c r="Q22" s="59">
        <v>217</v>
      </c>
      <c r="R22" s="59">
        <v>413.42</v>
      </c>
      <c r="S22" s="59">
        <v>161</v>
      </c>
      <c r="T22" s="59">
        <v>275.45</v>
      </c>
      <c r="U22" s="59">
        <v>140</v>
      </c>
      <c r="V22" s="59">
        <v>260.89</v>
      </c>
      <c r="W22" s="59">
        <v>175</v>
      </c>
      <c r="X22" s="59">
        <v>320.52999999999997</v>
      </c>
      <c r="Y22" s="59">
        <f t="shared" ref="Y22:Y34" si="11">O22+Q22+S22+U22+W22</f>
        <v>763</v>
      </c>
      <c r="Z22" s="59">
        <f t="shared" ref="Z22:Z34" si="12">P22+R22+T22+V22+X22</f>
        <v>1417.22</v>
      </c>
      <c r="AA22" s="59">
        <v>21</v>
      </c>
      <c r="AB22" s="59">
        <v>25.34</v>
      </c>
      <c r="AC22" s="59">
        <v>63</v>
      </c>
      <c r="AD22" s="59">
        <v>50.47</v>
      </c>
      <c r="AE22" s="59">
        <v>28</v>
      </c>
      <c r="AF22" s="59">
        <v>88.34</v>
      </c>
      <c r="AG22" s="59">
        <v>28</v>
      </c>
      <c r="AH22" s="59">
        <v>33.74</v>
      </c>
      <c r="AI22" s="59">
        <v>28</v>
      </c>
      <c r="AJ22" s="59">
        <v>30.52</v>
      </c>
      <c r="AK22" s="59">
        <v>21</v>
      </c>
      <c r="AL22" s="59">
        <v>25.76</v>
      </c>
      <c r="AM22" s="59">
        <f t="shared" si="9"/>
        <v>1148</v>
      </c>
      <c r="AN22" s="59">
        <f t="shared" si="10"/>
        <v>2171.2653031999998</v>
      </c>
      <c r="AO22" s="59">
        <v>174</v>
      </c>
      <c r="AP22" s="59">
        <v>340.96</v>
      </c>
      <c r="AQ22" s="59">
        <v>0</v>
      </c>
      <c r="AR22" s="59">
        <v>0</v>
      </c>
      <c r="AS22" s="59">
        <v>0</v>
      </c>
      <c r="AT22" s="59">
        <v>0</v>
      </c>
      <c r="AU22" s="59">
        <v>7</v>
      </c>
      <c r="AV22" s="59">
        <v>82.53</v>
      </c>
      <c r="AW22" s="59">
        <v>0</v>
      </c>
      <c r="AX22" s="59">
        <v>0</v>
      </c>
      <c r="AY22" s="59">
        <v>56</v>
      </c>
      <c r="AZ22" s="59">
        <v>193.27</v>
      </c>
      <c r="BA22" s="59">
        <v>63</v>
      </c>
      <c r="BB22" s="59">
        <v>275.8</v>
      </c>
      <c r="BC22" s="59">
        <v>1211</v>
      </c>
      <c r="BD22" s="59">
        <v>2548.77</v>
      </c>
    </row>
    <row r="23" spans="1:56" s="105" customFormat="1" ht="15.75" x14ac:dyDescent="0.25">
      <c r="A23" s="59">
        <v>15</v>
      </c>
      <c r="B23" s="59" t="s">
        <v>51</v>
      </c>
      <c r="C23" s="190">
        <f>'Crop Loan'!CA26</f>
        <v>0</v>
      </c>
      <c r="D23" s="190">
        <f>'Crop Loan'!CB26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9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Loan'!CA27</f>
        <v>0</v>
      </c>
      <c r="D24" s="190">
        <f>'Crop Loan'!CB27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98">
        <v>0</v>
      </c>
      <c r="K24" s="59">
        <v>0</v>
      </c>
      <c r="L24" s="98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Loan'!CA28</f>
        <v>0</v>
      </c>
      <c r="D25" s="190">
        <f>'Crop Loan'!CB28</f>
        <v>0</v>
      </c>
      <c r="E25" s="59">
        <v>69</v>
      </c>
      <c r="F25" s="98">
        <v>123.50891</v>
      </c>
      <c r="G25" s="59">
        <v>32</v>
      </c>
      <c r="H25" s="98">
        <v>60.783500000000004</v>
      </c>
      <c r="I25" s="59">
        <v>10</v>
      </c>
      <c r="J25" s="98">
        <v>17.118649799999996</v>
      </c>
      <c r="K25" s="59">
        <v>0</v>
      </c>
      <c r="L25" s="98">
        <v>0</v>
      </c>
      <c r="M25" s="190">
        <f t="shared" si="7"/>
        <v>79</v>
      </c>
      <c r="N25" s="190">
        <f t="shared" si="8"/>
        <v>140.6275598</v>
      </c>
      <c r="O25" s="59">
        <v>24</v>
      </c>
      <c r="P25" s="59">
        <v>43.37</v>
      </c>
      <c r="Q25" s="59">
        <v>64</v>
      </c>
      <c r="R25" s="59">
        <v>121.99</v>
      </c>
      <c r="S25" s="59">
        <v>43</v>
      </c>
      <c r="T25" s="59">
        <v>81.28</v>
      </c>
      <c r="U25" s="59">
        <v>41</v>
      </c>
      <c r="V25" s="59">
        <v>76.95</v>
      </c>
      <c r="W25" s="59">
        <v>50</v>
      </c>
      <c r="X25" s="59">
        <v>94.52</v>
      </c>
      <c r="Y25" s="59">
        <f t="shared" si="11"/>
        <v>222</v>
      </c>
      <c r="Z25" s="59">
        <f t="shared" si="12"/>
        <v>418.10999999999996</v>
      </c>
      <c r="AA25" s="59">
        <v>14</v>
      </c>
      <c r="AB25" s="59">
        <v>18.21</v>
      </c>
      <c r="AC25" s="59">
        <v>43</v>
      </c>
      <c r="AD25" s="59">
        <v>36.31</v>
      </c>
      <c r="AE25" s="59">
        <v>15</v>
      </c>
      <c r="AF25" s="59">
        <v>63.55</v>
      </c>
      <c r="AG25" s="59">
        <v>20</v>
      </c>
      <c r="AH25" s="59">
        <v>24.25</v>
      </c>
      <c r="AI25" s="59">
        <v>18</v>
      </c>
      <c r="AJ25" s="59">
        <v>22</v>
      </c>
      <c r="AK25" s="59">
        <v>14</v>
      </c>
      <c r="AL25" s="59">
        <v>18.52</v>
      </c>
      <c r="AM25" s="59">
        <f t="shared" si="9"/>
        <v>425</v>
      </c>
      <c r="AN25" s="59">
        <f t="shared" si="10"/>
        <v>741.57755980000002</v>
      </c>
      <c r="AO25" s="59">
        <v>64</v>
      </c>
      <c r="AP25" s="59">
        <v>115.53</v>
      </c>
      <c r="AQ25" s="59">
        <v>0</v>
      </c>
      <c r="AR25" s="59">
        <v>0</v>
      </c>
      <c r="AS25" s="59">
        <v>0</v>
      </c>
      <c r="AT25" s="59">
        <v>0</v>
      </c>
      <c r="AU25" s="59">
        <v>4</v>
      </c>
      <c r="AV25" s="59">
        <v>42.93</v>
      </c>
      <c r="AW25" s="59">
        <v>0</v>
      </c>
      <c r="AX25" s="59">
        <v>0</v>
      </c>
      <c r="AY25" s="59">
        <v>32</v>
      </c>
      <c r="AZ25" s="59">
        <v>100.19</v>
      </c>
      <c r="BA25" s="59">
        <v>36</v>
      </c>
      <c r="BB25" s="59">
        <v>143.12</v>
      </c>
      <c r="BC25" s="59">
        <v>461</v>
      </c>
      <c r="BD25" s="59">
        <v>913.31</v>
      </c>
    </row>
    <row r="26" spans="1:56" s="105" customFormat="1" ht="15.75" x14ac:dyDescent="0.25">
      <c r="A26" s="59">
        <v>18</v>
      </c>
      <c r="B26" s="59" t="s">
        <v>54</v>
      </c>
      <c r="C26" s="190">
        <f>'Crop Loan'!CA29</f>
        <v>22796</v>
      </c>
      <c r="D26" s="190">
        <f>'Crop Loan'!CB29</f>
        <v>20800</v>
      </c>
      <c r="E26" s="59">
        <v>1036</v>
      </c>
      <c r="F26" s="98">
        <v>1612.8379399999999</v>
      </c>
      <c r="G26" s="59">
        <v>539</v>
      </c>
      <c r="H26" s="98">
        <v>826.31049999999993</v>
      </c>
      <c r="I26" s="59">
        <v>185</v>
      </c>
      <c r="J26" s="98">
        <v>233.04874320000002</v>
      </c>
      <c r="K26" s="59">
        <v>48</v>
      </c>
      <c r="L26" s="98">
        <v>73.445610000000002</v>
      </c>
      <c r="M26" s="190">
        <f t="shared" si="7"/>
        <v>24065</v>
      </c>
      <c r="N26" s="190">
        <f t="shared" si="8"/>
        <v>22719.332293200001</v>
      </c>
      <c r="O26" s="59">
        <v>142</v>
      </c>
      <c r="P26" s="59">
        <v>239.68</v>
      </c>
      <c r="Q26" s="59">
        <v>431</v>
      </c>
      <c r="R26" s="59">
        <v>674.23</v>
      </c>
      <c r="S26" s="59">
        <v>297</v>
      </c>
      <c r="T26" s="59">
        <v>449.38</v>
      </c>
      <c r="U26" s="59">
        <v>276</v>
      </c>
      <c r="V26" s="59">
        <v>425.46</v>
      </c>
      <c r="W26" s="59">
        <v>341</v>
      </c>
      <c r="X26" s="59">
        <v>522.48</v>
      </c>
      <c r="Y26" s="59">
        <f t="shared" si="11"/>
        <v>1487</v>
      </c>
      <c r="Z26" s="59">
        <f t="shared" si="12"/>
        <v>2311.23</v>
      </c>
      <c r="AA26" s="59">
        <v>129</v>
      </c>
      <c r="AB26" s="59">
        <v>143.63999999999999</v>
      </c>
      <c r="AC26" s="59">
        <v>397</v>
      </c>
      <c r="AD26" s="59">
        <v>286.42</v>
      </c>
      <c r="AE26" s="59">
        <v>137</v>
      </c>
      <c r="AF26" s="59">
        <v>501.29</v>
      </c>
      <c r="AG26" s="59">
        <v>173</v>
      </c>
      <c r="AH26" s="59">
        <v>191.21</v>
      </c>
      <c r="AI26" s="59">
        <v>166</v>
      </c>
      <c r="AJ26" s="59">
        <v>173.48</v>
      </c>
      <c r="AK26" s="59">
        <v>131</v>
      </c>
      <c r="AL26" s="59">
        <v>146.04</v>
      </c>
      <c r="AM26" s="59">
        <f t="shared" si="9"/>
        <v>26685</v>
      </c>
      <c r="AN26" s="59">
        <f t="shared" si="10"/>
        <v>26472.642293199999</v>
      </c>
      <c r="AO26" s="59">
        <v>4003</v>
      </c>
      <c r="AP26" s="59">
        <v>3645.14</v>
      </c>
      <c r="AQ26" s="59">
        <v>0</v>
      </c>
      <c r="AR26" s="59">
        <v>0</v>
      </c>
      <c r="AS26" s="59">
        <v>0</v>
      </c>
      <c r="AT26" s="59">
        <v>0</v>
      </c>
      <c r="AU26" s="59">
        <v>173</v>
      </c>
      <c r="AV26" s="59">
        <v>1348.98</v>
      </c>
      <c r="AW26" s="59">
        <v>0</v>
      </c>
      <c r="AX26" s="59">
        <v>0</v>
      </c>
      <c r="AY26" s="59">
        <v>1204</v>
      </c>
      <c r="AZ26" s="59">
        <v>3148.16</v>
      </c>
      <c r="BA26" s="59">
        <v>1377</v>
      </c>
      <c r="BB26" s="59">
        <v>4497.1400000000003</v>
      </c>
      <c r="BC26" s="59">
        <v>28062</v>
      </c>
      <c r="BD26" s="59">
        <v>28798.12</v>
      </c>
    </row>
    <row r="27" spans="1:56" s="105" customFormat="1" ht="15.75" x14ac:dyDescent="0.25">
      <c r="A27" s="59">
        <v>19</v>
      </c>
      <c r="B27" s="59" t="s">
        <v>55</v>
      </c>
      <c r="C27" s="190">
        <f>'Crop Loan'!CA30</f>
        <v>11398</v>
      </c>
      <c r="D27" s="190">
        <f>'Crop Loan'!CB30</f>
        <v>11800</v>
      </c>
      <c r="E27" s="59">
        <v>2679</v>
      </c>
      <c r="F27" s="98">
        <v>4718.9116800000002</v>
      </c>
      <c r="G27" s="59">
        <v>1320</v>
      </c>
      <c r="H27" s="98">
        <v>2356.3529999999996</v>
      </c>
      <c r="I27" s="59">
        <v>411</v>
      </c>
      <c r="J27" s="98">
        <v>664.44361619999984</v>
      </c>
      <c r="K27" s="59">
        <v>36</v>
      </c>
      <c r="L27" s="98">
        <v>70.821659999999994</v>
      </c>
      <c r="M27" s="190">
        <f t="shared" si="7"/>
        <v>14524</v>
      </c>
      <c r="N27" s="190">
        <f t="shared" si="8"/>
        <v>17254.176956200001</v>
      </c>
      <c r="O27" s="59">
        <v>492</v>
      </c>
      <c r="P27" s="59">
        <v>950.48</v>
      </c>
      <c r="Q27" s="59">
        <v>1428</v>
      </c>
      <c r="R27" s="59">
        <v>2673.68</v>
      </c>
      <c r="S27" s="59">
        <v>939</v>
      </c>
      <c r="T27" s="59">
        <v>1782.57</v>
      </c>
      <c r="U27" s="59">
        <v>900</v>
      </c>
      <c r="V27" s="59">
        <v>1687.74</v>
      </c>
      <c r="W27" s="59">
        <v>1097</v>
      </c>
      <c r="X27" s="59">
        <v>2089.29</v>
      </c>
      <c r="Y27" s="59">
        <f t="shared" si="11"/>
        <v>4856</v>
      </c>
      <c r="Z27" s="59">
        <f t="shared" si="12"/>
        <v>9183.7599999999984</v>
      </c>
      <c r="AA27" s="59">
        <v>288</v>
      </c>
      <c r="AB27" s="59">
        <v>351.81</v>
      </c>
      <c r="AC27" s="59">
        <v>858</v>
      </c>
      <c r="AD27" s="59">
        <v>701.91</v>
      </c>
      <c r="AE27" s="59">
        <v>300</v>
      </c>
      <c r="AF27" s="59">
        <v>1228.4100000000001</v>
      </c>
      <c r="AG27" s="59">
        <v>357</v>
      </c>
      <c r="AH27" s="59">
        <v>468.87</v>
      </c>
      <c r="AI27" s="59">
        <v>342</v>
      </c>
      <c r="AJ27" s="59">
        <v>425.19</v>
      </c>
      <c r="AK27" s="59">
        <v>288</v>
      </c>
      <c r="AL27" s="59">
        <v>358.05</v>
      </c>
      <c r="AM27" s="59">
        <f t="shared" si="9"/>
        <v>21813</v>
      </c>
      <c r="AN27" s="59">
        <f t="shared" si="10"/>
        <v>29972.176956199997</v>
      </c>
      <c r="AO27" s="59">
        <v>3276</v>
      </c>
      <c r="AP27" s="59">
        <v>4262.3500000000004</v>
      </c>
      <c r="AQ27" s="59">
        <v>0</v>
      </c>
      <c r="AR27" s="59">
        <v>0</v>
      </c>
      <c r="AS27" s="59">
        <v>0</v>
      </c>
      <c r="AT27" s="59">
        <v>0</v>
      </c>
      <c r="AU27" s="59">
        <v>123</v>
      </c>
      <c r="AV27" s="59">
        <v>1079.94</v>
      </c>
      <c r="AW27" s="59">
        <v>0</v>
      </c>
      <c r="AX27" s="59">
        <v>0</v>
      </c>
      <c r="AY27" s="59">
        <v>834</v>
      </c>
      <c r="AZ27" s="59">
        <v>2505.7199999999998</v>
      </c>
      <c r="BA27" s="59">
        <v>957</v>
      </c>
      <c r="BB27" s="59">
        <v>3585.66</v>
      </c>
      <c r="BC27" s="59">
        <v>22770</v>
      </c>
      <c r="BD27" s="59">
        <v>32001.42</v>
      </c>
    </row>
    <row r="28" spans="1:56" s="105" customFormat="1" ht="15.75" x14ac:dyDescent="0.25">
      <c r="A28" s="59">
        <v>20</v>
      </c>
      <c r="B28" s="59" t="s">
        <v>56</v>
      </c>
      <c r="C28" s="190">
        <f>'Crop Loan'!CA31</f>
        <v>5049</v>
      </c>
      <c r="D28" s="190">
        <f>'Crop Loan'!CB31</f>
        <v>4993</v>
      </c>
      <c r="E28" s="59">
        <v>6173</v>
      </c>
      <c r="F28" s="98">
        <v>10786.483679999998</v>
      </c>
      <c r="G28" s="59">
        <v>3063</v>
      </c>
      <c r="H28" s="98">
        <v>5422.8639999999996</v>
      </c>
      <c r="I28" s="59">
        <v>902</v>
      </c>
      <c r="J28" s="98">
        <v>1529.2333952000001</v>
      </c>
      <c r="K28" s="59">
        <v>126</v>
      </c>
      <c r="L28" s="98">
        <v>236.30543999999998</v>
      </c>
      <c r="M28" s="190">
        <f t="shared" si="7"/>
        <v>12250</v>
      </c>
      <c r="N28" s="190">
        <f t="shared" si="8"/>
        <v>17545.022515199998</v>
      </c>
      <c r="O28" s="59">
        <v>701</v>
      </c>
      <c r="P28" s="59">
        <v>1266.43</v>
      </c>
      <c r="Q28" s="59">
        <v>1907</v>
      </c>
      <c r="R28" s="59">
        <v>3560.69</v>
      </c>
      <c r="S28" s="59">
        <v>1263</v>
      </c>
      <c r="T28" s="59">
        <v>2373.38</v>
      </c>
      <c r="U28" s="59">
        <v>1224</v>
      </c>
      <c r="V28" s="59">
        <v>2248.35</v>
      </c>
      <c r="W28" s="59">
        <v>1440</v>
      </c>
      <c r="X28" s="59">
        <v>2759</v>
      </c>
      <c r="Y28" s="59">
        <f t="shared" si="11"/>
        <v>6535</v>
      </c>
      <c r="Z28" s="59">
        <f t="shared" si="12"/>
        <v>12207.85</v>
      </c>
      <c r="AA28" s="59">
        <v>326</v>
      </c>
      <c r="AB28" s="59">
        <v>423.74</v>
      </c>
      <c r="AC28" s="59">
        <v>1005</v>
      </c>
      <c r="AD28" s="59">
        <v>844.95</v>
      </c>
      <c r="AE28" s="59">
        <v>339</v>
      </c>
      <c r="AF28" s="59">
        <v>1478.93</v>
      </c>
      <c r="AG28" s="59">
        <v>430</v>
      </c>
      <c r="AH28" s="59">
        <v>564.72</v>
      </c>
      <c r="AI28" s="59">
        <v>378</v>
      </c>
      <c r="AJ28" s="59">
        <v>512.08000000000004</v>
      </c>
      <c r="AK28" s="59">
        <v>339</v>
      </c>
      <c r="AL28" s="59">
        <v>430.87</v>
      </c>
      <c r="AM28" s="59">
        <f t="shared" si="9"/>
        <v>21602</v>
      </c>
      <c r="AN28" s="59">
        <f t="shared" si="10"/>
        <v>34008.162515200005</v>
      </c>
      <c r="AO28" s="59">
        <v>3174</v>
      </c>
      <c r="AP28" s="59">
        <v>5285.69</v>
      </c>
      <c r="AQ28" s="59">
        <v>0</v>
      </c>
      <c r="AR28" s="59">
        <v>0</v>
      </c>
      <c r="AS28" s="59">
        <v>0</v>
      </c>
      <c r="AT28" s="59">
        <v>0</v>
      </c>
      <c r="AU28" s="59">
        <v>255</v>
      </c>
      <c r="AV28" s="59">
        <v>2504.39</v>
      </c>
      <c r="AW28" s="59">
        <v>0</v>
      </c>
      <c r="AX28" s="59">
        <v>0</v>
      </c>
      <c r="AY28" s="59">
        <v>1972</v>
      </c>
      <c r="AZ28" s="59">
        <v>5842.83</v>
      </c>
      <c r="BA28" s="59">
        <v>2227</v>
      </c>
      <c r="BB28" s="59">
        <v>8347.2199999999993</v>
      </c>
      <c r="BC28" s="59">
        <v>23374</v>
      </c>
      <c r="BD28" s="59">
        <v>43585.09</v>
      </c>
    </row>
    <row r="29" spans="1:56" s="105" customFormat="1" ht="15.75" x14ac:dyDescent="0.25">
      <c r="A29" s="59">
        <v>21</v>
      </c>
      <c r="B29" s="59" t="s">
        <v>57</v>
      </c>
      <c r="C29" s="190">
        <f>'Crop Loan'!CA32</f>
        <v>0</v>
      </c>
      <c r="D29" s="190">
        <f>'Crop Loan'!CB32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9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Loan'!CA33</f>
        <v>0</v>
      </c>
      <c r="D30" s="190">
        <f>'Crop Loan'!CB33</f>
        <v>0</v>
      </c>
      <c r="E30" s="59">
        <v>0</v>
      </c>
      <c r="F30" s="98">
        <v>0</v>
      </c>
      <c r="G30" s="59">
        <v>0</v>
      </c>
      <c r="H30" s="98">
        <v>0</v>
      </c>
      <c r="I30" s="59">
        <v>0</v>
      </c>
      <c r="J30" s="98">
        <v>0</v>
      </c>
      <c r="K30" s="59">
        <v>0</v>
      </c>
      <c r="L30" s="98">
        <v>0</v>
      </c>
      <c r="M30" s="190">
        <f t="shared" si="7"/>
        <v>0</v>
      </c>
      <c r="N30" s="190">
        <f t="shared" si="8"/>
        <v>0</v>
      </c>
      <c r="O30" s="59">
        <v>8</v>
      </c>
      <c r="P30" s="59">
        <v>29.55</v>
      </c>
      <c r="Q30" s="59">
        <v>26</v>
      </c>
      <c r="R30" s="59">
        <v>83.17</v>
      </c>
      <c r="S30" s="59">
        <v>19</v>
      </c>
      <c r="T30" s="59">
        <v>55.46</v>
      </c>
      <c r="U30" s="59">
        <v>19</v>
      </c>
      <c r="V30" s="59">
        <v>52.52</v>
      </c>
      <c r="W30" s="59">
        <v>20</v>
      </c>
      <c r="X30" s="59">
        <v>64.489999999999995</v>
      </c>
      <c r="Y30" s="59">
        <f t="shared" si="11"/>
        <v>92</v>
      </c>
      <c r="Z30" s="59">
        <f t="shared" si="12"/>
        <v>285.19</v>
      </c>
      <c r="AA30" s="59">
        <v>7</v>
      </c>
      <c r="AB30" s="59">
        <v>8.61</v>
      </c>
      <c r="AC30" s="59">
        <v>20</v>
      </c>
      <c r="AD30" s="59">
        <v>17.170000000000002</v>
      </c>
      <c r="AE30" s="59">
        <v>7</v>
      </c>
      <c r="AF30" s="59">
        <v>30.04</v>
      </c>
      <c r="AG30" s="59">
        <v>9</v>
      </c>
      <c r="AH30" s="59">
        <v>11.48</v>
      </c>
      <c r="AI30" s="59">
        <v>8</v>
      </c>
      <c r="AJ30" s="59">
        <v>10.4</v>
      </c>
      <c r="AK30" s="59">
        <v>7</v>
      </c>
      <c r="AL30" s="59">
        <v>8.76</v>
      </c>
      <c r="AM30" s="59">
        <f t="shared" si="9"/>
        <v>150</v>
      </c>
      <c r="AN30" s="59">
        <f t="shared" si="10"/>
        <v>371.65000000000003</v>
      </c>
      <c r="AO30" s="59">
        <v>23</v>
      </c>
      <c r="AP30" s="59">
        <v>55.75</v>
      </c>
      <c r="AQ30" s="59">
        <v>0</v>
      </c>
      <c r="AR30" s="59">
        <v>0</v>
      </c>
      <c r="AS30" s="59">
        <v>0</v>
      </c>
      <c r="AT30" s="59">
        <v>0</v>
      </c>
      <c r="AU30" s="59">
        <v>1</v>
      </c>
      <c r="AV30" s="59">
        <v>11.28</v>
      </c>
      <c r="AW30" s="59">
        <v>0</v>
      </c>
      <c r="AX30" s="59">
        <v>0</v>
      </c>
      <c r="AY30" s="59">
        <v>8</v>
      </c>
      <c r="AZ30" s="59">
        <v>26.38</v>
      </c>
      <c r="BA30" s="59">
        <v>9</v>
      </c>
      <c r="BB30" s="59">
        <v>37.659999999999997</v>
      </c>
      <c r="BC30" s="59">
        <v>159</v>
      </c>
      <c r="BD30" s="59">
        <v>409.31</v>
      </c>
    </row>
    <row r="31" spans="1:56" s="105" customFormat="1" ht="15.75" x14ac:dyDescent="0.25">
      <c r="A31" s="59">
        <v>23</v>
      </c>
      <c r="B31" s="59" t="s">
        <v>59</v>
      </c>
      <c r="C31" s="190">
        <f>'Crop Loan'!CA34</f>
        <v>0</v>
      </c>
      <c r="D31" s="190">
        <f>'Crop Loan'!CB34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98">
        <v>0</v>
      </c>
      <c r="K31" s="59">
        <v>0</v>
      </c>
      <c r="L31" s="98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Loan'!CA35</f>
        <v>0</v>
      </c>
      <c r="D32" s="190">
        <f>'Crop Loan'!CB35</f>
        <v>0</v>
      </c>
      <c r="E32" s="59">
        <v>0</v>
      </c>
      <c r="F32" s="98">
        <v>0</v>
      </c>
      <c r="G32" s="59">
        <v>0</v>
      </c>
      <c r="H32" s="98">
        <v>0</v>
      </c>
      <c r="I32" s="59">
        <v>0</v>
      </c>
      <c r="J32" s="98">
        <v>0</v>
      </c>
      <c r="K32" s="59">
        <v>0</v>
      </c>
      <c r="L32" s="98">
        <v>0</v>
      </c>
      <c r="M32" s="190">
        <f t="shared" si="7"/>
        <v>0</v>
      </c>
      <c r="N32" s="190">
        <f t="shared" si="8"/>
        <v>0</v>
      </c>
      <c r="O32" s="59">
        <v>10</v>
      </c>
      <c r="P32" s="59">
        <v>19.7</v>
      </c>
      <c r="Q32" s="59">
        <v>30</v>
      </c>
      <c r="R32" s="59">
        <v>55.47</v>
      </c>
      <c r="S32" s="59">
        <v>20</v>
      </c>
      <c r="T32" s="59">
        <v>36.99</v>
      </c>
      <c r="U32" s="59">
        <v>20</v>
      </c>
      <c r="V32" s="59">
        <v>34.99</v>
      </c>
      <c r="W32" s="59">
        <v>24</v>
      </c>
      <c r="X32" s="59">
        <v>42.98</v>
      </c>
      <c r="Y32" s="59">
        <f t="shared" si="11"/>
        <v>104</v>
      </c>
      <c r="Z32" s="59">
        <f t="shared" si="12"/>
        <v>190.13</v>
      </c>
      <c r="AA32" s="59">
        <v>12</v>
      </c>
      <c r="AB32" s="59">
        <v>16.440000000000001</v>
      </c>
      <c r="AC32" s="59">
        <v>39</v>
      </c>
      <c r="AD32" s="59">
        <v>32.770000000000003</v>
      </c>
      <c r="AE32" s="59">
        <v>13</v>
      </c>
      <c r="AF32" s="59">
        <v>57.34</v>
      </c>
      <c r="AG32" s="59">
        <v>17</v>
      </c>
      <c r="AH32" s="59">
        <v>21.9</v>
      </c>
      <c r="AI32" s="59">
        <v>16</v>
      </c>
      <c r="AJ32" s="59">
        <v>19.84</v>
      </c>
      <c r="AK32" s="59">
        <v>13</v>
      </c>
      <c r="AL32" s="59">
        <v>16.72</v>
      </c>
      <c r="AM32" s="59">
        <f t="shared" si="9"/>
        <v>214</v>
      </c>
      <c r="AN32" s="59">
        <f t="shared" si="10"/>
        <v>355.14</v>
      </c>
      <c r="AO32" s="59">
        <v>32</v>
      </c>
      <c r="AP32" s="59">
        <v>53.27</v>
      </c>
      <c r="AQ32" s="59">
        <v>0</v>
      </c>
      <c r="AR32" s="59">
        <v>0</v>
      </c>
      <c r="AS32" s="59">
        <v>0</v>
      </c>
      <c r="AT32" s="59">
        <v>0</v>
      </c>
      <c r="AU32" s="59">
        <v>1</v>
      </c>
      <c r="AV32" s="59">
        <v>19.600000000000001</v>
      </c>
      <c r="AW32" s="59">
        <v>0</v>
      </c>
      <c r="AX32" s="59">
        <v>0</v>
      </c>
      <c r="AY32" s="59">
        <v>14</v>
      </c>
      <c r="AZ32" s="59">
        <v>45.6</v>
      </c>
      <c r="BA32" s="59">
        <v>15</v>
      </c>
      <c r="BB32" s="59">
        <v>65.2</v>
      </c>
      <c r="BC32" s="59">
        <v>229</v>
      </c>
      <c r="BD32" s="59">
        <v>420.34</v>
      </c>
    </row>
    <row r="33" spans="1:56" s="105" customFormat="1" ht="15.75" x14ac:dyDescent="0.25">
      <c r="A33" s="59">
        <v>25</v>
      </c>
      <c r="B33" s="59" t="s">
        <v>61</v>
      </c>
      <c r="C33" s="190">
        <f>'Crop Loan'!CA36</f>
        <v>294</v>
      </c>
      <c r="D33" s="190">
        <f>'Crop Loan'!CB36</f>
        <v>229</v>
      </c>
      <c r="E33" s="59">
        <v>490</v>
      </c>
      <c r="F33" s="98">
        <v>920.43168000000003</v>
      </c>
      <c r="G33" s="59">
        <v>237</v>
      </c>
      <c r="H33" s="98">
        <v>452.846</v>
      </c>
      <c r="I33" s="59">
        <v>71</v>
      </c>
      <c r="J33" s="98">
        <v>127.83</v>
      </c>
      <c r="K33" s="59">
        <v>0</v>
      </c>
      <c r="L33" s="98">
        <v>0</v>
      </c>
      <c r="M33" s="190">
        <f t="shared" si="7"/>
        <v>855</v>
      </c>
      <c r="N33" s="190">
        <f t="shared" si="8"/>
        <v>1277.2616800000001</v>
      </c>
      <c r="O33" s="59">
        <v>19</v>
      </c>
      <c r="P33" s="59">
        <v>32.58</v>
      </c>
      <c r="Q33" s="59">
        <v>48</v>
      </c>
      <c r="R33" s="59">
        <v>91.59</v>
      </c>
      <c r="S33" s="59">
        <v>33</v>
      </c>
      <c r="T33" s="59">
        <v>61.01</v>
      </c>
      <c r="U33" s="59">
        <v>31</v>
      </c>
      <c r="V33" s="59">
        <v>57.82</v>
      </c>
      <c r="W33" s="59">
        <v>38</v>
      </c>
      <c r="X33" s="59">
        <v>70.959999999999994</v>
      </c>
      <c r="Y33" s="59">
        <f t="shared" si="11"/>
        <v>169</v>
      </c>
      <c r="Z33" s="59">
        <f t="shared" si="12"/>
        <v>313.95999999999998</v>
      </c>
      <c r="AA33" s="59">
        <v>8</v>
      </c>
      <c r="AB33" s="59">
        <v>9.51</v>
      </c>
      <c r="AC33" s="59">
        <v>21</v>
      </c>
      <c r="AD33" s="59">
        <v>17.38</v>
      </c>
      <c r="AE33" s="59">
        <v>8</v>
      </c>
      <c r="AF33" s="59">
        <v>33.21</v>
      </c>
      <c r="AG33" s="59">
        <v>9</v>
      </c>
      <c r="AH33" s="59">
        <v>12.67</v>
      </c>
      <c r="AI33" s="59">
        <v>9</v>
      </c>
      <c r="AJ33" s="59">
        <v>11.49</v>
      </c>
      <c r="AK33" s="59">
        <v>8</v>
      </c>
      <c r="AL33" s="59">
        <v>9.68</v>
      </c>
      <c r="AM33" s="59">
        <f t="shared" si="9"/>
        <v>1087</v>
      </c>
      <c r="AN33" s="59">
        <f t="shared" si="10"/>
        <v>1685.1616800000004</v>
      </c>
      <c r="AO33" s="59">
        <v>163</v>
      </c>
      <c r="AP33" s="59">
        <v>284.79000000000002</v>
      </c>
      <c r="AQ33" s="59">
        <v>0</v>
      </c>
      <c r="AR33" s="59">
        <v>0</v>
      </c>
      <c r="AS33" s="59">
        <v>0</v>
      </c>
      <c r="AT33" s="59">
        <v>0</v>
      </c>
      <c r="AU33" s="59">
        <v>3</v>
      </c>
      <c r="AV33" s="59">
        <v>32.200000000000003</v>
      </c>
      <c r="AW33" s="59">
        <v>0</v>
      </c>
      <c r="AX33" s="59">
        <v>0</v>
      </c>
      <c r="AY33" s="59">
        <v>24</v>
      </c>
      <c r="AZ33" s="59">
        <v>75.209999999999994</v>
      </c>
      <c r="BA33" s="59">
        <v>27</v>
      </c>
      <c r="BB33" s="59">
        <v>107.41</v>
      </c>
      <c r="BC33" s="59">
        <v>1114</v>
      </c>
      <c r="BD33" s="59">
        <v>2006</v>
      </c>
    </row>
    <row r="34" spans="1:56" s="105" customFormat="1" ht="15.75" x14ac:dyDescent="0.25">
      <c r="A34" s="59">
        <v>26</v>
      </c>
      <c r="B34" s="59" t="s">
        <v>62</v>
      </c>
      <c r="C34" s="190">
        <f>'Crop Loan'!CA37</f>
        <v>33</v>
      </c>
      <c r="D34" s="190">
        <f>'Crop Loan'!CB37</f>
        <v>29</v>
      </c>
      <c r="E34" s="59">
        <v>507</v>
      </c>
      <c r="F34" s="98">
        <v>519.79199999999992</v>
      </c>
      <c r="G34" s="59">
        <v>255</v>
      </c>
      <c r="H34" s="98">
        <v>267.63100000000003</v>
      </c>
      <c r="I34" s="59">
        <v>60</v>
      </c>
      <c r="J34" s="98">
        <v>77.094149999999985</v>
      </c>
      <c r="K34" s="59">
        <v>18</v>
      </c>
      <c r="L34" s="98">
        <v>23.823800000000002</v>
      </c>
      <c r="M34" s="190">
        <f t="shared" si="7"/>
        <v>618</v>
      </c>
      <c r="N34" s="190">
        <f t="shared" si="8"/>
        <v>649.70994999999994</v>
      </c>
      <c r="O34" s="59">
        <v>162</v>
      </c>
      <c r="P34" s="59">
        <v>207.79</v>
      </c>
      <c r="Q34" s="59">
        <v>450</v>
      </c>
      <c r="R34" s="59">
        <v>584.83000000000004</v>
      </c>
      <c r="S34" s="59">
        <v>305</v>
      </c>
      <c r="T34" s="59">
        <v>389.57</v>
      </c>
      <c r="U34" s="59">
        <v>283</v>
      </c>
      <c r="V34" s="59">
        <v>368.84</v>
      </c>
      <c r="W34" s="59">
        <v>357</v>
      </c>
      <c r="X34" s="59">
        <v>452.85</v>
      </c>
      <c r="Y34" s="59">
        <f t="shared" si="11"/>
        <v>1557</v>
      </c>
      <c r="Z34" s="59">
        <f t="shared" si="12"/>
        <v>2003.88</v>
      </c>
      <c r="AA34" s="59">
        <v>40</v>
      </c>
      <c r="AB34" s="59">
        <v>28.93</v>
      </c>
      <c r="AC34" s="59">
        <v>110</v>
      </c>
      <c r="AD34" s="59">
        <v>57.68</v>
      </c>
      <c r="AE34" s="59">
        <v>40</v>
      </c>
      <c r="AF34" s="59">
        <v>100.93</v>
      </c>
      <c r="AG34" s="59">
        <v>48</v>
      </c>
      <c r="AH34" s="59">
        <v>38.5</v>
      </c>
      <c r="AI34" s="59">
        <v>46</v>
      </c>
      <c r="AJ34" s="59">
        <v>34.93</v>
      </c>
      <c r="AK34" s="59">
        <v>40</v>
      </c>
      <c r="AL34" s="59">
        <v>28.65</v>
      </c>
      <c r="AM34" s="59">
        <f t="shared" si="9"/>
        <v>2499</v>
      </c>
      <c r="AN34" s="59">
        <f t="shared" si="10"/>
        <v>2943.2099499999995</v>
      </c>
      <c r="AO34" s="59">
        <v>374</v>
      </c>
      <c r="AP34" s="59">
        <v>460</v>
      </c>
      <c r="AQ34" s="59">
        <v>0</v>
      </c>
      <c r="AR34" s="59">
        <v>0</v>
      </c>
      <c r="AS34" s="59">
        <v>0</v>
      </c>
      <c r="AT34" s="59">
        <v>0</v>
      </c>
      <c r="AU34" s="59">
        <v>19</v>
      </c>
      <c r="AV34" s="59">
        <v>130.11000000000001</v>
      </c>
      <c r="AW34" s="59">
        <v>0</v>
      </c>
      <c r="AX34" s="59">
        <v>0</v>
      </c>
      <c r="AY34" s="59">
        <v>127</v>
      </c>
      <c r="AZ34" s="59">
        <v>270.67</v>
      </c>
      <c r="BA34" s="59">
        <v>146</v>
      </c>
      <c r="BB34" s="59">
        <v>400.78</v>
      </c>
      <c r="BC34" s="59">
        <v>2645</v>
      </c>
      <c r="BD34" s="59">
        <v>3467.29</v>
      </c>
    </row>
    <row r="35" spans="1:56" s="107" customFormat="1" ht="15.75" x14ac:dyDescent="0.25">
      <c r="A35" s="106"/>
      <c r="B35" s="91" t="s">
        <v>63</v>
      </c>
      <c r="C35" s="188">
        <f>SUM(C21:C34)</f>
        <v>41871</v>
      </c>
      <c r="D35" s="188">
        <f t="shared" ref="D35:BD35" si="13">SUM(D21:D34)</f>
        <v>40051</v>
      </c>
      <c r="E35" s="188">
        <f t="shared" si="13"/>
        <v>13549</v>
      </c>
      <c r="F35" s="188">
        <f t="shared" si="13"/>
        <v>23432.456599999998</v>
      </c>
      <c r="G35" s="188">
        <f t="shared" si="13"/>
        <v>6705</v>
      </c>
      <c r="H35" s="188">
        <f t="shared" si="13"/>
        <v>11733.348999999998</v>
      </c>
      <c r="I35" s="188">
        <f t="shared" si="13"/>
        <v>2012</v>
      </c>
      <c r="J35" s="188">
        <f t="shared" si="13"/>
        <v>3310.3304903999997</v>
      </c>
      <c r="K35" s="188">
        <f t="shared" si="13"/>
        <v>242</v>
      </c>
      <c r="L35" s="188">
        <f t="shared" si="13"/>
        <v>423.69711999999998</v>
      </c>
      <c r="M35" s="188">
        <f t="shared" si="13"/>
        <v>57674</v>
      </c>
      <c r="N35" s="188">
        <f t="shared" si="13"/>
        <v>67217.484210399998</v>
      </c>
      <c r="O35" s="188">
        <f t="shared" si="13"/>
        <v>1868</v>
      </c>
      <c r="P35" s="188">
        <f t="shared" si="13"/>
        <v>3386.3999999999996</v>
      </c>
      <c r="Q35" s="188">
        <f t="shared" si="13"/>
        <v>5277</v>
      </c>
      <c r="R35" s="188">
        <f t="shared" si="13"/>
        <v>9524.2999999999993</v>
      </c>
      <c r="S35" s="188">
        <f t="shared" si="13"/>
        <v>3531</v>
      </c>
      <c r="T35" s="188">
        <f t="shared" si="13"/>
        <v>6348.38</v>
      </c>
      <c r="U35" s="188">
        <f t="shared" si="13"/>
        <v>3364</v>
      </c>
      <c r="V35" s="188">
        <f t="shared" si="13"/>
        <v>6012.1100000000006</v>
      </c>
      <c r="W35" s="188">
        <f t="shared" si="13"/>
        <v>4059</v>
      </c>
      <c r="X35" s="188">
        <f t="shared" si="13"/>
        <v>7397.28</v>
      </c>
      <c r="Y35" s="188">
        <f t="shared" si="13"/>
        <v>18099</v>
      </c>
      <c r="Z35" s="188">
        <f t="shared" si="13"/>
        <v>32668.469999999998</v>
      </c>
      <c r="AA35" s="188">
        <f t="shared" si="13"/>
        <v>994</v>
      </c>
      <c r="AB35" s="188">
        <f t="shared" si="13"/>
        <v>1214.55</v>
      </c>
      <c r="AC35" s="188">
        <f t="shared" si="13"/>
        <v>2997</v>
      </c>
      <c r="AD35" s="188">
        <f t="shared" si="13"/>
        <v>2420.6999999999998</v>
      </c>
      <c r="AE35" s="188">
        <f t="shared" si="13"/>
        <v>1039</v>
      </c>
      <c r="AF35" s="188">
        <f t="shared" si="13"/>
        <v>4239.420000000001</v>
      </c>
      <c r="AG35" s="188">
        <f t="shared" si="13"/>
        <v>1287</v>
      </c>
      <c r="AH35" s="188">
        <f t="shared" si="13"/>
        <v>1618.3100000000002</v>
      </c>
      <c r="AI35" s="188">
        <f t="shared" si="13"/>
        <v>1194</v>
      </c>
      <c r="AJ35" s="188">
        <f t="shared" si="13"/>
        <v>1467.47</v>
      </c>
      <c r="AK35" s="188">
        <f t="shared" si="13"/>
        <v>1010</v>
      </c>
      <c r="AL35" s="188">
        <f t="shared" si="13"/>
        <v>1234.68</v>
      </c>
      <c r="AM35" s="188">
        <f t="shared" si="13"/>
        <v>84294</v>
      </c>
      <c r="AN35" s="188">
        <f t="shared" si="13"/>
        <v>112081.0842104</v>
      </c>
      <c r="AO35" s="188">
        <f t="shared" si="13"/>
        <v>12583</v>
      </c>
      <c r="AP35" s="188">
        <f t="shared" si="13"/>
        <v>16616.960000000003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635</v>
      </c>
      <c r="AV35" s="188">
        <f t="shared" si="13"/>
        <v>5696.6599999999989</v>
      </c>
      <c r="AW35" s="188">
        <f t="shared" si="13"/>
        <v>0</v>
      </c>
      <c r="AX35" s="188">
        <f t="shared" si="13"/>
        <v>0</v>
      </c>
      <c r="AY35" s="188">
        <f t="shared" si="13"/>
        <v>4593</v>
      </c>
      <c r="AZ35" s="188">
        <f t="shared" si="13"/>
        <v>13245.649999999998</v>
      </c>
      <c r="BA35" s="188">
        <f t="shared" si="13"/>
        <v>5228</v>
      </c>
      <c r="BB35" s="188">
        <f t="shared" si="13"/>
        <v>18942.310000000001</v>
      </c>
      <c r="BC35" s="188">
        <f t="shared" si="13"/>
        <v>89067</v>
      </c>
      <c r="BD35" s="188">
        <f t="shared" si="13"/>
        <v>129721.90999999999</v>
      </c>
    </row>
    <row r="36" spans="1:56" s="105" customFormat="1" ht="15.75" x14ac:dyDescent="0.25">
      <c r="A36" s="59">
        <v>27</v>
      </c>
      <c r="B36" s="59" t="s">
        <v>64</v>
      </c>
      <c r="C36" s="190">
        <f>'Crop Loan'!CA39</f>
        <v>0</v>
      </c>
      <c r="D36" s="190">
        <f>'Crop Loan'!CB39</f>
        <v>0</v>
      </c>
      <c r="E36" s="59">
        <v>86</v>
      </c>
      <c r="F36" s="98">
        <v>152.50564</v>
      </c>
      <c r="G36" s="59">
        <v>25</v>
      </c>
      <c r="H36" s="98">
        <v>44.454999999999998</v>
      </c>
      <c r="I36" s="59">
        <v>0</v>
      </c>
      <c r="J36" s="98">
        <v>0</v>
      </c>
      <c r="K36" s="59">
        <v>0</v>
      </c>
      <c r="L36" s="98">
        <v>0</v>
      </c>
      <c r="M36" s="190">
        <f t="shared" ref="M36:M44" si="14">C36+E36+I36+K36</f>
        <v>86</v>
      </c>
      <c r="N36" s="190">
        <f t="shared" ref="N36:N44" si="15">D36+F36+J36+L36</f>
        <v>152.50564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10</v>
      </c>
      <c r="V36" s="59">
        <v>14.79</v>
      </c>
      <c r="W36" s="59">
        <v>10</v>
      </c>
      <c r="X36" s="59">
        <v>23.75</v>
      </c>
      <c r="Y36" s="59">
        <f t="shared" ref="Y36:Y44" si="16">O36+Q36+S36+U36+W36</f>
        <v>20</v>
      </c>
      <c r="Z36" s="59">
        <f t="shared" ref="Z36:Z44" si="17">P36+R36+T36+V36+X36</f>
        <v>38.54</v>
      </c>
      <c r="AA36" s="59">
        <v>0</v>
      </c>
      <c r="AB36" s="59">
        <v>0</v>
      </c>
      <c r="AC36" s="59">
        <v>3</v>
      </c>
      <c r="AD36" s="59">
        <v>3.57</v>
      </c>
      <c r="AE36" s="59">
        <v>3</v>
      </c>
      <c r="AF36" s="59">
        <v>14.3</v>
      </c>
      <c r="AG36" s="59">
        <v>0</v>
      </c>
      <c r="AH36" s="59">
        <v>0</v>
      </c>
      <c r="AI36" s="59">
        <v>0</v>
      </c>
      <c r="AJ36" s="59">
        <v>0</v>
      </c>
      <c r="AK36" s="59">
        <v>21</v>
      </c>
      <c r="AL36" s="59">
        <v>3.57</v>
      </c>
      <c r="AM36" s="59">
        <f t="shared" ref="AM36:AM44" si="18">M36+Y36+AA36+AC36+AE36+AG36+AI36+AK36</f>
        <v>133</v>
      </c>
      <c r="AN36" s="59">
        <f t="shared" ref="AN36:AN44" si="19">N36+Z36+AB36+AD36+AF36+AH36+AJ36+AL36</f>
        <v>212.48563999999999</v>
      </c>
      <c r="AO36" s="59">
        <v>20</v>
      </c>
      <c r="AP36" s="59">
        <v>36.46</v>
      </c>
      <c r="AQ36" s="59">
        <v>0</v>
      </c>
      <c r="AR36" s="59">
        <v>0</v>
      </c>
      <c r="AS36" s="59">
        <v>0</v>
      </c>
      <c r="AT36" s="59">
        <v>0</v>
      </c>
      <c r="AU36" s="59">
        <v>1</v>
      </c>
      <c r="AV36" s="59">
        <v>7.68</v>
      </c>
      <c r="AW36" s="59">
        <v>0</v>
      </c>
      <c r="AX36" s="59">
        <v>0</v>
      </c>
      <c r="AY36" s="59">
        <v>1</v>
      </c>
      <c r="AZ36" s="59">
        <v>7.68</v>
      </c>
      <c r="BA36" s="59">
        <v>2</v>
      </c>
      <c r="BB36" s="59">
        <v>15.36</v>
      </c>
      <c r="BC36" s="59">
        <v>135</v>
      </c>
      <c r="BD36" s="59">
        <v>258.42</v>
      </c>
    </row>
    <row r="37" spans="1:56" s="105" customFormat="1" ht="15.75" x14ac:dyDescent="0.25">
      <c r="A37" s="59">
        <v>28</v>
      </c>
      <c r="B37" s="59" t="s">
        <v>65</v>
      </c>
      <c r="C37" s="190">
        <f>'Crop Loan'!CA40</f>
        <v>0</v>
      </c>
      <c r="D37" s="190">
        <f>'Crop Loan'!CB40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98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Loan'!CA41</f>
        <v>0</v>
      </c>
      <c r="D38" s="190">
        <f>'Crop Loan'!CB41</f>
        <v>0</v>
      </c>
      <c r="E38" s="59">
        <v>86</v>
      </c>
      <c r="F38" s="98">
        <v>152.50564</v>
      </c>
      <c r="G38" s="59">
        <v>25</v>
      </c>
      <c r="H38" s="98">
        <v>44.454999999999998</v>
      </c>
      <c r="I38" s="59">
        <v>0</v>
      </c>
      <c r="J38" s="98">
        <v>0</v>
      </c>
      <c r="K38" s="59">
        <v>0</v>
      </c>
      <c r="L38" s="98">
        <v>0</v>
      </c>
      <c r="M38" s="190">
        <f t="shared" si="14"/>
        <v>86</v>
      </c>
      <c r="N38" s="190">
        <f t="shared" si="15"/>
        <v>152.50564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10</v>
      </c>
      <c r="V38" s="59">
        <v>14.79</v>
      </c>
      <c r="W38" s="59">
        <v>10</v>
      </c>
      <c r="X38" s="59">
        <v>23.75</v>
      </c>
      <c r="Y38" s="59">
        <f t="shared" si="16"/>
        <v>20</v>
      </c>
      <c r="Z38" s="59">
        <f t="shared" si="17"/>
        <v>38.54</v>
      </c>
      <c r="AA38" s="59">
        <v>0</v>
      </c>
      <c r="AB38" s="59">
        <v>0</v>
      </c>
      <c r="AC38" s="59">
        <v>3</v>
      </c>
      <c r="AD38" s="59">
        <v>3.57</v>
      </c>
      <c r="AE38" s="59">
        <v>3</v>
      </c>
      <c r="AF38" s="59">
        <v>14.3</v>
      </c>
      <c r="AG38" s="59">
        <v>0</v>
      </c>
      <c r="AH38" s="59">
        <v>0</v>
      </c>
      <c r="AI38" s="59">
        <v>0</v>
      </c>
      <c r="AJ38" s="59">
        <v>0</v>
      </c>
      <c r="AK38" s="59">
        <v>21</v>
      </c>
      <c r="AL38" s="59">
        <v>3.57</v>
      </c>
      <c r="AM38" s="59">
        <f t="shared" si="18"/>
        <v>133</v>
      </c>
      <c r="AN38" s="59">
        <f t="shared" si="19"/>
        <v>212.48563999999999</v>
      </c>
      <c r="AO38" s="59">
        <v>20</v>
      </c>
      <c r="AP38" s="59">
        <v>36.46</v>
      </c>
      <c r="AQ38" s="59">
        <v>0</v>
      </c>
      <c r="AR38" s="59">
        <v>0</v>
      </c>
      <c r="AS38" s="59">
        <v>0</v>
      </c>
      <c r="AT38" s="59">
        <v>0</v>
      </c>
      <c r="AU38" s="59">
        <v>1</v>
      </c>
      <c r="AV38" s="59">
        <v>7.68</v>
      </c>
      <c r="AW38" s="59">
        <v>0</v>
      </c>
      <c r="AX38" s="59">
        <v>0</v>
      </c>
      <c r="AY38" s="59">
        <v>1</v>
      </c>
      <c r="AZ38" s="59">
        <v>7.68</v>
      </c>
      <c r="BA38" s="59">
        <v>2</v>
      </c>
      <c r="BB38" s="59">
        <v>15.36</v>
      </c>
      <c r="BC38" s="59">
        <v>135</v>
      </c>
      <c r="BD38" s="59">
        <v>258.42</v>
      </c>
    </row>
    <row r="39" spans="1:56" s="105" customFormat="1" ht="15.75" x14ac:dyDescent="0.25">
      <c r="A39" s="59">
        <v>30</v>
      </c>
      <c r="B39" s="59" t="s">
        <v>67</v>
      </c>
      <c r="C39" s="190">
        <f>'Crop Loan'!CA42</f>
        <v>0</v>
      </c>
      <c r="D39" s="190">
        <f>'Crop Loan'!CB42</f>
        <v>0</v>
      </c>
      <c r="E39" s="59">
        <v>0</v>
      </c>
      <c r="F39" s="98">
        <v>0</v>
      </c>
      <c r="G39" s="59">
        <v>0</v>
      </c>
      <c r="H39" s="98">
        <v>0</v>
      </c>
      <c r="I39" s="59">
        <v>0</v>
      </c>
      <c r="J39" s="98">
        <v>0</v>
      </c>
      <c r="K39" s="59">
        <v>0</v>
      </c>
      <c r="L39" s="98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Loan'!CA43</f>
        <v>0</v>
      </c>
      <c r="D40" s="190">
        <f>'Crop Loan'!CB43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98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Loan'!CA44</f>
        <v>0</v>
      </c>
      <c r="D41" s="190">
        <f>'Crop Loan'!CB44</f>
        <v>0</v>
      </c>
      <c r="E41" s="59">
        <v>172</v>
      </c>
      <c r="F41" s="98">
        <v>220.39513999999997</v>
      </c>
      <c r="G41" s="59">
        <v>50</v>
      </c>
      <c r="H41" s="98">
        <v>64.242999999999995</v>
      </c>
      <c r="I41" s="59">
        <v>0</v>
      </c>
      <c r="J41" s="98">
        <v>0</v>
      </c>
      <c r="K41" s="59">
        <v>0</v>
      </c>
      <c r="L41" s="98">
        <v>0</v>
      </c>
      <c r="M41" s="190">
        <f t="shared" si="14"/>
        <v>172</v>
      </c>
      <c r="N41" s="190">
        <f t="shared" si="15"/>
        <v>220.39513999999997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20</v>
      </c>
      <c r="V41" s="59">
        <v>21.34</v>
      </c>
      <c r="W41" s="59">
        <v>20</v>
      </c>
      <c r="X41" s="59">
        <v>34.380000000000003</v>
      </c>
      <c r="Y41" s="59">
        <f t="shared" si="16"/>
        <v>40</v>
      </c>
      <c r="Z41" s="59">
        <f t="shared" si="17"/>
        <v>55.72</v>
      </c>
      <c r="AA41" s="59">
        <v>0</v>
      </c>
      <c r="AB41" s="59">
        <v>0</v>
      </c>
      <c r="AC41" s="59">
        <v>6</v>
      </c>
      <c r="AD41" s="59">
        <v>5.16</v>
      </c>
      <c r="AE41" s="59">
        <v>6</v>
      </c>
      <c r="AF41" s="59">
        <v>20.66</v>
      </c>
      <c r="AG41" s="59">
        <v>0</v>
      </c>
      <c r="AH41" s="59">
        <v>0</v>
      </c>
      <c r="AI41" s="59">
        <v>0</v>
      </c>
      <c r="AJ41" s="59">
        <v>0</v>
      </c>
      <c r="AK41" s="59">
        <v>42</v>
      </c>
      <c r="AL41" s="59">
        <v>5.16</v>
      </c>
      <c r="AM41" s="59">
        <f t="shared" si="18"/>
        <v>266</v>
      </c>
      <c r="AN41" s="59">
        <f t="shared" si="19"/>
        <v>307.09514000000007</v>
      </c>
      <c r="AO41" s="59">
        <v>40</v>
      </c>
      <c r="AP41" s="59">
        <v>52.69</v>
      </c>
      <c r="AQ41" s="59">
        <v>0</v>
      </c>
      <c r="AR41" s="59">
        <v>0</v>
      </c>
      <c r="AS41" s="59">
        <v>0</v>
      </c>
      <c r="AT41" s="59">
        <v>0</v>
      </c>
      <c r="AU41" s="59">
        <v>2</v>
      </c>
      <c r="AV41" s="59">
        <v>15.36</v>
      </c>
      <c r="AW41" s="59">
        <v>0</v>
      </c>
      <c r="AX41" s="59">
        <v>0</v>
      </c>
      <c r="AY41" s="59">
        <v>2</v>
      </c>
      <c r="AZ41" s="59">
        <v>15.36</v>
      </c>
      <c r="BA41" s="59">
        <v>4</v>
      </c>
      <c r="BB41" s="59">
        <v>30.72</v>
      </c>
      <c r="BC41" s="59">
        <v>270</v>
      </c>
      <c r="BD41" s="59">
        <v>382</v>
      </c>
    </row>
    <row r="42" spans="1:56" s="105" customFormat="1" ht="15.75" x14ac:dyDescent="0.25">
      <c r="A42" s="59">
        <v>33</v>
      </c>
      <c r="B42" s="59" t="s">
        <v>70</v>
      </c>
      <c r="C42" s="190">
        <f>'Crop Loan'!CA45</f>
        <v>0</v>
      </c>
      <c r="D42" s="190">
        <f>'Crop Loan'!CB45</f>
        <v>0</v>
      </c>
      <c r="E42" s="59">
        <v>688</v>
      </c>
      <c r="F42" s="98">
        <v>610.28912000000003</v>
      </c>
      <c r="G42" s="59">
        <v>200</v>
      </c>
      <c r="H42" s="98">
        <v>177.95600000000002</v>
      </c>
      <c r="I42" s="59">
        <v>0</v>
      </c>
      <c r="J42" s="98">
        <v>0</v>
      </c>
      <c r="K42" s="59">
        <v>0</v>
      </c>
      <c r="L42" s="98">
        <v>0</v>
      </c>
      <c r="M42" s="190">
        <f t="shared" si="14"/>
        <v>688</v>
      </c>
      <c r="N42" s="190">
        <f t="shared" si="15"/>
        <v>610.28912000000003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80</v>
      </c>
      <c r="V42" s="59">
        <v>59.12</v>
      </c>
      <c r="W42" s="59">
        <v>80</v>
      </c>
      <c r="X42" s="59">
        <v>95.2</v>
      </c>
      <c r="Y42" s="59">
        <f t="shared" si="16"/>
        <v>160</v>
      </c>
      <c r="Z42" s="59">
        <f t="shared" si="17"/>
        <v>154.32</v>
      </c>
      <c r="AA42" s="59">
        <v>0</v>
      </c>
      <c r="AB42" s="59">
        <v>0</v>
      </c>
      <c r="AC42" s="59">
        <v>24</v>
      </c>
      <c r="AD42" s="59">
        <v>14.32</v>
      </c>
      <c r="AE42" s="59">
        <v>24</v>
      </c>
      <c r="AF42" s="59">
        <v>57.2</v>
      </c>
      <c r="AG42" s="59">
        <v>0</v>
      </c>
      <c r="AH42" s="59">
        <v>0</v>
      </c>
      <c r="AI42" s="59">
        <v>0</v>
      </c>
      <c r="AJ42" s="59">
        <v>0</v>
      </c>
      <c r="AK42" s="59">
        <v>168</v>
      </c>
      <c r="AL42" s="59">
        <v>14.32</v>
      </c>
      <c r="AM42" s="59">
        <f t="shared" si="18"/>
        <v>1064</v>
      </c>
      <c r="AN42" s="59">
        <f t="shared" si="19"/>
        <v>850.44912000000022</v>
      </c>
      <c r="AO42" s="59">
        <v>160</v>
      </c>
      <c r="AP42" s="59">
        <v>145.91999999999999</v>
      </c>
      <c r="AQ42" s="59">
        <v>0</v>
      </c>
      <c r="AR42" s="59">
        <v>0</v>
      </c>
      <c r="AS42" s="59">
        <v>0</v>
      </c>
      <c r="AT42" s="59">
        <v>0</v>
      </c>
      <c r="AU42" s="59">
        <v>8</v>
      </c>
      <c r="AV42" s="59">
        <v>61.44</v>
      </c>
      <c r="AW42" s="59">
        <v>0</v>
      </c>
      <c r="AX42" s="59">
        <v>0</v>
      </c>
      <c r="AY42" s="59">
        <v>8</v>
      </c>
      <c r="AZ42" s="59">
        <v>61.44</v>
      </c>
      <c r="BA42" s="59">
        <v>16</v>
      </c>
      <c r="BB42" s="59">
        <v>122.88</v>
      </c>
      <c r="BC42" s="59">
        <v>1080</v>
      </c>
      <c r="BD42" s="59">
        <v>1095.68</v>
      </c>
    </row>
    <row r="43" spans="1:56" s="105" customFormat="1" ht="15.75" x14ac:dyDescent="0.25">
      <c r="A43" s="59">
        <v>34</v>
      </c>
      <c r="B43" s="59" t="s">
        <v>71</v>
      </c>
      <c r="C43" s="190">
        <f>'Crop Loan'!CA46</f>
        <v>0</v>
      </c>
      <c r="D43" s="190">
        <f>'Crop Loan'!CB46</f>
        <v>0</v>
      </c>
      <c r="E43" s="59">
        <v>172</v>
      </c>
      <c r="F43" s="98">
        <v>128.89841999999999</v>
      </c>
      <c r="G43" s="59">
        <v>50</v>
      </c>
      <c r="H43" s="98">
        <v>37.57</v>
      </c>
      <c r="I43" s="59">
        <v>0</v>
      </c>
      <c r="J43" s="98">
        <v>0</v>
      </c>
      <c r="K43" s="59">
        <v>0</v>
      </c>
      <c r="L43" s="98">
        <v>0</v>
      </c>
      <c r="M43" s="190">
        <f t="shared" si="14"/>
        <v>172</v>
      </c>
      <c r="N43" s="190">
        <f t="shared" si="15"/>
        <v>128.89841999999999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20</v>
      </c>
      <c r="V43" s="59">
        <v>12.46</v>
      </c>
      <c r="W43" s="59">
        <v>20</v>
      </c>
      <c r="X43" s="59">
        <v>20.059999999999999</v>
      </c>
      <c r="Y43" s="59">
        <f t="shared" si="16"/>
        <v>40</v>
      </c>
      <c r="Z43" s="59">
        <f t="shared" si="17"/>
        <v>32.519999999999996</v>
      </c>
      <c r="AA43" s="59">
        <v>0</v>
      </c>
      <c r="AB43" s="59">
        <v>0</v>
      </c>
      <c r="AC43" s="59">
        <v>6</v>
      </c>
      <c r="AD43" s="59">
        <v>3</v>
      </c>
      <c r="AE43" s="59">
        <v>6</v>
      </c>
      <c r="AF43" s="59">
        <v>12.06</v>
      </c>
      <c r="AG43" s="59">
        <v>0</v>
      </c>
      <c r="AH43" s="59">
        <v>0</v>
      </c>
      <c r="AI43" s="59">
        <v>0</v>
      </c>
      <c r="AJ43" s="59">
        <v>0</v>
      </c>
      <c r="AK43" s="59">
        <v>42</v>
      </c>
      <c r="AL43" s="59">
        <v>3</v>
      </c>
      <c r="AM43" s="59">
        <f t="shared" si="18"/>
        <v>266</v>
      </c>
      <c r="AN43" s="59">
        <f t="shared" si="19"/>
        <v>179.47841999999997</v>
      </c>
      <c r="AO43" s="59">
        <v>40</v>
      </c>
      <c r="AP43" s="59">
        <v>30.8</v>
      </c>
      <c r="AQ43" s="59">
        <v>0</v>
      </c>
      <c r="AR43" s="59">
        <v>0</v>
      </c>
      <c r="AS43" s="59">
        <v>0</v>
      </c>
      <c r="AT43" s="59">
        <v>0</v>
      </c>
      <c r="AU43" s="59">
        <v>2</v>
      </c>
      <c r="AV43" s="59">
        <v>15.36</v>
      </c>
      <c r="AW43" s="59">
        <v>0</v>
      </c>
      <c r="AX43" s="59">
        <v>0</v>
      </c>
      <c r="AY43" s="59">
        <v>2</v>
      </c>
      <c r="AZ43" s="59">
        <v>15.36</v>
      </c>
      <c r="BA43" s="59">
        <v>4</v>
      </c>
      <c r="BB43" s="59">
        <v>30.72</v>
      </c>
      <c r="BC43" s="59">
        <v>270</v>
      </c>
      <c r="BD43" s="59">
        <v>236.04</v>
      </c>
    </row>
    <row r="44" spans="1:56" s="105" customFormat="1" ht="15.75" x14ac:dyDescent="0.25">
      <c r="A44" s="59">
        <v>35</v>
      </c>
      <c r="B44" s="59" t="s">
        <v>72</v>
      </c>
      <c r="C44" s="190">
        <f>'Crop Loan'!CA47</f>
        <v>0</v>
      </c>
      <c r="D44" s="190">
        <f>'Crop Loan'!CB47</f>
        <v>0</v>
      </c>
      <c r="E44" s="59">
        <v>258</v>
      </c>
      <c r="F44" s="98">
        <v>127.45732999999998</v>
      </c>
      <c r="G44" s="59">
        <v>75</v>
      </c>
      <c r="H44" s="98">
        <v>36.643499999999996</v>
      </c>
      <c r="I44" s="59">
        <v>0</v>
      </c>
      <c r="J44" s="98">
        <v>0</v>
      </c>
      <c r="K44" s="59">
        <v>0</v>
      </c>
      <c r="L44" s="98">
        <v>0</v>
      </c>
      <c r="M44" s="190">
        <f t="shared" si="14"/>
        <v>258</v>
      </c>
      <c r="N44" s="190">
        <f t="shared" si="15"/>
        <v>127.45732999999998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30</v>
      </c>
      <c r="V44" s="59">
        <v>13.32</v>
      </c>
      <c r="W44" s="59">
        <v>30</v>
      </c>
      <c r="X44" s="59">
        <v>19.559999999999999</v>
      </c>
      <c r="Y44" s="59">
        <f t="shared" si="16"/>
        <v>60</v>
      </c>
      <c r="Z44" s="59">
        <f t="shared" si="17"/>
        <v>32.879999999999995</v>
      </c>
      <c r="AA44" s="59">
        <v>0</v>
      </c>
      <c r="AB44" s="59">
        <v>0</v>
      </c>
      <c r="AC44" s="59">
        <v>9</v>
      </c>
      <c r="AD44" s="59">
        <v>5.07</v>
      </c>
      <c r="AE44" s="59">
        <v>9</v>
      </c>
      <c r="AF44" s="59">
        <v>11.79</v>
      </c>
      <c r="AG44" s="59">
        <v>0</v>
      </c>
      <c r="AH44" s="59">
        <v>0</v>
      </c>
      <c r="AI44" s="59">
        <v>0</v>
      </c>
      <c r="AJ44" s="59">
        <v>0</v>
      </c>
      <c r="AK44" s="59">
        <v>63</v>
      </c>
      <c r="AL44" s="59">
        <v>3.21</v>
      </c>
      <c r="AM44" s="59">
        <f t="shared" si="18"/>
        <v>399</v>
      </c>
      <c r="AN44" s="59">
        <f t="shared" si="19"/>
        <v>180.40732999999997</v>
      </c>
      <c r="AO44" s="59">
        <v>60</v>
      </c>
      <c r="AP44" s="59">
        <v>30.89</v>
      </c>
      <c r="AQ44" s="59">
        <v>0</v>
      </c>
      <c r="AR44" s="59">
        <v>0</v>
      </c>
      <c r="AS44" s="59">
        <v>0</v>
      </c>
      <c r="AT44" s="59">
        <v>0</v>
      </c>
      <c r="AU44" s="59">
        <v>3</v>
      </c>
      <c r="AV44" s="59">
        <v>23.04</v>
      </c>
      <c r="AW44" s="59">
        <v>0</v>
      </c>
      <c r="AX44" s="59">
        <v>0</v>
      </c>
      <c r="AY44" s="59">
        <v>3</v>
      </c>
      <c r="AZ44" s="59">
        <v>27.92</v>
      </c>
      <c r="BA44" s="59">
        <v>6</v>
      </c>
      <c r="BB44" s="59">
        <v>50.96</v>
      </c>
      <c r="BC44" s="59">
        <v>405</v>
      </c>
      <c r="BD44" s="59">
        <v>256.92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1462</v>
      </c>
      <c r="F45" s="91">
        <f t="shared" si="20"/>
        <v>1392.0512900000001</v>
      </c>
      <c r="G45" s="91">
        <f t="shared" si="20"/>
        <v>425</v>
      </c>
      <c r="H45" s="91">
        <f t="shared" si="20"/>
        <v>405.32250000000005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1462</v>
      </c>
      <c r="N45" s="91">
        <f t="shared" si="20"/>
        <v>1392.0512900000001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170</v>
      </c>
      <c r="V45" s="91">
        <f t="shared" si="20"/>
        <v>135.82</v>
      </c>
      <c r="W45" s="91">
        <f t="shared" si="20"/>
        <v>170</v>
      </c>
      <c r="X45" s="91">
        <f t="shared" si="20"/>
        <v>216.7</v>
      </c>
      <c r="Y45" s="91">
        <f t="shared" si="20"/>
        <v>340</v>
      </c>
      <c r="Z45" s="91">
        <f t="shared" si="20"/>
        <v>352.52</v>
      </c>
      <c r="AA45" s="91">
        <f t="shared" si="20"/>
        <v>0</v>
      </c>
      <c r="AB45" s="91">
        <f t="shared" si="20"/>
        <v>0</v>
      </c>
      <c r="AC45" s="91">
        <f t="shared" si="20"/>
        <v>51</v>
      </c>
      <c r="AD45" s="91">
        <f t="shared" si="20"/>
        <v>34.69</v>
      </c>
      <c r="AE45" s="91">
        <f t="shared" si="20"/>
        <v>51</v>
      </c>
      <c r="AF45" s="91">
        <f t="shared" si="20"/>
        <v>130.31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357</v>
      </c>
      <c r="AL45" s="91">
        <f t="shared" si="20"/>
        <v>32.83</v>
      </c>
      <c r="AM45" s="91">
        <f t="shared" si="20"/>
        <v>2261</v>
      </c>
      <c r="AN45" s="91">
        <f t="shared" si="20"/>
        <v>1942.4012900000002</v>
      </c>
      <c r="AO45" s="91">
        <f t="shared" si="20"/>
        <v>340</v>
      </c>
      <c r="AP45" s="91">
        <f t="shared" si="20"/>
        <v>333.21999999999997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17</v>
      </c>
      <c r="AV45" s="91">
        <f t="shared" si="20"/>
        <v>130.56</v>
      </c>
      <c r="AW45" s="91">
        <f t="shared" si="20"/>
        <v>0</v>
      </c>
      <c r="AX45" s="91">
        <f t="shared" si="20"/>
        <v>0</v>
      </c>
      <c r="AY45" s="91">
        <f t="shared" si="20"/>
        <v>17</v>
      </c>
      <c r="AZ45" s="91">
        <f t="shared" si="20"/>
        <v>135.44</v>
      </c>
      <c r="BA45" s="91">
        <f t="shared" si="20"/>
        <v>34</v>
      </c>
      <c r="BB45" s="91">
        <f t="shared" si="20"/>
        <v>266</v>
      </c>
      <c r="BC45" s="91">
        <f t="shared" si="20"/>
        <v>2295</v>
      </c>
      <c r="BD45" s="91">
        <f t="shared" si="20"/>
        <v>2487.48</v>
      </c>
    </row>
    <row r="46" spans="1:56" s="105" customFormat="1" ht="15.75" x14ac:dyDescent="0.25">
      <c r="A46" s="59">
        <v>36</v>
      </c>
      <c r="B46" s="59" t="s">
        <v>74</v>
      </c>
      <c r="C46" s="190">
        <f>'Crop Loan'!CA49</f>
        <v>0</v>
      </c>
      <c r="D46" s="190">
        <f>'Crop Loan'!CB49</f>
        <v>0</v>
      </c>
      <c r="E46" s="59">
        <v>117</v>
      </c>
      <c r="F46" s="98">
        <v>240.35479999999998</v>
      </c>
      <c r="G46" s="59">
        <v>60</v>
      </c>
      <c r="H46" s="98">
        <v>123.76</v>
      </c>
      <c r="I46" s="59">
        <v>20</v>
      </c>
      <c r="J46" s="98">
        <v>30.237899999999996</v>
      </c>
      <c r="K46" s="59">
        <v>8</v>
      </c>
      <c r="L46" s="98">
        <v>9.3462600000000009</v>
      </c>
      <c r="M46" s="190">
        <f>C46+E46+I46+K46</f>
        <v>145</v>
      </c>
      <c r="N46" s="190">
        <f>D46+F46+J46+L46</f>
        <v>279.93895999999995</v>
      </c>
      <c r="O46" s="59">
        <v>38</v>
      </c>
      <c r="P46" s="59">
        <v>71.569999999999993</v>
      </c>
      <c r="Q46" s="59">
        <v>106</v>
      </c>
      <c r="R46" s="59">
        <v>201.34</v>
      </c>
      <c r="S46" s="59">
        <v>70</v>
      </c>
      <c r="T46" s="59">
        <v>134.16999999999999</v>
      </c>
      <c r="U46" s="59">
        <v>68</v>
      </c>
      <c r="V46" s="59">
        <v>127.05</v>
      </c>
      <c r="W46" s="59">
        <v>83</v>
      </c>
      <c r="X46" s="59">
        <v>155.97</v>
      </c>
      <c r="Y46" s="59">
        <f>O46+Q46+S46+U46+W46</f>
        <v>365</v>
      </c>
      <c r="Z46" s="59">
        <f>P46+R46+T46+V46+X46</f>
        <v>690.09999999999991</v>
      </c>
      <c r="AA46" s="59">
        <v>9</v>
      </c>
      <c r="AB46" s="59">
        <v>12.33</v>
      </c>
      <c r="AC46" s="59">
        <v>28</v>
      </c>
      <c r="AD46" s="59">
        <v>24.58</v>
      </c>
      <c r="AE46" s="59">
        <v>9</v>
      </c>
      <c r="AF46" s="59">
        <v>43.01</v>
      </c>
      <c r="AG46" s="59">
        <v>12</v>
      </c>
      <c r="AH46" s="59">
        <v>16.41</v>
      </c>
      <c r="AI46" s="59">
        <v>11</v>
      </c>
      <c r="AJ46" s="59">
        <v>14.88</v>
      </c>
      <c r="AK46" s="59">
        <v>9</v>
      </c>
      <c r="AL46" s="59">
        <v>12.53</v>
      </c>
      <c r="AM46" s="59">
        <f>M46+Y46+AA46+AC46+AE46+AG46+AI46+AK46</f>
        <v>588</v>
      </c>
      <c r="AN46" s="59">
        <f>N46+Z46+AB46+AD46+AF46+AH46+AJ46+AL46</f>
        <v>1093.7789600000001</v>
      </c>
      <c r="AO46" s="59">
        <v>88</v>
      </c>
      <c r="AP46" s="59">
        <v>165.99</v>
      </c>
      <c r="AQ46" s="59">
        <v>0</v>
      </c>
      <c r="AR46" s="59">
        <v>0</v>
      </c>
      <c r="AS46" s="59">
        <v>0</v>
      </c>
      <c r="AT46" s="59">
        <v>0</v>
      </c>
      <c r="AU46" s="59">
        <v>4</v>
      </c>
      <c r="AV46" s="59">
        <v>40.090000000000003</v>
      </c>
      <c r="AW46" s="59">
        <v>0</v>
      </c>
      <c r="AX46" s="59">
        <v>0</v>
      </c>
      <c r="AY46" s="59">
        <v>29</v>
      </c>
      <c r="AZ46" s="59">
        <v>94.04</v>
      </c>
      <c r="BA46" s="59">
        <v>33</v>
      </c>
      <c r="BB46" s="59">
        <v>134.13</v>
      </c>
      <c r="BC46" s="59">
        <v>621</v>
      </c>
      <c r="BD46" s="59">
        <v>1240.75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117</v>
      </c>
      <c r="F47" s="91">
        <f t="shared" si="21"/>
        <v>240.35479999999998</v>
      </c>
      <c r="G47" s="91">
        <f t="shared" si="21"/>
        <v>60</v>
      </c>
      <c r="H47" s="91">
        <f t="shared" si="21"/>
        <v>123.76</v>
      </c>
      <c r="I47" s="91">
        <f t="shared" si="21"/>
        <v>20</v>
      </c>
      <c r="J47" s="91">
        <f t="shared" si="21"/>
        <v>30.237899999999996</v>
      </c>
      <c r="K47" s="91">
        <f t="shared" si="21"/>
        <v>8</v>
      </c>
      <c r="L47" s="91">
        <f t="shared" si="21"/>
        <v>9.3462600000000009</v>
      </c>
      <c r="M47" s="91">
        <f t="shared" si="21"/>
        <v>145</v>
      </c>
      <c r="N47" s="91">
        <f t="shared" si="21"/>
        <v>279.93895999999995</v>
      </c>
      <c r="O47" s="91">
        <f t="shared" si="21"/>
        <v>38</v>
      </c>
      <c r="P47" s="91">
        <f t="shared" si="21"/>
        <v>71.569999999999993</v>
      </c>
      <c r="Q47" s="91">
        <f t="shared" si="21"/>
        <v>106</v>
      </c>
      <c r="R47" s="91">
        <f t="shared" si="21"/>
        <v>201.34</v>
      </c>
      <c r="S47" s="91">
        <f t="shared" si="21"/>
        <v>70</v>
      </c>
      <c r="T47" s="91">
        <f t="shared" si="21"/>
        <v>134.16999999999999</v>
      </c>
      <c r="U47" s="91">
        <f t="shared" si="21"/>
        <v>68</v>
      </c>
      <c r="V47" s="91">
        <f t="shared" si="21"/>
        <v>127.05</v>
      </c>
      <c r="W47" s="91">
        <f t="shared" si="21"/>
        <v>83</v>
      </c>
      <c r="X47" s="91">
        <f t="shared" si="21"/>
        <v>155.97</v>
      </c>
      <c r="Y47" s="91">
        <f t="shared" si="21"/>
        <v>365</v>
      </c>
      <c r="Z47" s="91">
        <f t="shared" si="21"/>
        <v>690.09999999999991</v>
      </c>
      <c r="AA47" s="91">
        <f t="shared" si="21"/>
        <v>9</v>
      </c>
      <c r="AB47" s="91">
        <f t="shared" si="21"/>
        <v>12.33</v>
      </c>
      <c r="AC47" s="91">
        <f t="shared" si="21"/>
        <v>28</v>
      </c>
      <c r="AD47" s="91">
        <f t="shared" si="21"/>
        <v>24.58</v>
      </c>
      <c r="AE47" s="91">
        <f t="shared" si="21"/>
        <v>9</v>
      </c>
      <c r="AF47" s="91">
        <f t="shared" si="21"/>
        <v>43.01</v>
      </c>
      <c r="AG47" s="91">
        <f t="shared" si="21"/>
        <v>12</v>
      </c>
      <c r="AH47" s="91">
        <f t="shared" si="21"/>
        <v>16.41</v>
      </c>
      <c r="AI47" s="91">
        <f t="shared" si="21"/>
        <v>11</v>
      </c>
      <c r="AJ47" s="91">
        <f t="shared" si="21"/>
        <v>14.88</v>
      </c>
      <c r="AK47" s="91">
        <f t="shared" si="21"/>
        <v>9</v>
      </c>
      <c r="AL47" s="91">
        <f t="shared" si="21"/>
        <v>12.53</v>
      </c>
      <c r="AM47" s="91">
        <f t="shared" si="21"/>
        <v>588</v>
      </c>
      <c r="AN47" s="91">
        <f t="shared" si="21"/>
        <v>1093.7789600000001</v>
      </c>
      <c r="AO47" s="91">
        <f t="shared" si="21"/>
        <v>88</v>
      </c>
      <c r="AP47" s="91">
        <f t="shared" si="21"/>
        <v>165.99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4</v>
      </c>
      <c r="AV47" s="91">
        <f t="shared" si="21"/>
        <v>40.090000000000003</v>
      </c>
      <c r="AW47" s="91">
        <f t="shared" si="21"/>
        <v>0</v>
      </c>
      <c r="AX47" s="91">
        <f t="shared" si="21"/>
        <v>0</v>
      </c>
      <c r="AY47" s="91">
        <f t="shared" si="21"/>
        <v>29</v>
      </c>
      <c r="AZ47" s="91">
        <f t="shared" si="21"/>
        <v>94.04</v>
      </c>
      <c r="BA47" s="91">
        <f t="shared" si="21"/>
        <v>33</v>
      </c>
      <c r="BB47" s="91">
        <f t="shared" si="21"/>
        <v>134.13</v>
      </c>
      <c r="BC47" s="91">
        <f t="shared" si="21"/>
        <v>621</v>
      </c>
      <c r="BD47" s="91">
        <f t="shared" si="21"/>
        <v>1240.75</v>
      </c>
    </row>
    <row r="48" spans="1:56" s="105" customFormat="1" ht="15.75" x14ac:dyDescent="0.25">
      <c r="A48" s="59">
        <v>37</v>
      </c>
      <c r="B48" s="59" t="s">
        <v>76</v>
      </c>
      <c r="C48" s="190">
        <f>'Crop Loan'!CA51</f>
        <v>0</v>
      </c>
      <c r="D48" s="190">
        <f>'Crop Loan'!CB51</f>
        <v>0</v>
      </c>
      <c r="E48" s="59">
        <v>0</v>
      </c>
      <c r="F48" s="98">
        <v>0</v>
      </c>
      <c r="G48" s="59">
        <v>0</v>
      </c>
      <c r="H48" s="98">
        <v>0</v>
      </c>
      <c r="I48" s="59">
        <v>0</v>
      </c>
      <c r="J48" s="98">
        <v>0</v>
      </c>
      <c r="K48" s="59">
        <v>0</v>
      </c>
      <c r="L48" s="98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Loan'!CA54</f>
        <v>3252</v>
      </c>
      <c r="D50" s="190">
        <f>'Crop Loan'!CB54</f>
        <v>3100</v>
      </c>
      <c r="E50" s="59">
        <v>1085</v>
      </c>
      <c r="F50" s="98">
        <v>2386.9762000000001</v>
      </c>
      <c r="G50" s="59">
        <v>0</v>
      </c>
      <c r="H50" s="98">
        <v>0</v>
      </c>
      <c r="I50" s="59">
        <v>0</v>
      </c>
      <c r="J50" s="98">
        <v>0</v>
      </c>
      <c r="K50" s="59">
        <v>0</v>
      </c>
      <c r="L50" s="98">
        <v>0</v>
      </c>
      <c r="M50" s="190">
        <f>C50+E50+I50+K50</f>
        <v>4337</v>
      </c>
      <c r="N50" s="190">
        <f>D50+F50+J50+L50</f>
        <v>5486.9762000000001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147</v>
      </c>
      <c r="X50" s="59">
        <v>298.83999999999997</v>
      </c>
      <c r="Y50" s="59">
        <f>O50+Q50+S50+U50+W50</f>
        <v>147</v>
      </c>
      <c r="Z50" s="59">
        <f>P50+R50+T50+V50+X50</f>
        <v>298.83999999999997</v>
      </c>
      <c r="AA50" s="59">
        <v>0</v>
      </c>
      <c r="AB50" s="59">
        <v>0</v>
      </c>
      <c r="AC50" s="59">
        <v>0</v>
      </c>
      <c r="AD50" s="59">
        <v>0</v>
      </c>
      <c r="AE50" s="59">
        <v>50</v>
      </c>
      <c r="AF50" s="59">
        <v>160.08000000000001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4534</v>
      </c>
      <c r="AN50" s="59">
        <f>N50+Z50+AB50+AD50+AF50+AH50+AJ50+AL50</f>
        <v>5945.8962000000001</v>
      </c>
      <c r="AO50" s="59">
        <v>681</v>
      </c>
      <c r="AP50" s="59">
        <v>822.31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27</v>
      </c>
      <c r="AZ50" s="59">
        <v>106.72</v>
      </c>
      <c r="BA50" s="59">
        <v>27</v>
      </c>
      <c r="BB50" s="59">
        <v>106.72</v>
      </c>
      <c r="BC50" s="59">
        <v>4561</v>
      </c>
      <c r="BD50" s="59">
        <v>5588.92</v>
      </c>
    </row>
    <row r="51" spans="1:56" s="105" customFormat="1" ht="15.75" x14ac:dyDescent="0.25">
      <c r="A51" s="59">
        <v>39</v>
      </c>
      <c r="B51" s="59" t="s">
        <v>79</v>
      </c>
      <c r="C51" s="190">
        <f>'Crop Loan'!CA55</f>
        <v>0</v>
      </c>
      <c r="D51" s="190">
        <f>'Crop Loan'!CB55</f>
        <v>0</v>
      </c>
      <c r="E51" s="59">
        <v>0</v>
      </c>
      <c r="F51" s="98">
        <v>0</v>
      </c>
      <c r="G51" s="59">
        <v>0</v>
      </c>
      <c r="H51" s="98">
        <v>0</v>
      </c>
      <c r="I51" s="59">
        <v>0</v>
      </c>
      <c r="J51" s="98">
        <v>0</v>
      </c>
      <c r="K51" s="59">
        <v>0</v>
      </c>
      <c r="L51" s="98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3252</v>
      </c>
      <c r="D52" s="188">
        <f t="shared" ref="D52:BD52" si="23">SUM(D50:D51)</f>
        <v>3100</v>
      </c>
      <c r="E52" s="188">
        <f t="shared" si="23"/>
        <v>1085</v>
      </c>
      <c r="F52" s="188">
        <f t="shared" si="23"/>
        <v>2386.9762000000001</v>
      </c>
      <c r="G52" s="188">
        <f t="shared" si="23"/>
        <v>0</v>
      </c>
      <c r="H52" s="188">
        <f t="shared" si="23"/>
        <v>0</v>
      </c>
      <c r="I52" s="188">
        <f t="shared" si="23"/>
        <v>0</v>
      </c>
      <c r="J52" s="188">
        <f t="shared" si="23"/>
        <v>0</v>
      </c>
      <c r="K52" s="188">
        <f t="shared" si="23"/>
        <v>0</v>
      </c>
      <c r="L52" s="188">
        <f t="shared" si="23"/>
        <v>0</v>
      </c>
      <c r="M52" s="188">
        <f t="shared" si="23"/>
        <v>4337</v>
      </c>
      <c r="N52" s="188">
        <f t="shared" si="23"/>
        <v>5486.9762000000001</v>
      </c>
      <c r="O52" s="188">
        <f t="shared" si="23"/>
        <v>0</v>
      </c>
      <c r="P52" s="188">
        <f t="shared" si="23"/>
        <v>0</v>
      </c>
      <c r="Q52" s="188">
        <f t="shared" si="23"/>
        <v>0</v>
      </c>
      <c r="R52" s="188">
        <f t="shared" si="23"/>
        <v>0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147</v>
      </c>
      <c r="X52" s="188">
        <f t="shared" si="23"/>
        <v>298.83999999999997</v>
      </c>
      <c r="Y52" s="188">
        <f t="shared" si="23"/>
        <v>147</v>
      </c>
      <c r="Z52" s="188">
        <f t="shared" si="23"/>
        <v>298.83999999999997</v>
      </c>
      <c r="AA52" s="188">
        <f t="shared" si="23"/>
        <v>0</v>
      </c>
      <c r="AB52" s="188">
        <f t="shared" si="23"/>
        <v>0</v>
      </c>
      <c r="AC52" s="188">
        <f t="shared" si="23"/>
        <v>0</v>
      </c>
      <c r="AD52" s="188">
        <f t="shared" si="23"/>
        <v>0</v>
      </c>
      <c r="AE52" s="188">
        <f t="shared" si="23"/>
        <v>50</v>
      </c>
      <c r="AF52" s="188">
        <f t="shared" si="23"/>
        <v>160.08000000000001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0</v>
      </c>
      <c r="AL52" s="188">
        <f t="shared" si="23"/>
        <v>0</v>
      </c>
      <c r="AM52" s="188">
        <f t="shared" si="23"/>
        <v>4534</v>
      </c>
      <c r="AN52" s="188">
        <f t="shared" si="23"/>
        <v>5945.8962000000001</v>
      </c>
      <c r="AO52" s="188">
        <f t="shared" si="23"/>
        <v>681</v>
      </c>
      <c r="AP52" s="188">
        <f t="shared" si="23"/>
        <v>822.31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27</v>
      </c>
      <c r="AZ52" s="188">
        <f t="shared" si="23"/>
        <v>106.72</v>
      </c>
      <c r="BA52" s="188">
        <f t="shared" si="23"/>
        <v>27</v>
      </c>
      <c r="BB52" s="188">
        <f t="shared" si="23"/>
        <v>106.72</v>
      </c>
      <c r="BC52" s="188">
        <f t="shared" si="23"/>
        <v>4561</v>
      </c>
      <c r="BD52" s="188">
        <f t="shared" si="23"/>
        <v>5588.92</v>
      </c>
    </row>
    <row r="53" spans="1:56" s="105" customFormat="1" ht="15.75" x14ac:dyDescent="0.25">
      <c r="A53" s="59">
        <v>40</v>
      </c>
      <c r="B53" s="59" t="s">
        <v>81</v>
      </c>
      <c r="C53" s="190">
        <f>'Crop Loan'!CA57</f>
        <v>93872</v>
      </c>
      <c r="D53" s="190">
        <f>'Crop Loan'!CB57</f>
        <v>74929</v>
      </c>
      <c r="E53" s="59">
        <v>6666</v>
      </c>
      <c r="F53" s="98">
        <v>13095.6322</v>
      </c>
      <c r="G53" s="59">
        <v>2052</v>
      </c>
      <c r="H53" s="98">
        <v>4009.64</v>
      </c>
      <c r="I53" s="59">
        <v>0</v>
      </c>
      <c r="J53" s="98">
        <v>0</v>
      </c>
      <c r="K53" s="59">
        <v>0</v>
      </c>
      <c r="L53" s="98">
        <v>0</v>
      </c>
      <c r="M53" s="190">
        <f>C53+E53+I53+K53</f>
        <v>100538</v>
      </c>
      <c r="N53" s="190">
        <f>D53+F53+J53+L53</f>
        <v>88024.632199999993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37632</v>
      </c>
      <c r="X53" s="59">
        <v>70844.929999999993</v>
      </c>
      <c r="Y53" s="59">
        <f>O53+Q53+S53+U53+W53</f>
        <v>37632</v>
      </c>
      <c r="Z53" s="59">
        <f>P53+R53+T53+V53+X53</f>
        <v>70844.929999999993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305</v>
      </c>
      <c r="AL53" s="59">
        <v>424.02</v>
      </c>
      <c r="AM53" s="59">
        <f>M53+Y53+AA53+AC53+AE53+AG53+AI53+AK53</f>
        <v>138475</v>
      </c>
      <c r="AN53" s="59">
        <f>N53+Z53+AB53+AD53+AF53+AH53+AJ53+AL53</f>
        <v>159293.58219999998</v>
      </c>
      <c r="AO53" s="59">
        <v>20771</v>
      </c>
      <c r="AP53" s="59">
        <v>23934</v>
      </c>
      <c r="AQ53" s="59">
        <v>0</v>
      </c>
      <c r="AR53" s="59">
        <v>0</v>
      </c>
      <c r="AS53" s="59">
        <v>0</v>
      </c>
      <c r="AT53" s="59">
        <v>0</v>
      </c>
      <c r="AU53" s="59">
        <v>777</v>
      </c>
      <c r="AV53" s="59">
        <v>8125.77</v>
      </c>
      <c r="AW53" s="59">
        <v>0</v>
      </c>
      <c r="AX53" s="59">
        <v>0</v>
      </c>
      <c r="AY53" s="59">
        <v>5818</v>
      </c>
      <c r="AZ53" s="59">
        <v>18909.64</v>
      </c>
      <c r="BA53" s="59">
        <v>6595</v>
      </c>
      <c r="BB53" s="59">
        <v>27035.41</v>
      </c>
      <c r="BC53" s="59">
        <v>145070</v>
      </c>
      <c r="BD53" s="59">
        <v>186595.25</v>
      </c>
    </row>
    <row r="54" spans="1:56" s="107" customFormat="1" ht="15.75" x14ac:dyDescent="0.25">
      <c r="A54" s="106"/>
      <c r="B54" s="91" t="s">
        <v>82</v>
      </c>
      <c r="C54" s="188">
        <f>C53</f>
        <v>93872</v>
      </c>
      <c r="D54" s="188">
        <f t="shared" ref="D54:BD54" si="24">D53</f>
        <v>74929</v>
      </c>
      <c r="E54" s="188">
        <f t="shared" si="24"/>
        <v>6666</v>
      </c>
      <c r="F54" s="188">
        <f t="shared" si="24"/>
        <v>13095.6322</v>
      </c>
      <c r="G54" s="188">
        <f t="shared" si="24"/>
        <v>2052</v>
      </c>
      <c r="H54" s="188">
        <f t="shared" si="24"/>
        <v>4009.64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100538</v>
      </c>
      <c r="N54" s="188">
        <f t="shared" si="24"/>
        <v>88024.632199999993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37632</v>
      </c>
      <c r="X54" s="188">
        <f t="shared" si="24"/>
        <v>70844.929999999993</v>
      </c>
      <c r="Y54" s="188">
        <f t="shared" si="24"/>
        <v>37632</v>
      </c>
      <c r="Z54" s="188">
        <f t="shared" si="24"/>
        <v>70844.929999999993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305</v>
      </c>
      <c r="AL54" s="188">
        <f t="shared" si="24"/>
        <v>424.02</v>
      </c>
      <c r="AM54" s="188">
        <f t="shared" si="24"/>
        <v>138475</v>
      </c>
      <c r="AN54" s="188">
        <f t="shared" si="24"/>
        <v>159293.58219999998</v>
      </c>
      <c r="AO54" s="188">
        <f t="shared" si="24"/>
        <v>20771</v>
      </c>
      <c r="AP54" s="188">
        <f t="shared" si="24"/>
        <v>23934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777</v>
      </c>
      <c r="AV54" s="188">
        <f t="shared" si="24"/>
        <v>8125.77</v>
      </c>
      <c r="AW54" s="188">
        <f t="shared" si="24"/>
        <v>0</v>
      </c>
      <c r="AX54" s="188">
        <f t="shared" si="24"/>
        <v>0</v>
      </c>
      <c r="AY54" s="188">
        <f t="shared" si="24"/>
        <v>5818</v>
      </c>
      <c r="AZ54" s="188">
        <f t="shared" si="24"/>
        <v>18909.64</v>
      </c>
      <c r="BA54" s="188">
        <f t="shared" si="24"/>
        <v>6595</v>
      </c>
      <c r="BB54" s="188">
        <f t="shared" si="24"/>
        <v>27035.41</v>
      </c>
      <c r="BC54" s="188">
        <f t="shared" si="24"/>
        <v>145070</v>
      </c>
      <c r="BD54" s="188">
        <f t="shared" si="24"/>
        <v>186595.25</v>
      </c>
    </row>
    <row r="55" spans="1:56" s="105" customFormat="1" ht="15.75" x14ac:dyDescent="0.25">
      <c r="A55" s="59">
        <v>42</v>
      </c>
      <c r="B55" s="59" t="s">
        <v>83</v>
      </c>
      <c r="C55" s="190">
        <f>'Crop Loan'!CA59</f>
        <v>0</v>
      </c>
      <c r="D55" s="190">
        <f>'Crop Loan'!CB59</f>
        <v>0</v>
      </c>
      <c r="E55" s="59">
        <v>0</v>
      </c>
      <c r="F55" s="98">
        <v>0</v>
      </c>
      <c r="G55" s="59">
        <v>0</v>
      </c>
      <c r="H55" s="98">
        <v>0</v>
      </c>
      <c r="I55" s="59">
        <v>0</v>
      </c>
      <c r="J55" s="98">
        <v>0</v>
      </c>
      <c r="K55" s="59">
        <v>0</v>
      </c>
      <c r="L55" s="98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Loan'!CA60</f>
        <v>0</v>
      </c>
      <c r="D56" s="190">
        <f>'Crop Loan'!CB60</f>
        <v>0</v>
      </c>
      <c r="E56" s="59">
        <v>0</v>
      </c>
      <c r="F56" s="98">
        <v>0</v>
      </c>
      <c r="G56" s="59">
        <v>0</v>
      </c>
      <c r="H56" s="98">
        <v>0</v>
      </c>
      <c r="I56" s="59">
        <v>0</v>
      </c>
      <c r="J56" s="98">
        <v>0</v>
      </c>
      <c r="K56" s="59">
        <v>0</v>
      </c>
      <c r="L56" s="98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Loan'!CA61</f>
        <v>0</v>
      </c>
      <c r="D57" s="190">
        <f>'Crop Loan'!CB61</f>
        <v>0</v>
      </c>
      <c r="E57" s="59">
        <v>0</v>
      </c>
      <c r="F57" s="98">
        <v>0</v>
      </c>
      <c r="G57" s="59">
        <v>0</v>
      </c>
      <c r="H57" s="98">
        <v>0</v>
      </c>
      <c r="I57" s="59">
        <v>0</v>
      </c>
      <c r="J57" s="98">
        <v>0</v>
      </c>
      <c r="K57" s="59">
        <v>0</v>
      </c>
      <c r="L57" s="98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Loan'!CA62</f>
        <v>0</v>
      </c>
      <c r="D58" s="190">
        <f>'Crop Loan'!CB62</f>
        <v>0</v>
      </c>
      <c r="E58" s="59">
        <v>0</v>
      </c>
      <c r="F58" s="98">
        <v>0</v>
      </c>
      <c r="G58" s="59">
        <v>0</v>
      </c>
      <c r="H58" s="98">
        <v>0</v>
      </c>
      <c r="I58" s="59">
        <v>0</v>
      </c>
      <c r="J58" s="98">
        <v>0</v>
      </c>
      <c r="K58" s="59">
        <v>0</v>
      </c>
      <c r="L58" s="98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287104</v>
      </c>
      <c r="D60" s="188">
        <f t="shared" si="29"/>
        <v>250000</v>
      </c>
      <c r="E60" s="188">
        <f t="shared" si="29"/>
        <v>75051</v>
      </c>
      <c r="F60" s="188">
        <f t="shared" si="29"/>
        <v>133608.22355999998</v>
      </c>
      <c r="G60" s="188">
        <f t="shared" si="29"/>
        <v>34919</v>
      </c>
      <c r="H60" s="188">
        <f t="shared" si="29"/>
        <v>62751.3125</v>
      </c>
      <c r="I60" s="188">
        <f t="shared" si="29"/>
        <v>9535</v>
      </c>
      <c r="J60" s="188">
        <f t="shared" si="29"/>
        <v>14476.890095859999</v>
      </c>
      <c r="K60" s="188">
        <f t="shared" si="29"/>
        <v>1070</v>
      </c>
      <c r="L60" s="188">
        <f t="shared" si="29"/>
        <v>1914.8837399999998</v>
      </c>
      <c r="M60" s="188">
        <f t="shared" si="29"/>
        <v>372760</v>
      </c>
      <c r="N60" s="188">
        <f t="shared" si="29"/>
        <v>399999.99739585997</v>
      </c>
      <c r="O60" s="188">
        <f t="shared" si="29"/>
        <v>11518</v>
      </c>
      <c r="P60" s="188">
        <f t="shared" si="29"/>
        <v>21621.140000000003</v>
      </c>
      <c r="Q60" s="188">
        <f t="shared" si="29"/>
        <v>32626</v>
      </c>
      <c r="R60" s="188">
        <f t="shared" si="29"/>
        <v>60809.16</v>
      </c>
      <c r="S60" s="188">
        <f t="shared" si="29"/>
        <v>21701</v>
      </c>
      <c r="T60" s="188">
        <f t="shared" si="29"/>
        <v>40536.799999999996</v>
      </c>
      <c r="U60" s="188">
        <f t="shared" si="29"/>
        <v>20773</v>
      </c>
      <c r="V60" s="188">
        <f t="shared" si="29"/>
        <v>38532.120000000003</v>
      </c>
      <c r="W60" s="188">
        <f t="shared" si="29"/>
        <v>63063</v>
      </c>
      <c r="X60" s="188">
        <f t="shared" si="29"/>
        <v>118500.77999999998</v>
      </c>
      <c r="Y60" s="188">
        <f t="shared" si="29"/>
        <v>149681</v>
      </c>
      <c r="Z60" s="188">
        <f t="shared" si="29"/>
        <v>280000</v>
      </c>
      <c r="AA60" s="188">
        <f t="shared" si="29"/>
        <v>4690</v>
      </c>
      <c r="AB60" s="188">
        <f t="shared" si="29"/>
        <v>5900.06</v>
      </c>
      <c r="AC60" s="188">
        <f t="shared" si="29"/>
        <v>14173</v>
      </c>
      <c r="AD60" s="188">
        <f t="shared" si="29"/>
        <v>11773.62</v>
      </c>
      <c r="AE60" s="188">
        <f t="shared" si="29"/>
        <v>4989</v>
      </c>
      <c r="AF60" s="188">
        <f t="shared" si="29"/>
        <v>20882.36</v>
      </c>
      <c r="AG60" s="188">
        <f t="shared" si="29"/>
        <v>6225</v>
      </c>
      <c r="AH60" s="188">
        <f t="shared" si="29"/>
        <v>7861.75</v>
      </c>
      <c r="AI60" s="188">
        <f t="shared" si="29"/>
        <v>5590</v>
      </c>
      <c r="AJ60" s="188">
        <f t="shared" si="29"/>
        <v>7126.8</v>
      </c>
      <c r="AK60" s="188">
        <f t="shared" si="29"/>
        <v>5415</v>
      </c>
      <c r="AL60" s="188">
        <f t="shared" si="29"/>
        <v>6455.41</v>
      </c>
      <c r="AM60" s="188">
        <f>M60+Y60+AA60+AC60+AE60+AG60+AI60+AK60</f>
        <v>563523</v>
      </c>
      <c r="AN60" s="188">
        <f>N60+Z60+AB60+AD60+AF60+AH60+AJ60+AL60</f>
        <v>739999.99739586015</v>
      </c>
      <c r="AO60" s="188">
        <f t="shared" ref="AO60:BB60" si="30">AO59+AO54+AO52+AO49+AO47+AO45+AO35+AO20</f>
        <v>82811</v>
      </c>
      <c r="AP60" s="188">
        <f t="shared" si="30"/>
        <v>111000.02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3054</v>
      </c>
      <c r="AV60" s="188">
        <f t="shared" si="30"/>
        <v>30046.899999999994</v>
      </c>
      <c r="AW60" s="188">
        <f t="shared" si="30"/>
        <v>0</v>
      </c>
      <c r="AX60" s="188">
        <f t="shared" si="30"/>
        <v>0</v>
      </c>
      <c r="AY60" s="188">
        <f t="shared" si="30"/>
        <v>22705</v>
      </c>
      <c r="AZ60" s="188">
        <f t="shared" si="30"/>
        <v>69953.100000000006</v>
      </c>
      <c r="BA60" s="188">
        <f t="shared" si="30"/>
        <v>25759</v>
      </c>
      <c r="BB60" s="188">
        <f t="shared" si="30"/>
        <v>100000.00000000001</v>
      </c>
      <c r="BC60" s="188">
        <f>AM60+BA60</f>
        <v>589282</v>
      </c>
      <c r="BD60" s="188">
        <f>AN60+BB60</f>
        <v>839999.99739586015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5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ColWidth="9.140625" defaultRowHeight="15" x14ac:dyDescent="0.25"/>
  <cols>
    <col min="1" max="1" width="6.28515625" style="58" customWidth="1"/>
    <col min="2" max="2" width="25.85546875" style="58" customWidth="1"/>
    <col min="3" max="55" width="14.7109375" style="58" customWidth="1"/>
    <col min="56" max="56" width="20.5703125" style="100" customWidth="1"/>
    <col min="57" max="16384" width="9.140625" style="58"/>
  </cols>
  <sheetData>
    <row r="1" spans="1:56" x14ac:dyDescent="0.25">
      <c r="F1" s="212"/>
      <c r="H1" s="99"/>
    </row>
    <row r="2" spans="1:56" ht="21.75" customHeight="1" x14ac:dyDescent="0.3">
      <c r="B2" s="411" t="s">
        <v>0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2"/>
      <c r="AN2" s="412"/>
      <c r="AO2" s="412"/>
      <c r="AP2" s="412"/>
      <c r="AQ2" s="412"/>
      <c r="AR2" s="412"/>
      <c r="AS2" s="412"/>
      <c r="AT2" s="412"/>
      <c r="AU2" s="412"/>
      <c r="AV2" s="412"/>
      <c r="AW2" s="412"/>
      <c r="AX2" s="412"/>
      <c r="AY2" s="412"/>
      <c r="AZ2" s="412"/>
      <c r="BA2" s="412"/>
      <c r="BB2" s="412"/>
    </row>
    <row r="3" spans="1:56" ht="17.25" customHeight="1" thickBot="1" x14ac:dyDescent="0.4">
      <c r="B3" s="413" t="s">
        <v>308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412"/>
      <c r="AR3" s="412"/>
      <c r="AS3" s="412"/>
      <c r="AT3" s="412"/>
      <c r="AU3" s="412"/>
      <c r="AV3" s="412"/>
      <c r="AW3" s="412"/>
      <c r="AX3" s="412"/>
      <c r="AY3" s="412"/>
      <c r="AZ3" s="412"/>
      <c r="BA3" s="412"/>
      <c r="BB3" s="412"/>
    </row>
    <row r="4" spans="1:56" ht="20.25" customHeight="1" thickBot="1" x14ac:dyDescent="0.45">
      <c r="A4" s="443" t="s">
        <v>101</v>
      </c>
      <c r="B4" s="444"/>
      <c r="C4" s="414" t="s">
        <v>2</v>
      </c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  <c r="AM4" s="415"/>
      <c r="AN4" s="415"/>
      <c r="AO4" s="415"/>
      <c r="AP4" s="416"/>
      <c r="AQ4" s="414" t="s">
        <v>3</v>
      </c>
      <c r="AR4" s="415"/>
      <c r="AS4" s="415"/>
      <c r="AT4" s="415"/>
      <c r="AU4" s="415"/>
      <c r="AV4" s="415"/>
      <c r="AW4" s="415"/>
      <c r="AX4" s="415"/>
      <c r="AY4" s="415"/>
      <c r="AZ4" s="415"/>
      <c r="BA4" s="415"/>
      <c r="BB4" s="416"/>
      <c r="BC4" s="417" t="s">
        <v>4</v>
      </c>
      <c r="BD4" s="418"/>
    </row>
    <row r="5" spans="1:56" ht="24.75" customHeight="1" x14ac:dyDescent="0.25">
      <c r="A5" s="445" t="s">
        <v>5</v>
      </c>
      <c r="B5" s="448" t="s">
        <v>6</v>
      </c>
      <c r="C5" s="451" t="s">
        <v>7</v>
      </c>
      <c r="D5" s="452"/>
      <c r="E5" s="452"/>
      <c r="F5" s="452"/>
      <c r="G5" s="453" t="s">
        <v>8</v>
      </c>
      <c r="H5" s="454"/>
      <c r="I5" s="423" t="s">
        <v>9</v>
      </c>
      <c r="J5" s="423"/>
      <c r="K5" s="423" t="s">
        <v>10</v>
      </c>
      <c r="L5" s="423"/>
      <c r="M5" s="425" t="s">
        <v>11</v>
      </c>
      <c r="N5" s="426"/>
      <c r="O5" s="429" t="s">
        <v>12</v>
      </c>
      <c r="P5" s="423"/>
      <c r="Q5" s="423" t="s">
        <v>13</v>
      </c>
      <c r="R5" s="423"/>
      <c r="S5" s="423" t="s">
        <v>14</v>
      </c>
      <c r="T5" s="423"/>
      <c r="U5" s="431" t="s">
        <v>15</v>
      </c>
      <c r="V5" s="431"/>
      <c r="W5" s="431" t="s">
        <v>16</v>
      </c>
      <c r="X5" s="431"/>
      <c r="Y5" s="431" t="s">
        <v>17</v>
      </c>
      <c r="Z5" s="441"/>
      <c r="AA5" s="439" t="s">
        <v>18</v>
      </c>
      <c r="AB5" s="431"/>
      <c r="AC5" s="431" t="s">
        <v>19</v>
      </c>
      <c r="AD5" s="431"/>
      <c r="AE5" s="431" t="s">
        <v>20</v>
      </c>
      <c r="AF5" s="431"/>
      <c r="AG5" s="431" t="s">
        <v>21</v>
      </c>
      <c r="AH5" s="431"/>
      <c r="AI5" s="431" t="s">
        <v>22</v>
      </c>
      <c r="AJ5" s="431"/>
      <c r="AK5" s="431" t="s">
        <v>23</v>
      </c>
      <c r="AL5" s="441"/>
      <c r="AM5" s="437" t="s">
        <v>24</v>
      </c>
      <c r="AN5" s="426"/>
      <c r="AO5" s="433" t="s">
        <v>25</v>
      </c>
      <c r="AP5" s="434"/>
      <c r="AQ5" s="437" t="s">
        <v>26</v>
      </c>
      <c r="AR5" s="426"/>
      <c r="AS5" s="439" t="s">
        <v>27</v>
      </c>
      <c r="AT5" s="431"/>
      <c r="AU5" s="431" t="s">
        <v>28</v>
      </c>
      <c r="AV5" s="431"/>
      <c r="AW5" s="431" t="s">
        <v>29</v>
      </c>
      <c r="AX5" s="431"/>
      <c r="AY5" s="431" t="s">
        <v>30</v>
      </c>
      <c r="AZ5" s="441"/>
      <c r="BA5" s="437" t="s">
        <v>31</v>
      </c>
      <c r="BB5" s="426"/>
      <c r="BC5" s="419"/>
      <c r="BD5" s="420"/>
    </row>
    <row r="6" spans="1:56" ht="27" customHeight="1" x14ac:dyDescent="0.25">
      <c r="A6" s="446"/>
      <c r="B6" s="449"/>
      <c r="C6" s="430" t="s">
        <v>32</v>
      </c>
      <c r="D6" s="424"/>
      <c r="E6" s="424" t="s">
        <v>33</v>
      </c>
      <c r="F6" s="424"/>
      <c r="G6" s="455"/>
      <c r="H6" s="456"/>
      <c r="I6" s="424"/>
      <c r="J6" s="424"/>
      <c r="K6" s="424"/>
      <c r="L6" s="424"/>
      <c r="M6" s="427"/>
      <c r="N6" s="428"/>
      <c r="O6" s="430"/>
      <c r="P6" s="424"/>
      <c r="Q6" s="424"/>
      <c r="R6" s="424"/>
      <c r="S6" s="424"/>
      <c r="T6" s="424"/>
      <c r="U6" s="432"/>
      <c r="V6" s="432"/>
      <c r="W6" s="432"/>
      <c r="X6" s="432"/>
      <c r="Y6" s="432"/>
      <c r="Z6" s="442"/>
      <c r="AA6" s="440"/>
      <c r="AB6" s="432"/>
      <c r="AC6" s="432"/>
      <c r="AD6" s="432"/>
      <c r="AE6" s="432"/>
      <c r="AF6" s="432"/>
      <c r="AG6" s="432"/>
      <c r="AH6" s="432"/>
      <c r="AI6" s="432"/>
      <c r="AJ6" s="432"/>
      <c r="AK6" s="432"/>
      <c r="AL6" s="442"/>
      <c r="AM6" s="457"/>
      <c r="AN6" s="458"/>
      <c r="AO6" s="435"/>
      <c r="AP6" s="436"/>
      <c r="AQ6" s="438"/>
      <c r="AR6" s="428"/>
      <c r="AS6" s="440"/>
      <c r="AT6" s="432"/>
      <c r="AU6" s="432"/>
      <c r="AV6" s="432"/>
      <c r="AW6" s="432"/>
      <c r="AX6" s="432"/>
      <c r="AY6" s="432"/>
      <c r="AZ6" s="442"/>
      <c r="BA6" s="457"/>
      <c r="BB6" s="458"/>
      <c r="BC6" s="421"/>
      <c r="BD6" s="422"/>
    </row>
    <row r="7" spans="1:56" ht="15.75" customHeight="1" thickBot="1" x14ac:dyDescent="0.3">
      <c r="A7" s="447"/>
      <c r="B7" s="450" t="s">
        <v>6</v>
      </c>
      <c r="C7" s="101" t="s">
        <v>34</v>
      </c>
      <c r="D7" s="102" t="s">
        <v>35</v>
      </c>
      <c r="E7" s="102" t="s">
        <v>34</v>
      </c>
      <c r="F7" s="102" t="s">
        <v>35</v>
      </c>
      <c r="G7" s="102" t="s">
        <v>34</v>
      </c>
      <c r="H7" s="102" t="s">
        <v>35</v>
      </c>
      <c r="I7" s="102" t="s">
        <v>34</v>
      </c>
      <c r="J7" s="102" t="s">
        <v>35</v>
      </c>
      <c r="K7" s="102" t="s">
        <v>34</v>
      </c>
      <c r="L7" s="102" t="s">
        <v>35</v>
      </c>
      <c r="M7" s="102" t="s">
        <v>34</v>
      </c>
      <c r="N7" s="103" t="s">
        <v>35</v>
      </c>
      <c r="O7" s="101" t="s">
        <v>34</v>
      </c>
      <c r="P7" s="102" t="s">
        <v>35</v>
      </c>
      <c r="Q7" s="102" t="s">
        <v>34</v>
      </c>
      <c r="R7" s="102" t="s">
        <v>35</v>
      </c>
      <c r="S7" s="102" t="s">
        <v>34</v>
      </c>
      <c r="T7" s="102" t="s">
        <v>35</v>
      </c>
      <c r="U7" s="102" t="s">
        <v>34</v>
      </c>
      <c r="V7" s="102" t="s">
        <v>35</v>
      </c>
      <c r="W7" s="102" t="s">
        <v>34</v>
      </c>
      <c r="X7" s="102" t="s">
        <v>35</v>
      </c>
      <c r="Y7" s="102" t="s">
        <v>34</v>
      </c>
      <c r="Z7" s="103" t="s">
        <v>35</v>
      </c>
      <c r="AA7" s="101" t="s">
        <v>34</v>
      </c>
      <c r="AB7" s="102" t="s">
        <v>35</v>
      </c>
      <c r="AC7" s="102" t="s">
        <v>34</v>
      </c>
      <c r="AD7" s="102" t="s">
        <v>35</v>
      </c>
      <c r="AE7" s="102" t="s">
        <v>34</v>
      </c>
      <c r="AF7" s="102" t="s">
        <v>35</v>
      </c>
      <c r="AG7" s="102" t="s">
        <v>34</v>
      </c>
      <c r="AH7" s="102" t="s">
        <v>35</v>
      </c>
      <c r="AI7" s="102" t="s">
        <v>34</v>
      </c>
      <c r="AJ7" s="102" t="s">
        <v>35</v>
      </c>
      <c r="AK7" s="102" t="s">
        <v>34</v>
      </c>
      <c r="AL7" s="103" t="s">
        <v>35</v>
      </c>
      <c r="AM7" s="101" t="s">
        <v>34</v>
      </c>
      <c r="AN7" s="103" t="s">
        <v>35</v>
      </c>
      <c r="AO7" s="101" t="s">
        <v>34</v>
      </c>
      <c r="AP7" s="103" t="s">
        <v>35</v>
      </c>
      <c r="AQ7" s="101" t="s">
        <v>34</v>
      </c>
      <c r="AR7" s="103" t="s">
        <v>35</v>
      </c>
      <c r="AS7" s="101" t="s">
        <v>34</v>
      </c>
      <c r="AT7" s="102" t="s">
        <v>35</v>
      </c>
      <c r="AU7" s="102" t="s">
        <v>34</v>
      </c>
      <c r="AV7" s="102" t="s">
        <v>35</v>
      </c>
      <c r="AW7" s="102" t="s">
        <v>34</v>
      </c>
      <c r="AX7" s="102" t="s">
        <v>35</v>
      </c>
      <c r="AY7" s="102" t="s">
        <v>34</v>
      </c>
      <c r="AZ7" s="103" t="s">
        <v>35</v>
      </c>
      <c r="BA7" s="101" t="s">
        <v>34</v>
      </c>
      <c r="BB7" s="103" t="s">
        <v>35</v>
      </c>
      <c r="BC7" s="101" t="s">
        <v>34</v>
      </c>
      <c r="BD7" s="104" t="s">
        <v>35</v>
      </c>
    </row>
    <row r="8" spans="1:56" s="105" customFormat="1" ht="15.75" x14ac:dyDescent="0.25">
      <c r="A8" s="59">
        <v>1</v>
      </c>
      <c r="B8" s="59" t="s">
        <v>36</v>
      </c>
      <c r="C8" s="192">
        <f>'Crop Loan'!CG11</f>
        <v>10803</v>
      </c>
      <c r="D8" s="192">
        <f>'Crop Loan'!CH11</f>
        <v>6800</v>
      </c>
      <c r="E8" s="59">
        <v>1285</v>
      </c>
      <c r="F8" s="98">
        <v>1405.6286400000001</v>
      </c>
      <c r="G8" s="59">
        <v>306</v>
      </c>
      <c r="H8" s="98">
        <v>411.26400000000001</v>
      </c>
      <c r="I8" s="59">
        <v>107</v>
      </c>
      <c r="J8" s="98">
        <v>117.90116999999999</v>
      </c>
      <c r="K8" s="59">
        <v>22</v>
      </c>
      <c r="L8" s="98">
        <v>26.754300000000001</v>
      </c>
      <c r="M8" s="190">
        <f>C8+E8+I8+K8</f>
        <v>12217</v>
      </c>
      <c r="N8" s="190">
        <f>D8+F8+J8+L8</f>
        <v>8350.2841100000005</v>
      </c>
      <c r="O8" s="59">
        <v>0</v>
      </c>
      <c r="P8" s="59">
        <v>0</v>
      </c>
      <c r="Q8" s="59">
        <v>0</v>
      </c>
      <c r="R8" s="59">
        <v>0</v>
      </c>
      <c r="S8" s="59">
        <v>365</v>
      </c>
      <c r="T8" s="59">
        <v>1095.79</v>
      </c>
      <c r="U8" s="59">
        <v>387</v>
      </c>
      <c r="V8" s="59">
        <v>1162.21</v>
      </c>
      <c r="W8" s="59">
        <v>364</v>
      </c>
      <c r="X8" s="59">
        <v>1093.7</v>
      </c>
      <c r="Y8" s="59">
        <f>O8+Q8+S8+U8+W8</f>
        <v>1116</v>
      </c>
      <c r="Z8" s="59">
        <f>P8+R8+T8+V8+X8</f>
        <v>3351.7</v>
      </c>
      <c r="AA8" s="59">
        <v>12</v>
      </c>
      <c r="AB8" s="59">
        <v>9.4600000000000009</v>
      </c>
      <c r="AC8" s="59">
        <v>13</v>
      </c>
      <c r="AD8" s="59">
        <v>10.11</v>
      </c>
      <c r="AE8" s="59">
        <v>37</v>
      </c>
      <c r="AF8" s="59">
        <v>185.97</v>
      </c>
      <c r="AG8" s="59">
        <v>177</v>
      </c>
      <c r="AH8" s="59">
        <v>140.94</v>
      </c>
      <c r="AI8" s="59">
        <v>164</v>
      </c>
      <c r="AJ8" s="59">
        <v>130.09</v>
      </c>
      <c r="AK8" s="59">
        <v>51</v>
      </c>
      <c r="AL8" s="59">
        <v>41.44</v>
      </c>
      <c r="AM8" s="59">
        <f>M8+Y8+AA8+AC8+AE8+AG8+AI8+AK8</f>
        <v>13787</v>
      </c>
      <c r="AN8" s="59">
        <f>N8+Z8+AB8+AD8+AF8+AH8+AJ8+AL8</f>
        <v>12219.994110000001</v>
      </c>
      <c r="AO8" s="59">
        <v>2068</v>
      </c>
      <c r="AP8" s="59">
        <v>1725.17</v>
      </c>
      <c r="AQ8" s="59">
        <v>0</v>
      </c>
      <c r="AR8" s="59">
        <v>0</v>
      </c>
      <c r="AS8" s="59">
        <v>0</v>
      </c>
      <c r="AT8" s="59">
        <v>0</v>
      </c>
      <c r="AU8" s="59">
        <v>337</v>
      </c>
      <c r="AV8" s="59">
        <v>1013.57</v>
      </c>
      <c r="AW8" s="59">
        <v>0</v>
      </c>
      <c r="AX8" s="59">
        <v>0</v>
      </c>
      <c r="AY8" s="59">
        <v>627</v>
      </c>
      <c r="AZ8" s="59">
        <v>1882.25</v>
      </c>
      <c r="BA8" s="59">
        <f>AQ8+AS8+AU8+AW8+AY8</f>
        <v>964</v>
      </c>
      <c r="BB8" s="59">
        <v>2895.82</v>
      </c>
      <c r="BC8" s="59">
        <v>14751</v>
      </c>
      <c r="BD8" s="59">
        <v>14396.99</v>
      </c>
    </row>
    <row r="9" spans="1:56" s="105" customFormat="1" ht="15.75" x14ac:dyDescent="0.25">
      <c r="A9" s="59">
        <v>2</v>
      </c>
      <c r="B9" s="59" t="s">
        <v>37</v>
      </c>
      <c r="C9" s="192">
        <f>'Crop Loan'!CG12</f>
        <v>6216</v>
      </c>
      <c r="D9" s="192">
        <f>'Crop Loan'!CH12</f>
        <v>4200</v>
      </c>
      <c r="E9" s="59">
        <v>2571</v>
      </c>
      <c r="F9" s="98">
        <v>2721.1820400000006</v>
      </c>
      <c r="G9" s="59">
        <v>737</v>
      </c>
      <c r="H9" s="98">
        <v>996.0390000000001</v>
      </c>
      <c r="I9" s="59">
        <v>277</v>
      </c>
      <c r="J9" s="98">
        <v>289.68273000000005</v>
      </c>
      <c r="K9" s="59">
        <v>40</v>
      </c>
      <c r="L9" s="98">
        <v>46.785600000000002</v>
      </c>
      <c r="M9" s="190">
        <f t="shared" ref="M9:M19" si="0">C9+E9+I9+K9</f>
        <v>9104</v>
      </c>
      <c r="N9" s="190">
        <f t="shared" ref="N9:N19" si="1">D9+F9+J9+L9</f>
        <v>7257.6503700000012</v>
      </c>
      <c r="O9" s="59">
        <v>0</v>
      </c>
      <c r="P9" s="59">
        <v>0</v>
      </c>
      <c r="Q9" s="59">
        <v>0</v>
      </c>
      <c r="R9" s="59">
        <v>0</v>
      </c>
      <c r="S9" s="59">
        <v>33</v>
      </c>
      <c r="T9" s="59">
        <v>99.88</v>
      </c>
      <c r="U9" s="59">
        <v>35</v>
      </c>
      <c r="V9" s="59">
        <v>105.97</v>
      </c>
      <c r="W9" s="59">
        <v>32</v>
      </c>
      <c r="X9" s="59">
        <v>96.86</v>
      </c>
      <c r="Y9" s="59">
        <f t="shared" ref="Y9:Y19" si="2">O9+Q9+S9+U9+W9</f>
        <v>100</v>
      </c>
      <c r="Z9" s="59">
        <f t="shared" ref="Z9:Z19" si="3">P9+R9+T9+V9+X9</f>
        <v>302.70999999999998</v>
      </c>
      <c r="AA9" s="59">
        <v>0</v>
      </c>
      <c r="AB9" s="59">
        <v>0</v>
      </c>
      <c r="AC9" s="59">
        <v>4</v>
      </c>
      <c r="AD9" s="59">
        <v>2.92</v>
      </c>
      <c r="AE9" s="59">
        <v>11</v>
      </c>
      <c r="AF9" s="59">
        <v>53.6</v>
      </c>
      <c r="AG9" s="59">
        <v>47</v>
      </c>
      <c r="AH9" s="59">
        <v>37.93</v>
      </c>
      <c r="AI9" s="59">
        <v>44</v>
      </c>
      <c r="AJ9" s="59">
        <v>35.020000000000003</v>
      </c>
      <c r="AK9" s="59">
        <v>15</v>
      </c>
      <c r="AL9" s="59">
        <v>11.97</v>
      </c>
      <c r="AM9" s="59">
        <f t="shared" ref="AM9:AM19" si="4">M9+Y9+AA9+AC9+AE9+AG9+AI9+AK9</f>
        <v>9325</v>
      </c>
      <c r="AN9" s="59">
        <f t="shared" ref="AN9:AN19" si="5">N9+Z9+AB9+AD9+AF9+AH9+AJ9+AL9</f>
        <v>7701.8003700000027</v>
      </c>
      <c r="AO9" s="59">
        <v>1399</v>
      </c>
      <c r="AP9" s="59">
        <v>1170.44</v>
      </c>
      <c r="AQ9" s="59">
        <v>0</v>
      </c>
      <c r="AR9" s="59">
        <v>0</v>
      </c>
      <c r="AS9" s="59">
        <v>0</v>
      </c>
      <c r="AT9" s="59">
        <v>0</v>
      </c>
      <c r="AU9" s="59">
        <v>22</v>
      </c>
      <c r="AV9" s="59">
        <v>67.12</v>
      </c>
      <c r="AW9" s="59">
        <v>0</v>
      </c>
      <c r="AX9" s="59">
        <v>0</v>
      </c>
      <c r="AY9" s="59">
        <v>42</v>
      </c>
      <c r="AZ9" s="59">
        <v>124.61</v>
      </c>
      <c r="BA9" s="59">
        <v>64</v>
      </c>
      <c r="BB9" s="59">
        <v>191.73</v>
      </c>
      <c r="BC9" s="59">
        <v>9389</v>
      </c>
      <c r="BD9" s="59">
        <v>7994.6</v>
      </c>
    </row>
    <row r="10" spans="1:56" s="105" customFormat="1" ht="15.75" x14ac:dyDescent="0.25">
      <c r="A10" s="59">
        <v>3</v>
      </c>
      <c r="B10" s="59" t="s">
        <v>38</v>
      </c>
      <c r="C10" s="192">
        <f>'Crop Loan'!CG13</f>
        <v>50645</v>
      </c>
      <c r="D10" s="192">
        <f>'Crop Loan'!CH13</f>
        <v>28000</v>
      </c>
      <c r="E10" s="59">
        <v>5148</v>
      </c>
      <c r="F10" s="98">
        <v>5579.9628300000013</v>
      </c>
      <c r="G10" s="59">
        <v>1298</v>
      </c>
      <c r="H10" s="98">
        <v>1751.2739999999999</v>
      </c>
      <c r="I10" s="59">
        <v>448</v>
      </c>
      <c r="J10" s="98">
        <v>484.55901000000011</v>
      </c>
      <c r="K10" s="59">
        <v>84</v>
      </c>
      <c r="L10" s="98">
        <v>101.9466</v>
      </c>
      <c r="M10" s="190">
        <f t="shared" si="0"/>
        <v>56325</v>
      </c>
      <c r="N10" s="190">
        <f t="shared" si="1"/>
        <v>34166.468440000004</v>
      </c>
      <c r="O10" s="59">
        <v>0</v>
      </c>
      <c r="P10" s="59">
        <v>0</v>
      </c>
      <c r="Q10" s="59">
        <v>0</v>
      </c>
      <c r="R10" s="59">
        <v>0</v>
      </c>
      <c r="S10" s="59">
        <v>903</v>
      </c>
      <c r="T10" s="59">
        <v>2715.52</v>
      </c>
      <c r="U10" s="59">
        <v>957</v>
      </c>
      <c r="V10" s="59">
        <v>2880.18</v>
      </c>
      <c r="W10" s="59">
        <v>877</v>
      </c>
      <c r="X10" s="59">
        <v>2631.61</v>
      </c>
      <c r="Y10" s="59">
        <f t="shared" si="2"/>
        <v>2737</v>
      </c>
      <c r="Z10" s="59">
        <f t="shared" si="3"/>
        <v>8227.31</v>
      </c>
      <c r="AA10" s="59">
        <v>71</v>
      </c>
      <c r="AB10" s="59">
        <v>56.46</v>
      </c>
      <c r="AC10" s="59">
        <v>71</v>
      </c>
      <c r="AD10" s="59">
        <v>58.99</v>
      </c>
      <c r="AE10" s="59">
        <v>218</v>
      </c>
      <c r="AF10" s="59">
        <v>1085.83</v>
      </c>
      <c r="AG10" s="59">
        <v>984</v>
      </c>
      <c r="AH10" s="59">
        <v>785.94</v>
      </c>
      <c r="AI10" s="59">
        <v>908</v>
      </c>
      <c r="AJ10" s="59">
        <v>725.4</v>
      </c>
      <c r="AK10" s="59">
        <v>302</v>
      </c>
      <c r="AL10" s="59">
        <v>242.2</v>
      </c>
      <c r="AM10" s="59">
        <f t="shared" si="4"/>
        <v>61616</v>
      </c>
      <c r="AN10" s="59">
        <f t="shared" si="5"/>
        <v>45348.598440000002</v>
      </c>
      <c r="AO10" s="59">
        <v>9242</v>
      </c>
      <c r="AP10" s="59">
        <v>6818.32</v>
      </c>
      <c r="AQ10" s="59">
        <v>0</v>
      </c>
      <c r="AR10" s="59">
        <v>0</v>
      </c>
      <c r="AS10" s="59">
        <v>0</v>
      </c>
      <c r="AT10" s="59">
        <v>0</v>
      </c>
      <c r="AU10" s="59">
        <v>447</v>
      </c>
      <c r="AV10" s="59">
        <v>1347.39</v>
      </c>
      <c r="AW10" s="59">
        <v>0</v>
      </c>
      <c r="AX10" s="59">
        <v>0</v>
      </c>
      <c r="AY10" s="59">
        <v>835</v>
      </c>
      <c r="AZ10" s="59">
        <v>2502.4299999999998</v>
      </c>
      <c r="BA10" s="59">
        <v>1282</v>
      </c>
      <c r="BB10" s="59">
        <v>3849.82</v>
      </c>
      <c r="BC10" s="59">
        <v>62898</v>
      </c>
      <c r="BD10" s="59">
        <v>49305.33</v>
      </c>
    </row>
    <row r="11" spans="1:56" s="105" customFormat="1" ht="15.75" x14ac:dyDescent="0.25">
      <c r="A11" s="59">
        <v>4</v>
      </c>
      <c r="B11" s="59" t="s">
        <v>39</v>
      </c>
      <c r="C11" s="192">
        <f>'Crop Loan'!CG14</f>
        <v>14867</v>
      </c>
      <c r="D11" s="192">
        <f>'Crop Loan'!CH14</f>
        <v>8800</v>
      </c>
      <c r="E11" s="59">
        <v>1754</v>
      </c>
      <c r="F11" s="98">
        <v>1856.7681500000001</v>
      </c>
      <c r="G11" s="59">
        <v>476</v>
      </c>
      <c r="H11" s="98">
        <v>644.41800000000001</v>
      </c>
      <c r="I11" s="59">
        <v>152</v>
      </c>
      <c r="J11" s="98">
        <v>160.90487999999999</v>
      </c>
      <c r="K11" s="59">
        <v>29</v>
      </c>
      <c r="L11" s="98">
        <v>32.983200000000004</v>
      </c>
      <c r="M11" s="190">
        <f t="shared" si="0"/>
        <v>16802</v>
      </c>
      <c r="N11" s="190">
        <f t="shared" si="1"/>
        <v>10850.656230000001</v>
      </c>
      <c r="O11" s="59">
        <v>0</v>
      </c>
      <c r="P11" s="59">
        <v>0</v>
      </c>
      <c r="Q11" s="59">
        <v>0</v>
      </c>
      <c r="R11" s="59">
        <v>0</v>
      </c>
      <c r="S11" s="59">
        <v>286</v>
      </c>
      <c r="T11" s="59">
        <v>855.96</v>
      </c>
      <c r="U11" s="59">
        <v>302</v>
      </c>
      <c r="V11" s="59">
        <v>907.88</v>
      </c>
      <c r="W11" s="59">
        <v>419</v>
      </c>
      <c r="X11" s="59">
        <v>1259.68</v>
      </c>
      <c r="Y11" s="59">
        <f t="shared" si="2"/>
        <v>1007</v>
      </c>
      <c r="Z11" s="59">
        <f t="shared" si="3"/>
        <v>3023.5200000000004</v>
      </c>
      <c r="AA11" s="59">
        <v>10</v>
      </c>
      <c r="AB11" s="59">
        <v>7.63</v>
      </c>
      <c r="AC11" s="59">
        <v>24</v>
      </c>
      <c r="AD11" s="59">
        <v>18.48</v>
      </c>
      <c r="AE11" s="59">
        <v>64</v>
      </c>
      <c r="AF11" s="59">
        <v>318.32</v>
      </c>
      <c r="AG11" s="59">
        <v>229</v>
      </c>
      <c r="AH11" s="59">
        <v>182.17</v>
      </c>
      <c r="AI11" s="59">
        <v>253</v>
      </c>
      <c r="AJ11" s="59">
        <v>202.09</v>
      </c>
      <c r="AK11" s="59">
        <v>62</v>
      </c>
      <c r="AL11" s="59">
        <v>50.06</v>
      </c>
      <c r="AM11" s="59">
        <f t="shared" si="4"/>
        <v>18451</v>
      </c>
      <c r="AN11" s="59">
        <f t="shared" si="5"/>
        <v>14652.926229999999</v>
      </c>
      <c r="AO11" s="59">
        <v>2768</v>
      </c>
      <c r="AP11" s="59">
        <v>2131.9</v>
      </c>
      <c r="AQ11" s="59">
        <v>0</v>
      </c>
      <c r="AR11" s="59">
        <v>0</v>
      </c>
      <c r="AS11" s="59">
        <v>0</v>
      </c>
      <c r="AT11" s="59">
        <v>0</v>
      </c>
      <c r="AU11" s="59">
        <v>158</v>
      </c>
      <c r="AV11" s="59">
        <v>473.17</v>
      </c>
      <c r="AW11" s="59">
        <v>0</v>
      </c>
      <c r="AX11" s="59">
        <v>0</v>
      </c>
      <c r="AY11" s="59">
        <v>292</v>
      </c>
      <c r="AZ11" s="59">
        <v>878.07</v>
      </c>
      <c r="BA11" s="59">
        <v>450</v>
      </c>
      <c r="BB11" s="59">
        <v>1351.24</v>
      </c>
      <c r="BC11" s="59">
        <v>18901</v>
      </c>
      <c r="BD11" s="59">
        <v>15563.86</v>
      </c>
    </row>
    <row r="12" spans="1:56" s="105" customFormat="1" ht="15.75" x14ac:dyDescent="0.25">
      <c r="A12" s="59">
        <v>5</v>
      </c>
      <c r="B12" s="59" t="s">
        <v>40</v>
      </c>
      <c r="C12" s="192">
        <f>'Crop Loan'!CG15</f>
        <v>3010</v>
      </c>
      <c r="D12" s="192">
        <f>'Crop Loan'!CH15</f>
        <v>1988</v>
      </c>
      <c r="E12" s="59">
        <v>162</v>
      </c>
      <c r="F12" s="98">
        <v>180</v>
      </c>
      <c r="G12" s="59">
        <v>41</v>
      </c>
      <c r="H12" s="98">
        <v>55.827000000000005</v>
      </c>
      <c r="I12" s="59">
        <v>73</v>
      </c>
      <c r="J12" s="98">
        <v>86.751000000000019</v>
      </c>
      <c r="K12" s="59">
        <v>26</v>
      </c>
      <c r="L12" s="98">
        <v>34.425000000000004</v>
      </c>
      <c r="M12" s="190">
        <f t="shared" si="0"/>
        <v>3271</v>
      </c>
      <c r="N12" s="190">
        <f t="shared" si="1"/>
        <v>2289.1760000000004</v>
      </c>
      <c r="O12" s="59">
        <v>0</v>
      </c>
      <c r="P12" s="59">
        <v>0</v>
      </c>
      <c r="Q12" s="59">
        <v>51</v>
      </c>
      <c r="R12" s="59">
        <v>255.66</v>
      </c>
      <c r="S12" s="59">
        <v>50</v>
      </c>
      <c r="T12" s="59">
        <v>152.69</v>
      </c>
      <c r="U12" s="59">
        <v>59</v>
      </c>
      <c r="V12" s="59">
        <v>176.63</v>
      </c>
      <c r="W12" s="59">
        <v>44</v>
      </c>
      <c r="X12" s="59">
        <v>132.03</v>
      </c>
      <c r="Y12" s="59">
        <f t="shared" si="2"/>
        <v>204</v>
      </c>
      <c r="Z12" s="59">
        <f t="shared" si="3"/>
        <v>717.01</v>
      </c>
      <c r="AA12" s="59">
        <v>40</v>
      </c>
      <c r="AB12" s="59">
        <v>31.97</v>
      </c>
      <c r="AC12" s="59">
        <v>36</v>
      </c>
      <c r="AD12" s="59">
        <v>28.37</v>
      </c>
      <c r="AE12" s="59">
        <v>30</v>
      </c>
      <c r="AF12" s="59">
        <v>153.97999999999999</v>
      </c>
      <c r="AG12" s="59">
        <v>127</v>
      </c>
      <c r="AH12" s="59">
        <v>101.23</v>
      </c>
      <c r="AI12" s="59">
        <v>109</v>
      </c>
      <c r="AJ12" s="59">
        <v>87.19</v>
      </c>
      <c r="AK12" s="59">
        <v>53</v>
      </c>
      <c r="AL12" s="59">
        <v>42.25</v>
      </c>
      <c r="AM12" s="59">
        <f t="shared" si="4"/>
        <v>3870</v>
      </c>
      <c r="AN12" s="59">
        <f t="shared" si="5"/>
        <v>3451.1760000000004</v>
      </c>
      <c r="AO12" s="59">
        <v>581</v>
      </c>
      <c r="AP12" s="59">
        <v>462.61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80</v>
      </c>
      <c r="AZ12" s="59">
        <v>241</v>
      </c>
      <c r="BA12" s="59">
        <v>80</v>
      </c>
      <c r="BB12" s="59">
        <v>241</v>
      </c>
      <c r="BC12" s="59">
        <v>3950</v>
      </c>
      <c r="BD12" s="59">
        <v>3325.05</v>
      </c>
    </row>
    <row r="13" spans="1:56" s="105" customFormat="1" ht="15.75" x14ac:dyDescent="0.25">
      <c r="A13" s="59">
        <v>6</v>
      </c>
      <c r="B13" s="59" t="s">
        <v>41</v>
      </c>
      <c r="C13" s="192">
        <f>'Crop Loan'!CG16</f>
        <v>3878</v>
      </c>
      <c r="D13" s="192">
        <f>'Crop Loan'!CH16</f>
        <v>2000</v>
      </c>
      <c r="E13" s="59">
        <v>197</v>
      </c>
      <c r="F13" s="98">
        <v>225</v>
      </c>
      <c r="G13" s="59">
        <v>25</v>
      </c>
      <c r="H13" s="98">
        <v>33.840000000000003</v>
      </c>
      <c r="I13" s="59">
        <v>9</v>
      </c>
      <c r="J13" s="98">
        <v>10.56321</v>
      </c>
      <c r="K13" s="59">
        <v>4</v>
      </c>
      <c r="L13" s="98">
        <v>5.4189000000000007</v>
      </c>
      <c r="M13" s="190">
        <f t="shared" si="0"/>
        <v>4088</v>
      </c>
      <c r="N13" s="190">
        <f t="shared" si="1"/>
        <v>2240.9821099999999</v>
      </c>
      <c r="O13" s="59">
        <v>0</v>
      </c>
      <c r="P13" s="59">
        <v>0</v>
      </c>
      <c r="Q13" s="59">
        <v>0</v>
      </c>
      <c r="R13" s="59">
        <v>0</v>
      </c>
      <c r="S13" s="59">
        <v>170</v>
      </c>
      <c r="T13" s="59">
        <v>509.61</v>
      </c>
      <c r="U13" s="59">
        <v>181</v>
      </c>
      <c r="V13" s="59">
        <v>540.52</v>
      </c>
      <c r="W13" s="59">
        <v>165</v>
      </c>
      <c r="X13" s="59">
        <v>494.12</v>
      </c>
      <c r="Y13" s="59">
        <f t="shared" si="2"/>
        <v>516</v>
      </c>
      <c r="Z13" s="59">
        <f t="shared" si="3"/>
        <v>1544.25</v>
      </c>
      <c r="AA13" s="59">
        <v>17</v>
      </c>
      <c r="AB13" s="59">
        <v>13.61</v>
      </c>
      <c r="AC13" s="59">
        <v>10</v>
      </c>
      <c r="AD13" s="59">
        <v>8.5</v>
      </c>
      <c r="AE13" s="59">
        <v>32</v>
      </c>
      <c r="AF13" s="59">
        <v>157.02000000000001</v>
      </c>
      <c r="AG13" s="59">
        <v>139</v>
      </c>
      <c r="AH13" s="59">
        <v>111.06</v>
      </c>
      <c r="AI13" s="59">
        <v>128</v>
      </c>
      <c r="AJ13" s="59">
        <v>102.52</v>
      </c>
      <c r="AK13" s="59">
        <v>44</v>
      </c>
      <c r="AL13" s="59">
        <v>35</v>
      </c>
      <c r="AM13" s="59">
        <f t="shared" si="4"/>
        <v>4974</v>
      </c>
      <c r="AN13" s="59">
        <f t="shared" si="5"/>
        <v>4212.94211</v>
      </c>
      <c r="AO13" s="59">
        <v>746</v>
      </c>
      <c r="AP13" s="59">
        <v>642.86</v>
      </c>
      <c r="AQ13" s="59">
        <v>0</v>
      </c>
      <c r="AR13" s="59">
        <v>0</v>
      </c>
      <c r="AS13" s="59">
        <v>0</v>
      </c>
      <c r="AT13" s="59">
        <v>0</v>
      </c>
      <c r="AU13" s="59">
        <v>31</v>
      </c>
      <c r="AV13" s="59">
        <v>93</v>
      </c>
      <c r="AW13" s="59">
        <v>0</v>
      </c>
      <c r="AX13" s="59">
        <v>0</v>
      </c>
      <c r="AY13" s="59">
        <v>57</v>
      </c>
      <c r="AZ13" s="59">
        <v>172.58</v>
      </c>
      <c r="BA13" s="59">
        <v>88</v>
      </c>
      <c r="BB13" s="59">
        <v>265.58</v>
      </c>
      <c r="BC13" s="59">
        <v>5062</v>
      </c>
      <c r="BD13" s="59">
        <v>4551.34</v>
      </c>
    </row>
    <row r="14" spans="1:56" s="105" customFormat="1" ht="15.75" x14ac:dyDescent="0.25">
      <c r="A14" s="59">
        <v>7</v>
      </c>
      <c r="B14" s="59" t="s">
        <v>42</v>
      </c>
      <c r="C14" s="192">
        <f>'Crop Loan'!CG17</f>
        <v>2983</v>
      </c>
      <c r="D14" s="192">
        <f>'Crop Loan'!CH17</f>
        <v>1600</v>
      </c>
      <c r="E14" s="59">
        <v>246</v>
      </c>
      <c r="F14" s="98">
        <v>260</v>
      </c>
      <c r="G14" s="59">
        <v>62</v>
      </c>
      <c r="H14" s="98">
        <v>84.987000000000009</v>
      </c>
      <c r="I14" s="59">
        <v>9</v>
      </c>
      <c r="J14" s="98">
        <v>9.338490000000002</v>
      </c>
      <c r="K14" s="59">
        <v>4</v>
      </c>
      <c r="L14" s="98">
        <v>4.7870999999999997</v>
      </c>
      <c r="M14" s="190">
        <f t="shared" si="0"/>
        <v>3242</v>
      </c>
      <c r="N14" s="190">
        <f t="shared" si="1"/>
        <v>1874.1255900000001</v>
      </c>
      <c r="O14" s="59">
        <v>0</v>
      </c>
      <c r="P14" s="59">
        <v>0</v>
      </c>
      <c r="Q14" s="59">
        <v>0</v>
      </c>
      <c r="R14" s="59">
        <v>0</v>
      </c>
      <c r="S14" s="59">
        <v>33</v>
      </c>
      <c r="T14" s="59">
        <v>99.88</v>
      </c>
      <c r="U14" s="59">
        <v>35</v>
      </c>
      <c r="V14" s="59">
        <v>105.97</v>
      </c>
      <c r="W14" s="59">
        <v>34</v>
      </c>
      <c r="X14" s="59">
        <v>100.71</v>
      </c>
      <c r="Y14" s="59">
        <f t="shared" si="2"/>
        <v>102</v>
      </c>
      <c r="Z14" s="59">
        <f t="shared" si="3"/>
        <v>306.56</v>
      </c>
      <c r="AA14" s="59">
        <v>0</v>
      </c>
      <c r="AB14" s="59">
        <v>0</v>
      </c>
      <c r="AC14" s="59">
        <v>2</v>
      </c>
      <c r="AD14" s="59">
        <v>1.32</v>
      </c>
      <c r="AE14" s="59">
        <v>5</v>
      </c>
      <c r="AF14" s="59">
        <v>24.16</v>
      </c>
      <c r="AG14" s="59">
        <v>21</v>
      </c>
      <c r="AH14" s="59">
        <v>17.09</v>
      </c>
      <c r="AI14" s="59">
        <v>20</v>
      </c>
      <c r="AJ14" s="59">
        <v>15.77</v>
      </c>
      <c r="AK14" s="59">
        <v>7</v>
      </c>
      <c r="AL14" s="59">
        <v>5.39</v>
      </c>
      <c r="AM14" s="59">
        <f t="shared" si="4"/>
        <v>3399</v>
      </c>
      <c r="AN14" s="59">
        <f t="shared" si="5"/>
        <v>2244.4155900000001</v>
      </c>
      <c r="AO14" s="59">
        <v>510</v>
      </c>
      <c r="AP14" s="59">
        <v>341.17</v>
      </c>
      <c r="AQ14" s="59">
        <v>0</v>
      </c>
      <c r="AR14" s="59">
        <v>0</v>
      </c>
      <c r="AS14" s="59">
        <v>0</v>
      </c>
      <c r="AT14" s="59">
        <v>0</v>
      </c>
      <c r="AU14" s="59">
        <v>5</v>
      </c>
      <c r="AV14" s="59">
        <v>14.9</v>
      </c>
      <c r="AW14" s="59">
        <v>0</v>
      </c>
      <c r="AX14" s="59">
        <v>0</v>
      </c>
      <c r="AY14" s="59">
        <v>9</v>
      </c>
      <c r="AZ14" s="59">
        <v>27.72</v>
      </c>
      <c r="BA14" s="59">
        <v>14</v>
      </c>
      <c r="BB14" s="59">
        <v>42.62</v>
      </c>
      <c r="BC14" s="59">
        <v>3413</v>
      </c>
      <c r="BD14" s="59">
        <v>2317.08</v>
      </c>
    </row>
    <row r="15" spans="1:56" s="105" customFormat="1" ht="15.75" x14ac:dyDescent="0.25">
      <c r="A15" s="59">
        <v>8</v>
      </c>
      <c r="B15" s="59" t="s">
        <v>43</v>
      </c>
      <c r="C15" s="192">
        <f>'Crop Loan'!CG18</f>
        <v>0</v>
      </c>
      <c r="D15" s="192">
        <f>'Crop Loan'!CH18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2">
        <f>'Crop Loan'!CG19</f>
        <v>1385</v>
      </c>
      <c r="D16" s="192">
        <f>'Crop Loan'!CH19</f>
        <v>900</v>
      </c>
      <c r="E16" s="59">
        <v>73</v>
      </c>
      <c r="F16" s="98">
        <v>95</v>
      </c>
      <c r="G16" s="59">
        <v>5</v>
      </c>
      <c r="H16" s="98">
        <v>6.867</v>
      </c>
      <c r="I16" s="59">
        <v>3</v>
      </c>
      <c r="J16" s="98">
        <v>3.4408800000000004</v>
      </c>
      <c r="K16" s="59">
        <v>1</v>
      </c>
      <c r="L16" s="98">
        <v>1.7577</v>
      </c>
      <c r="M16" s="190">
        <f t="shared" si="0"/>
        <v>1462</v>
      </c>
      <c r="N16" s="190">
        <f t="shared" si="1"/>
        <v>1000.19858</v>
      </c>
      <c r="O16" s="59">
        <v>0</v>
      </c>
      <c r="P16" s="59">
        <v>0</v>
      </c>
      <c r="Q16" s="59">
        <v>0</v>
      </c>
      <c r="R16" s="59">
        <v>0</v>
      </c>
      <c r="S16" s="59">
        <v>108</v>
      </c>
      <c r="T16" s="59">
        <v>324.74</v>
      </c>
      <c r="U16" s="59">
        <v>115</v>
      </c>
      <c r="V16" s="59">
        <v>344.45</v>
      </c>
      <c r="W16" s="59">
        <v>109</v>
      </c>
      <c r="X16" s="59">
        <v>326.48</v>
      </c>
      <c r="Y16" s="59">
        <f t="shared" si="2"/>
        <v>332</v>
      </c>
      <c r="Z16" s="59">
        <f t="shared" si="3"/>
        <v>995.67000000000007</v>
      </c>
      <c r="AA16" s="59">
        <v>0</v>
      </c>
      <c r="AB16" s="59">
        <v>0</v>
      </c>
      <c r="AC16" s="59">
        <v>4</v>
      </c>
      <c r="AD16" s="59">
        <v>3.27</v>
      </c>
      <c r="AE16" s="59">
        <v>14</v>
      </c>
      <c r="AF16" s="59">
        <v>70.42</v>
      </c>
      <c r="AG16" s="59">
        <v>53</v>
      </c>
      <c r="AH16" s="59">
        <v>42.73</v>
      </c>
      <c r="AI16" s="59">
        <v>49</v>
      </c>
      <c r="AJ16" s="59">
        <v>39.42</v>
      </c>
      <c r="AK16" s="59">
        <v>20</v>
      </c>
      <c r="AL16" s="59">
        <v>16.059999999999999</v>
      </c>
      <c r="AM16" s="59">
        <f t="shared" si="4"/>
        <v>1934</v>
      </c>
      <c r="AN16" s="59">
        <f t="shared" si="5"/>
        <v>2167.7685799999999</v>
      </c>
      <c r="AO16" s="59">
        <v>290</v>
      </c>
      <c r="AP16" s="59">
        <v>299.95</v>
      </c>
      <c r="AQ16" s="59">
        <v>0</v>
      </c>
      <c r="AR16" s="59">
        <v>0</v>
      </c>
      <c r="AS16" s="59">
        <v>0</v>
      </c>
      <c r="AT16" s="59">
        <v>0</v>
      </c>
      <c r="AU16" s="59">
        <v>8</v>
      </c>
      <c r="AV16" s="59">
        <v>23.1</v>
      </c>
      <c r="AW16" s="59">
        <v>0</v>
      </c>
      <c r="AX16" s="59">
        <v>0</v>
      </c>
      <c r="AY16" s="59">
        <v>14</v>
      </c>
      <c r="AZ16" s="59">
        <v>42.95</v>
      </c>
      <c r="BA16" s="59">
        <v>22</v>
      </c>
      <c r="BB16" s="59">
        <v>66.05</v>
      </c>
      <c r="BC16" s="59">
        <v>1956</v>
      </c>
      <c r="BD16" s="59">
        <v>2065.7399999999998</v>
      </c>
    </row>
    <row r="17" spans="1:56" s="105" customFormat="1" ht="15.75" x14ac:dyDescent="0.25">
      <c r="A17" s="59">
        <v>10</v>
      </c>
      <c r="B17" s="59" t="s">
        <v>45</v>
      </c>
      <c r="C17" s="192">
        <f>'Crop Loan'!CG20</f>
        <v>89335</v>
      </c>
      <c r="D17" s="192">
        <f>'Crop Loan'!CH20</f>
        <v>48981</v>
      </c>
      <c r="E17" s="59">
        <v>6345</v>
      </c>
      <c r="F17" s="98">
        <v>7790</v>
      </c>
      <c r="G17" s="59">
        <v>1027</v>
      </c>
      <c r="H17" s="98">
        <v>1384.9469999999999</v>
      </c>
      <c r="I17" s="59">
        <v>422</v>
      </c>
      <c r="J17" s="98">
        <v>475.01640000000003</v>
      </c>
      <c r="K17" s="59">
        <v>128</v>
      </c>
      <c r="L17" s="98">
        <v>160.20180000000002</v>
      </c>
      <c r="M17" s="190">
        <f t="shared" si="0"/>
        <v>96230</v>
      </c>
      <c r="N17" s="190">
        <f t="shared" si="1"/>
        <v>57406.218200000003</v>
      </c>
      <c r="O17" s="59">
        <v>0</v>
      </c>
      <c r="P17" s="59">
        <v>0</v>
      </c>
      <c r="Q17" s="59">
        <v>0</v>
      </c>
      <c r="R17" s="59">
        <v>0</v>
      </c>
      <c r="S17" s="59">
        <v>4385</v>
      </c>
      <c r="T17" s="59">
        <v>13158.76</v>
      </c>
      <c r="U17" s="59">
        <v>4654</v>
      </c>
      <c r="V17" s="59">
        <v>13956.3</v>
      </c>
      <c r="W17" s="59">
        <v>4433</v>
      </c>
      <c r="X17" s="59">
        <v>13291.31</v>
      </c>
      <c r="Y17" s="59">
        <f t="shared" si="2"/>
        <v>13472</v>
      </c>
      <c r="Z17" s="59">
        <f t="shared" si="3"/>
        <v>40406.369999999995</v>
      </c>
      <c r="AA17" s="59">
        <v>361</v>
      </c>
      <c r="AB17" s="59">
        <v>288.25</v>
      </c>
      <c r="AC17" s="59">
        <v>369</v>
      </c>
      <c r="AD17" s="59">
        <v>293.3</v>
      </c>
      <c r="AE17" s="59">
        <v>1114</v>
      </c>
      <c r="AF17" s="59">
        <v>5563.21</v>
      </c>
      <c r="AG17" s="59">
        <v>6070</v>
      </c>
      <c r="AH17" s="59">
        <v>4855.5</v>
      </c>
      <c r="AI17" s="59">
        <v>6123</v>
      </c>
      <c r="AJ17" s="59">
        <v>4899.99</v>
      </c>
      <c r="AK17" s="59">
        <v>1570</v>
      </c>
      <c r="AL17" s="59">
        <v>1254.75</v>
      </c>
      <c r="AM17" s="59">
        <f t="shared" si="4"/>
        <v>125309</v>
      </c>
      <c r="AN17" s="59">
        <f t="shared" si="5"/>
        <v>114967.58820000001</v>
      </c>
      <c r="AO17" s="59">
        <v>18794</v>
      </c>
      <c r="AP17" s="59">
        <v>17054.810000000001</v>
      </c>
      <c r="AQ17" s="59">
        <v>0</v>
      </c>
      <c r="AR17" s="59">
        <v>0</v>
      </c>
      <c r="AS17" s="59">
        <v>0</v>
      </c>
      <c r="AT17" s="59">
        <v>0</v>
      </c>
      <c r="AU17" s="59">
        <v>877</v>
      </c>
      <c r="AV17" s="59">
        <v>2632.27</v>
      </c>
      <c r="AW17" s="59">
        <v>0</v>
      </c>
      <c r="AX17" s="59">
        <v>0</v>
      </c>
      <c r="AY17" s="59">
        <v>1630</v>
      </c>
      <c r="AZ17" s="59">
        <v>4890.7299999999996</v>
      </c>
      <c r="BA17" s="59">
        <v>2507</v>
      </c>
      <c r="BB17" s="59">
        <v>7523</v>
      </c>
      <c r="BC17" s="59">
        <v>127816</v>
      </c>
      <c r="BD17" s="59">
        <v>121221.66</v>
      </c>
    </row>
    <row r="18" spans="1:56" s="105" customFormat="1" ht="15.75" x14ac:dyDescent="0.25">
      <c r="A18" s="59">
        <v>11</v>
      </c>
      <c r="B18" s="59" t="s">
        <v>46</v>
      </c>
      <c r="C18" s="192">
        <f>'Crop Loan'!CG21</f>
        <v>1177</v>
      </c>
      <c r="D18" s="192">
        <f>'Crop Loan'!CH21</f>
        <v>600</v>
      </c>
      <c r="E18" s="59">
        <v>69</v>
      </c>
      <c r="F18" s="98">
        <v>90</v>
      </c>
      <c r="G18" s="59">
        <v>7</v>
      </c>
      <c r="H18" s="98">
        <v>9.81</v>
      </c>
      <c r="I18" s="59">
        <v>4</v>
      </c>
      <c r="J18" s="98">
        <v>4.9134600000000006</v>
      </c>
      <c r="K18" s="59">
        <v>2</v>
      </c>
      <c r="L18" s="98">
        <v>2.5514999999999999</v>
      </c>
      <c r="M18" s="190">
        <f t="shared" si="0"/>
        <v>1252</v>
      </c>
      <c r="N18" s="190">
        <f t="shared" si="1"/>
        <v>697.46496000000002</v>
      </c>
      <c r="O18" s="59">
        <v>0</v>
      </c>
      <c r="P18" s="59">
        <v>0</v>
      </c>
      <c r="Q18" s="59">
        <v>6</v>
      </c>
      <c r="R18" s="59">
        <v>30.11</v>
      </c>
      <c r="S18" s="59">
        <v>0</v>
      </c>
      <c r="T18" s="59">
        <v>0</v>
      </c>
      <c r="U18" s="59">
        <v>0</v>
      </c>
      <c r="V18" s="59">
        <v>0</v>
      </c>
      <c r="W18" s="59">
        <v>8</v>
      </c>
      <c r="X18" s="59">
        <v>23.75</v>
      </c>
      <c r="Y18" s="59">
        <f t="shared" si="2"/>
        <v>14</v>
      </c>
      <c r="Z18" s="59">
        <f t="shared" si="3"/>
        <v>53.86</v>
      </c>
      <c r="AA18" s="59">
        <v>0</v>
      </c>
      <c r="AB18" s="59">
        <v>0</v>
      </c>
      <c r="AC18" s="59">
        <v>0</v>
      </c>
      <c r="AD18" s="59">
        <v>0</v>
      </c>
      <c r="AE18" s="59">
        <v>3</v>
      </c>
      <c r="AF18" s="59">
        <v>15.71</v>
      </c>
      <c r="AG18" s="59">
        <v>14</v>
      </c>
      <c r="AH18" s="59">
        <v>11.09</v>
      </c>
      <c r="AI18" s="59">
        <v>13</v>
      </c>
      <c r="AJ18" s="59">
        <v>10.27</v>
      </c>
      <c r="AK18" s="59">
        <v>4</v>
      </c>
      <c r="AL18" s="59">
        <v>3.49</v>
      </c>
      <c r="AM18" s="59">
        <f t="shared" si="4"/>
        <v>1300</v>
      </c>
      <c r="AN18" s="59">
        <f t="shared" si="5"/>
        <v>791.88496000000009</v>
      </c>
      <c r="AO18" s="59">
        <v>195</v>
      </c>
      <c r="AP18" s="59">
        <v>122.37</v>
      </c>
      <c r="AQ18" s="59">
        <v>0</v>
      </c>
      <c r="AR18" s="59">
        <v>0</v>
      </c>
      <c r="AS18" s="59">
        <v>0</v>
      </c>
      <c r="AT18" s="59">
        <v>0</v>
      </c>
      <c r="AU18" s="59">
        <v>13</v>
      </c>
      <c r="AV18" s="59">
        <v>38.79</v>
      </c>
      <c r="AW18" s="59">
        <v>0</v>
      </c>
      <c r="AX18" s="59">
        <v>0</v>
      </c>
      <c r="AY18" s="59">
        <v>24</v>
      </c>
      <c r="AZ18" s="59">
        <v>72.010000000000005</v>
      </c>
      <c r="BA18" s="59">
        <v>37</v>
      </c>
      <c r="BB18" s="59">
        <v>110.8</v>
      </c>
      <c r="BC18" s="59">
        <v>1337</v>
      </c>
      <c r="BD18" s="59">
        <v>926.57</v>
      </c>
    </row>
    <row r="19" spans="1:56" s="105" customFormat="1" ht="15.75" x14ac:dyDescent="0.25">
      <c r="A19" s="59">
        <v>12</v>
      </c>
      <c r="B19" s="59" t="s">
        <v>47</v>
      </c>
      <c r="C19" s="192">
        <f>'Crop Loan'!CG22</f>
        <v>31605</v>
      </c>
      <c r="D19" s="192">
        <f>'Crop Loan'!CH22</f>
        <v>16132</v>
      </c>
      <c r="E19" s="59">
        <v>1605</v>
      </c>
      <c r="F19" s="98">
        <v>1900</v>
      </c>
      <c r="G19" s="59">
        <v>411</v>
      </c>
      <c r="H19" s="98">
        <v>555.93000000000006</v>
      </c>
      <c r="I19" s="59">
        <v>155</v>
      </c>
      <c r="J19" s="98">
        <v>166.13181</v>
      </c>
      <c r="K19" s="59">
        <v>27</v>
      </c>
      <c r="L19" s="98">
        <v>31.492800000000006</v>
      </c>
      <c r="M19" s="190">
        <f t="shared" si="0"/>
        <v>33392</v>
      </c>
      <c r="N19" s="190">
        <f t="shared" si="1"/>
        <v>18229.624609999999</v>
      </c>
      <c r="O19" s="59">
        <v>0</v>
      </c>
      <c r="P19" s="59">
        <v>0</v>
      </c>
      <c r="Q19" s="59">
        <v>0</v>
      </c>
      <c r="R19" s="59">
        <v>0</v>
      </c>
      <c r="S19" s="59">
        <v>241</v>
      </c>
      <c r="T19" s="59">
        <v>723.4</v>
      </c>
      <c r="U19" s="59">
        <v>255</v>
      </c>
      <c r="V19" s="59">
        <v>767.25</v>
      </c>
      <c r="W19" s="59">
        <v>241</v>
      </c>
      <c r="X19" s="59">
        <v>722.66</v>
      </c>
      <c r="Y19" s="59">
        <f t="shared" si="2"/>
        <v>737</v>
      </c>
      <c r="Z19" s="59">
        <f t="shared" si="3"/>
        <v>2213.31</v>
      </c>
      <c r="AA19" s="59">
        <v>27</v>
      </c>
      <c r="AB19" s="59">
        <v>21.29</v>
      </c>
      <c r="AC19" s="59">
        <v>19</v>
      </c>
      <c r="AD19" s="59">
        <v>15.49</v>
      </c>
      <c r="AE19" s="59">
        <v>56</v>
      </c>
      <c r="AF19" s="59">
        <v>285.47000000000003</v>
      </c>
      <c r="AG19" s="59">
        <v>252</v>
      </c>
      <c r="AH19" s="59">
        <v>201.95</v>
      </c>
      <c r="AI19" s="59">
        <v>234</v>
      </c>
      <c r="AJ19" s="59">
        <v>186.39</v>
      </c>
      <c r="AK19" s="59">
        <v>80</v>
      </c>
      <c r="AL19" s="59">
        <v>63.61</v>
      </c>
      <c r="AM19" s="59">
        <f t="shared" si="4"/>
        <v>34797</v>
      </c>
      <c r="AN19" s="59">
        <f t="shared" si="5"/>
        <v>21217.134610000005</v>
      </c>
      <c r="AO19" s="59">
        <v>5220</v>
      </c>
      <c r="AP19" s="59">
        <v>3264.69</v>
      </c>
      <c r="AQ19" s="59">
        <v>0</v>
      </c>
      <c r="AR19" s="59">
        <v>0</v>
      </c>
      <c r="AS19" s="59">
        <v>0</v>
      </c>
      <c r="AT19" s="59">
        <v>0</v>
      </c>
      <c r="AU19" s="59">
        <v>56</v>
      </c>
      <c r="AV19" s="59">
        <v>165.56</v>
      </c>
      <c r="AW19" s="59">
        <v>0</v>
      </c>
      <c r="AX19" s="59">
        <v>0</v>
      </c>
      <c r="AY19" s="59">
        <v>103</v>
      </c>
      <c r="AZ19" s="59">
        <v>307.39999999999998</v>
      </c>
      <c r="BA19" s="59">
        <v>159</v>
      </c>
      <c r="BB19" s="59">
        <v>472.96</v>
      </c>
      <c r="BC19" s="59">
        <v>34956</v>
      </c>
      <c r="BD19" s="59">
        <v>22237.53</v>
      </c>
    </row>
    <row r="20" spans="1:56" s="107" customFormat="1" ht="15.75" x14ac:dyDescent="0.25">
      <c r="A20" s="106"/>
      <c r="B20" s="91" t="s">
        <v>48</v>
      </c>
      <c r="C20" s="188">
        <f>SUM(C8:C19)</f>
        <v>215904</v>
      </c>
      <c r="D20" s="188">
        <f t="shared" ref="D20:BD20" si="6">SUM(D8:D19)</f>
        <v>120001</v>
      </c>
      <c r="E20" s="188">
        <f t="shared" si="6"/>
        <v>19455</v>
      </c>
      <c r="F20" s="188">
        <f t="shared" si="6"/>
        <v>22103.541660000003</v>
      </c>
      <c r="G20" s="188">
        <f t="shared" si="6"/>
        <v>4395</v>
      </c>
      <c r="H20" s="188">
        <f t="shared" si="6"/>
        <v>5935.2030000000013</v>
      </c>
      <c r="I20" s="188">
        <f t="shared" si="6"/>
        <v>1659</v>
      </c>
      <c r="J20" s="188">
        <f t="shared" si="6"/>
        <v>1809.2030400000003</v>
      </c>
      <c r="K20" s="188">
        <f t="shared" si="6"/>
        <v>367</v>
      </c>
      <c r="L20" s="188">
        <f t="shared" si="6"/>
        <v>449.10450000000003</v>
      </c>
      <c r="M20" s="188">
        <f t="shared" si="6"/>
        <v>237385</v>
      </c>
      <c r="N20" s="188">
        <f t="shared" si="6"/>
        <v>144362.8492</v>
      </c>
      <c r="O20" s="188">
        <f t="shared" si="6"/>
        <v>0</v>
      </c>
      <c r="P20" s="188">
        <f t="shared" si="6"/>
        <v>0</v>
      </c>
      <c r="Q20" s="188">
        <f t="shared" si="6"/>
        <v>57</v>
      </c>
      <c r="R20" s="188">
        <f t="shared" si="6"/>
        <v>285.77</v>
      </c>
      <c r="S20" s="188">
        <f t="shared" si="6"/>
        <v>6574</v>
      </c>
      <c r="T20" s="188">
        <f t="shared" si="6"/>
        <v>19736.23</v>
      </c>
      <c r="U20" s="188">
        <f t="shared" si="6"/>
        <v>6980</v>
      </c>
      <c r="V20" s="188">
        <f t="shared" si="6"/>
        <v>20947.36</v>
      </c>
      <c r="W20" s="188">
        <f t="shared" si="6"/>
        <v>6726</v>
      </c>
      <c r="X20" s="188">
        <f t="shared" si="6"/>
        <v>20172.91</v>
      </c>
      <c r="Y20" s="188">
        <f t="shared" si="6"/>
        <v>20337</v>
      </c>
      <c r="Z20" s="188">
        <f t="shared" si="6"/>
        <v>61142.27</v>
      </c>
      <c r="AA20" s="188">
        <f t="shared" si="6"/>
        <v>538</v>
      </c>
      <c r="AB20" s="188">
        <f t="shared" si="6"/>
        <v>428.67</v>
      </c>
      <c r="AC20" s="188">
        <f t="shared" si="6"/>
        <v>552</v>
      </c>
      <c r="AD20" s="188">
        <f t="shared" si="6"/>
        <v>440.75</v>
      </c>
      <c r="AE20" s="188">
        <f t="shared" si="6"/>
        <v>1584</v>
      </c>
      <c r="AF20" s="188">
        <f t="shared" si="6"/>
        <v>7913.6900000000005</v>
      </c>
      <c r="AG20" s="188">
        <f t="shared" si="6"/>
        <v>8113</v>
      </c>
      <c r="AH20" s="188">
        <f t="shared" si="6"/>
        <v>6487.63</v>
      </c>
      <c r="AI20" s="188">
        <f t="shared" si="6"/>
        <v>8045</v>
      </c>
      <c r="AJ20" s="188">
        <f t="shared" si="6"/>
        <v>6434.1500000000005</v>
      </c>
      <c r="AK20" s="188">
        <f t="shared" si="6"/>
        <v>2208</v>
      </c>
      <c r="AL20" s="188">
        <f t="shared" si="6"/>
        <v>1766.2199999999998</v>
      </c>
      <c r="AM20" s="188">
        <f t="shared" si="6"/>
        <v>278762</v>
      </c>
      <c r="AN20" s="188">
        <f t="shared" si="6"/>
        <v>228976.22920000006</v>
      </c>
      <c r="AO20" s="188">
        <f t="shared" si="6"/>
        <v>41813</v>
      </c>
      <c r="AP20" s="188">
        <f t="shared" si="6"/>
        <v>34034.29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1954</v>
      </c>
      <c r="AV20" s="188">
        <f t="shared" si="6"/>
        <v>5868.8700000000008</v>
      </c>
      <c r="AW20" s="188">
        <f t="shared" si="6"/>
        <v>0</v>
      </c>
      <c r="AX20" s="188">
        <f t="shared" si="6"/>
        <v>0</v>
      </c>
      <c r="AY20" s="188">
        <f t="shared" si="6"/>
        <v>3713</v>
      </c>
      <c r="AZ20" s="188">
        <f t="shared" si="6"/>
        <v>11141.75</v>
      </c>
      <c r="BA20" s="188">
        <f t="shared" si="6"/>
        <v>5667</v>
      </c>
      <c r="BB20" s="188">
        <f t="shared" si="6"/>
        <v>17010.62</v>
      </c>
      <c r="BC20" s="188">
        <f t="shared" si="6"/>
        <v>284429</v>
      </c>
      <c r="BD20" s="188">
        <f t="shared" si="6"/>
        <v>243905.75000000003</v>
      </c>
    </row>
    <row r="21" spans="1:56" s="105" customFormat="1" ht="15.75" x14ac:dyDescent="0.25">
      <c r="A21" s="59">
        <v>13</v>
      </c>
      <c r="B21" s="59" t="s">
        <v>49</v>
      </c>
      <c r="C21" s="192">
        <f>'Crop Loan'!CG24</f>
        <v>6924</v>
      </c>
      <c r="D21" s="192">
        <f>'Crop Loan'!CH24</f>
        <v>3534</v>
      </c>
      <c r="E21" s="59">
        <v>623</v>
      </c>
      <c r="F21" s="59">
        <v>656.77067999999997</v>
      </c>
      <c r="G21" s="59">
        <v>181</v>
      </c>
      <c r="H21" s="59">
        <v>246.06900000000002</v>
      </c>
      <c r="I21" s="59">
        <v>68</v>
      </c>
      <c r="J21" s="59">
        <v>69.335190000000011</v>
      </c>
      <c r="K21" s="59">
        <v>10</v>
      </c>
      <c r="L21" s="98">
        <v>11.218500000000001</v>
      </c>
      <c r="M21" s="190">
        <f t="shared" ref="M21:M34" si="7">C21+E21+I21+K21</f>
        <v>7625</v>
      </c>
      <c r="N21" s="190">
        <f t="shared" ref="N21:N34" si="8">D21+F21+J21+L21</f>
        <v>4271.3243699999994</v>
      </c>
      <c r="O21" s="59">
        <v>0</v>
      </c>
      <c r="P21" s="59">
        <v>0</v>
      </c>
      <c r="Q21" s="59">
        <v>0</v>
      </c>
      <c r="R21" s="59">
        <v>0</v>
      </c>
      <c r="S21" s="59">
        <v>242</v>
      </c>
      <c r="T21" s="59">
        <v>724.46</v>
      </c>
      <c r="U21" s="59">
        <v>256</v>
      </c>
      <c r="V21" s="59">
        <v>767.05</v>
      </c>
      <c r="W21" s="59">
        <v>234</v>
      </c>
      <c r="X21" s="59">
        <v>702.44</v>
      </c>
      <c r="Y21" s="59">
        <f>O21+Q21+S21+U21+W21</f>
        <v>732</v>
      </c>
      <c r="Z21" s="59">
        <f>P21+R21+T21+V21+X21</f>
        <v>2193.9499999999998</v>
      </c>
      <c r="AA21" s="59">
        <v>86</v>
      </c>
      <c r="AB21" s="59">
        <v>68.650000000000006</v>
      </c>
      <c r="AC21" s="59">
        <v>48</v>
      </c>
      <c r="AD21" s="59">
        <v>37.99</v>
      </c>
      <c r="AE21" s="59">
        <v>140</v>
      </c>
      <c r="AF21" s="59">
        <v>700.44</v>
      </c>
      <c r="AG21" s="59">
        <v>619</v>
      </c>
      <c r="AH21" s="59">
        <v>495.49</v>
      </c>
      <c r="AI21" s="59">
        <v>571</v>
      </c>
      <c r="AJ21" s="59">
        <v>457.38</v>
      </c>
      <c r="AK21" s="59">
        <v>196</v>
      </c>
      <c r="AL21" s="59">
        <v>156.05000000000001</v>
      </c>
      <c r="AM21" s="59">
        <f t="shared" ref="AM21:AM34" si="9">M21+Y21+AA21+AC21+AE21+AG21+AI21+AK21</f>
        <v>10017</v>
      </c>
      <c r="AN21" s="59">
        <f t="shared" ref="AN21:AN34" si="10">N21+Z21+AB21+AD21+AF21+AH21+AJ21+AL21</f>
        <v>8381.2743699999974</v>
      </c>
      <c r="AO21" s="59">
        <v>1502</v>
      </c>
      <c r="AP21" s="59">
        <v>1298.04</v>
      </c>
      <c r="AQ21" s="59">
        <v>0</v>
      </c>
      <c r="AR21" s="59">
        <v>0</v>
      </c>
      <c r="AS21" s="59">
        <v>0</v>
      </c>
      <c r="AT21" s="59">
        <v>0</v>
      </c>
      <c r="AU21" s="59">
        <v>72</v>
      </c>
      <c r="AV21" s="59">
        <v>216.22</v>
      </c>
      <c r="AW21" s="59">
        <v>0</v>
      </c>
      <c r="AX21" s="59">
        <v>0</v>
      </c>
      <c r="AY21" s="59">
        <v>134</v>
      </c>
      <c r="AZ21" s="59">
        <v>401.51</v>
      </c>
      <c r="BA21" s="59">
        <v>206</v>
      </c>
      <c r="BB21" s="59">
        <v>617.73</v>
      </c>
      <c r="BC21" s="59">
        <v>10223</v>
      </c>
      <c r="BD21" s="59">
        <v>9271.27</v>
      </c>
    </row>
    <row r="22" spans="1:56" s="105" customFormat="1" ht="15.75" x14ac:dyDescent="0.25">
      <c r="A22" s="59">
        <v>14</v>
      </c>
      <c r="B22" s="59" t="s">
        <v>50</v>
      </c>
      <c r="C22" s="192">
        <f>'Crop Loan'!CG25</f>
        <v>334</v>
      </c>
      <c r="D22" s="192">
        <f>'Crop Loan'!CH25</f>
        <v>167</v>
      </c>
      <c r="E22" s="59">
        <v>75</v>
      </c>
      <c r="F22" s="59">
        <v>80.073360000000008</v>
      </c>
      <c r="G22" s="59">
        <v>20</v>
      </c>
      <c r="H22" s="59">
        <v>25.568999999999999</v>
      </c>
      <c r="I22" s="59">
        <v>9</v>
      </c>
      <c r="J22" s="59">
        <v>8.9739900000000024</v>
      </c>
      <c r="K22" s="59">
        <v>1</v>
      </c>
      <c r="L22" s="98">
        <v>1.4580000000000002</v>
      </c>
      <c r="M22" s="190">
        <f t="shared" si="7"/>
        <v>419</v>
      </c>
      <c r="N22" s="190">
        <f t="shared" si="8"/>
        <v>257.50535000000002</v>
      </c>
      <c r="O22" s="59">
        <v>0</v>
      </c>
      <c r="P22" s="59">
        <v>0</v>
      </c>
      <c r="Q22" s="59">
        <v>11</v>
      </c>
      <c r="R22" s="59">
        <v>54.49</v>
      </c>
      <c r="S22" s="59">
        <v>41</v>
      </c>
      <c r="T22" s="59">
        <v>121.95</v>
      </c>
      <c r="U22" s="59">
        <v>32</v>
      </c>
      <c r="V22" s="59">
        <v>95.38</v>
      </c>
      <c r="W22" s="59">
        <v>63</v>
      </c>
      <c r="X22" s="59">
        <v>188.16</v>
      </c>
      <c r="Y22" s="59">
        <f t="shared" ref="Y22:Y34" si="11">O22+Q22+S22+U22+W22</f>
        <v>147</v>
      </c>
      <c r="Z22" s="59">
        <f t="shared" ref="Z22:Z34" si="12">P22+R22+T22+V22+X22</f>
        <v>459.98</v>
      </c>
      <c r="AA22" s="59">
        <v>0</v>
      </c>
      <c r="AB22" s="59">
        <v>0</v>
      </c>
      <c r="AC22" s="59">
        <v>9</v>
      </c>
      <c r="AD22" s="59">
        <v>6.79</v>
      </c>
      <c r="AE22" s="59">
        <v>13</v>
      </c>
      <c r="AF22" s="59">
        <v>65.53</v>
      </c>
      <c r="AG22" s="59">
        <v>38</v>
      </c>
      <c r="AH22" s="59">
        <v>30.76</v>
      </c>
      <c r="AI22" s="59">
        <v>46</v>
      </c>
      <c r="AJ22" s="59">
        <v>37.18</v>
      </c>
      <c r="AK22" s="59">
        <v>23</v>
      </c>
      <c r="AL22" s="59">
        <v>18.14</v>
      </c>
      <c r="AM22" s="59">
        <f t="shared" si="9"/>
        <v>695</v>
      </c>
      <c r="AN22" s="59">
        <f t="shared" si="10"/>
        <v>875.8853499999999</v>
      </c>
      <c r="AO22" s="59">
        <v>104</v>
      </c>
      <c r="AP22" s="59">
        <v>136.37</v>
      </c>
      <c r="AQ22" s="59">
        <v>0</v>
      </c>
      <c r="AR22" s="59">
        <v>0</v>
      </c>
      <c r="AS22" s="59">
        <v>0</v>
      </c>
      <c r="AT22" s="59">
        <v>0</v>
      </c>
      <c r="AU22" s="59">
        <v>13</v>
      </c>
      <c r="AV22" s="59">
        <v>40.270000000000003</v>
      </c>
      <c r="AW22" s="59">
        <v>0</v>
      </c>
      <c r="AX22" s="59">
        <v>0</v>
      </c>
      <c r="AY22" s="59">
        <v>40</v>
      </c>
      <c r="AZ22" s="59">
        <v>120.34</v>
      </c>
      <c r="BA22" s="59">
        <v>53</v>
      </c>
      <c r="BB22" s="59">
        <v>160.61000000000001</v>
      </c>
      <c r="BC22" s="59">
        <v>748</v>
      </c>
      <c r="BD22" s="59">
        <v>1069.7</v>
      </c>
    </row>
    <row r="23" spans="1:56" s="105" customFormat="1" ht="15.75" x14ac:dyDescent="0.25">
      <c r="A23" s="59">
        <v>15</v>
      </c>
      <c r="B23" s="59" t="s">
        <v>51</v>
      </c>
      <c r="C23" s="192">
        <f>'Crop Loan'!CG26</f>
        <v>0</v>
      </c>
      <c r="D23" s="192">
        <f>'Crop Loan'!CH26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9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2">
        <f>'Crop Loan'!CG27</f>
        <v>0</v>
      </c>
      <c r="D24" s="192">
        <f>'Crop Loan'!CH27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98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2">
        <f>'Crop Loan'!CG28</f>
        <v>0</v>
      </c>
      <c r="D25" s="192">
        <f>'Crop Loan'!CH28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98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2">
        <f>'Crop Loan'!CG29</f>
        <v>10643</v>
      </c>
      <c r="D26" s="192">
        <f>'Crop Loan'!CH29</f>
        <v>5429</v>
      </c>
      <c r="E26" s="59">
        <v>376</v>
      </c>
      <c r="F26" s="98">
        <v>409.3845300000001</v>
      </c>
      <c r="G26" s="59">
        <v>94</v>
      </c>
      <c r="H26" s="98">
        <v>130.33799999999999</v>
      </c>
      <c r="I26" s="59">
        <v>42</v>
      </c>
      <c r="J26" s="98">
        <v>46.007190000000001</v>
      </c>
      <c r="K26" s="59">
        <v>6</v>
      </c>
      <c r="L26" s="98">
        <v>7.4196</v>
      </c>
      <c r="M26" s="190">
        <f t="shared" si="7"/>
        <v>11067</v>
      </c>
      <c r="N26" s="190">
        <f t="shared" si="8"/>
        <v>5891.8113200000007</v>
      </c>
      <c r="O26" s="59">
        <v>0</v>
      </c>
      <c r="P26" s="59">
        <v>0</v>
      </c>
      <c r="Q26" s="59">
        <v>0</v>
      </c>
      <c r="R26" s="59">
        <v>0</v>
      </c>
      <c r="S26" s="59">
        <v>167</v>
      </c>
      <c r="T26" s="59">
        <v>500.57</v>
      </c>
      <c r="U26" s="59">
        <v>177</v>
      </c>
      <c r="V26" s="59">
        <v>532.83000000000004</v>
      </c>
      <c r="W26" s="59">
        <v>163</v>
      </c>
      <c r="X26" s="59">
        <v>487.01</v>
      </c>
      <c r="Y26" s="59">
        <f t="shared" si="11"/>
        <v>507</v>
      </c>
      <c r="Z26" s="59">
        <f t="shared" si="12"/>
        <v>1520.41</v>
      </c>
      <c r="AA26" s="59">
        <v>24</v>
      </c>
      <c r="AB26" s="59">
        <v>19.579999999999998</v>
      </c>
      <c r="AC26" s="59">
        <v>14</v>
      </c>
      <c r="AD26" s="59">
        <v>11.48</v>
      </c>
      <c r="AE26" s="59">
        <v>40</v>
      </c>
      <c r="AF26" s="59">
        <v>199.89</v>
      </c>
      <c r="AG26" s="59">
        <v>177</v>
      </c>
      <c r="AH26" s="59">
        <v>141.41</v>
      </c>
      <c r="AI26" s="59">
        <v>164</v>
      </c>
      <c r="AJ26" s="59">
        <v>130.56</v>
      </c>
      <c r="AK26" s="59">
        <v>56</v>
      </c>
      <c r="AL26" s="59">
        <v>44.6</v>
      </c>
      <c r="AM26" s="59">
        <f t="shared" si="9"/>
        <v>12049</v>
      </c>
      <c r="AN26" s="59">
        <f t="shared" si="10"/>
        <v>7959.741320000001</v>
      </c>
      <c r="AO26" s="59">
        <v>1808</v>
      </c>
      <c r="AP26" s="59">
        <v>1219.5</v>
      </c>
      <c r="AQ26" s="59">
        <v>0</v>
      </c>
      <c r="AR26" s="59">
        <v>0</v>
      </c>
      <c r="AS26" s="59">
        <v>0</v>
      </c>
      <c r="AT26" s="59">
        <v>0</v>
      </c>
      <c r="AU26" s="59">
        <v>37</v>
      </c>
      <c r="AV26" s="59">
        <v>109.16</v>
      </c>
      <c r="AW26" s="59">
        <v>0</v>
      </c>
      <c r="AX26" s="59">
        <v>0</v>
      </c>
      <c r="AY26" s="59">
        <v>67</v>
      </c>
      <c r="AZ26" s="59">
        <v>202.64</v>
      </c>
      <c r="BA26" s="59">
        <v>104</v>
      </c>
      <c r="BB26" s="59">
        <v>311.8</v>
      </c>
      <c r="BC26" s="59">
        <v>12153</v>
      </c>
      <c r="BD26" s="59">
        <v>8441.77</v>
      </c>
    </row>
    <row r="27" spans="1:56" s="105" customFormat="1" ht="15.75" x14ac:dyDescent="0.25">
      <c r="A27" s="59">
        <v>19</v>
      </c>
      <c r="B27" s="59" t="s">
        <v>55</v>
      </c>
      <c r="C27" s="192">
        <f>'Crop Loan'!CG30</f>
        <v>5348</v>
      </c>
      <c r="D27" s="192">
        <f>'Crop Loan'!CH30</f>
        <v>2728</v>
      </c>
      <c r="E27" s="59">
        <v>685</v>
      </c>
      <c r="F27" s="98">
        <v>718.75755000000004</v>
      </c>
      <c r="G27" s="59">
        <v>203</v>
      </c>
      <c r="H27" s="98">
        <v>274.67099999999999</v>
      </c>
      <c r="I27" s="59">
        <v>74</v>
      </c>
      <c r="J27" s="98">
        <v>77.084460000000007</v>
      </c>
      <c r="K27" s="59">
        <v>12</v>
      </c>
      <c r="L27" s="98">
        <v>12.425400000000002</v>
      </c>
      <c r="M27" s="190">
        <f t="shared" si="7"/>
        <v>6119</v>
      </c>
      <c r="N27" s="190">
        <f t="shared" si="8"/>
        <v>3536.2674100000004</v>
      </c>
      <c r="O27" s="59">
        <v>0</v>
      </c>
      <c r="P27" s="59">
        <v>0</v>
      </c>
      <c r="Q27" s="59">
        <v>0</v>
      </c>
      <c r="R27" s="59">
        <v>0</v>
      </c>
      <c r="S27" s="59">
        <v>88</v>
      </c>
      <c r="T27" s="59">
        <v>265.58999999999997</v>
      </c>
      <c r="U27" s="59">
        <v>94</v>
      </c>
      <c r="V27" s="59">
        <v>280.83999999999997</v>
      </c>
      <c r="W27" s="59">
        <v>86</v>
      </c>
      <c r="X27" s="59">
        <v>256.56</v>
      </c>
      <c r="Y27" s="59">
        <f t="shared" si="11"/>
        <v>268</v>
      </c>
      <c r="Z27" s="59">
        <f t="shared" si="12"/>
        <v>802.99</v>
      </c>
      <c r="AA27" s="59">
        <v>0</v>
      </c>
      <c r="AB27" s="59">
        <v>0</v>
      </c>
      <c r="AC27" s="59">
        <v>4</v>
      </c>
      <c r="AD27" s="59">
        <v>3.46</v>
      </c>
      <c r="AE27" s="59">
        <v>13</v>
      </c>
      <c r="AF27" s="59">
        <v>63.98</v>
      </c>
      <c r="AG27" s="59">
        <v>57</v>
      </c>
      <c r="AH27" s="59">
        <v>45.24</v>
      </c>
      <c r="AI27" s="59">
        <v>51</v>
      </c>
      <c r="AJ27" s="59">
        <v>41.48</v>
      </c>
      <c r="AK27" s="59">
        <v>19</v>
      </c>
      <c r="AL27" s="59">
        <v>14.85</v>
      </c>
      <c r="AM27" s="59">
        <f t="shared" si="9"/>
        <v>6531</v>
      </c>
      <c r="AN27" s="59">
        <f t="shared" si="10"/>
        <v>4508.2674099999995</v>
      </c>
      <c r="AO27" s="59">
        <v>980</v>
      </c>
      <c r="AP27" s="59">
        <v>720.92</v>
      </c>
      <c r="AQ27" s="59">
        <v>0</v>
      </c>
      <c r="AR27" s="59">
        <v>0</v>
      </c>
      <c r="AS27" s="59">
        <v>0</v>
      </c>
      <c r="AT27" s="59">
        <v>0</v>
      </c>
      <c r="AU27" s="59">
        <v>21</v>
      </c>
      <c r="AV27" s="59">
        <v>62.16</v>
      </c>
      <c r="AW27" s="59">
        <v>0</v>
      </c>
      <c r="AX27" s="59">
        <v>0</v>
      </c>
      <c r="AY27" s="59">
        <v>47</v>
      </c>
      <c r="AZ27" s="59">
        <v>139.84</v>
      </c>
      <c r="BA27" s="59">
        <v>68</v>
      </c>
      <c r="BB27" s="59">
        <v>202</v>
      </c>
      <c r="BC27" s="59">
        <v>6599</v>
      </c>
      <c r="BD27" s="59">
        <v>5008.12</v>
      </c>
    </row>
    <row r="28" spans="1:56" s="105" customFormat="1" ht="15.75" x14ac:dyDescent="0.25">
      <c r="A28" s="59">
        <v>20</v>
      </c>
      <c r="B28" s="59" t="s">
        <v>56</v>
      </c>
      <c r="C28" s="192">
        <f>'Crop Loan'!CG31</f>
        <v>4904</v>
      </c>
      <c r="D28" s="192">
        <f>'Crop Loan'!CH31</f>
        <v>2501</v>
      </c>
      <c r="E28" s="59">
        <v>1378</v>
      </c>
      <c r="F28" s="98">
        <v>1458.7654500000001</v>
      </c>
      <c r="G28" s="59">
        <v>391</v>
      </c>
      <c r="H28" s="98">
        <v>527.54399999999998</v>
      </c>
      <c r="I28" s="59">
        <v>140</v>
      </c>
      <c r="J28" s="98">
        <v>146.21553</v>
      </c>
      <c r="K28" s="59">
        <v>22</v>
      </c>
      <c r="L28" s="98">
        <v>25.182900000000004</v>
      </c>
      <c r="M28" s="190">
        <f t="shared" si="7"/>
        <v>6444</v>
      </c>
      <c r="N28" s="190">
        <f t="shared" si="8"/>
        <v>4131.1638800000001</v>
      </c>
      <c r="O28" s="59">
        <v>0</v>
      </c>
      <c r="P28" s="59">
        <v>0</v>
      </c>
      <c r="Q28" s="59">
        <v>0</v>
      </c>
      <c r="R28" s="59">
        <v>0</v>
      </c>
      <c r="S28" s="59">
        <v>11</v>
      </c>
      <c r="T28" s="59">
        <v>34.14</v>
      </c>
      <c r="U28" s="59">
        <v>17</v>
      </c>
      <c r="V28" s="59">
        <v>50.3</v>
      </c>
      <c r="W28" s="59">
        <v>49</v>
      </c>
      <c r="X28" s="59">
        <v>148.69999999999999</v>
      </c>
      <c r="Y28" s="59">
        <f t="shared" si="11"/>
        <v>77</v>
      </c>
      <c r="Z28" s="59">
        <f t="shared" si="12"/>
        <v>233.14</v>
      </c>
      <c r="AA28" s="59">
        <v>42</v>
      </c>
      <c r="AB28" s="59">
        <v>34.32</v>
      </c>
      <c r="AC28" s="59">
        <v>28</v>
      </c>
      <c r="AD28" s="59">
        <v>21.86</v>
      </c>
      <c r="AE28" s="59">
        <v>81</v>
      </c>
      <c r="AF28" s="59">
        <v>403.05</v>
      </c>
      <c r="AG28" s="59">
        <v>357</v>
      </c>
      <c r="AH28" s="59">
        <v>285.16000000000003</v>
      </c>
      <c r="AI28" s="59">
        <v>329</v>
      </c>
      <c r="AJ28" s="59">
        <v>263.24</v>
      </c>
      <c r="AK28" s="59">
        <v>112</v>
      </c>
      <c r="AL28" s="59">
        <v>89.8</v>
      </c>
      <c r="AM28" s="59">
        <f t="shared" si="9"/>
        <v>7470</v>
      </c>
      <c r="AN28" s="59">
        <f t="shared" si="10"/>
        <v>5461.7338799999998</v>
      </c>
      <c r="AO28" s="59">
        <v>1121</v>
      </c>
      <c r="AP28" s="59">
        <v>909.49</v>
      </c>
      <c r="AQ28" s="59">
        <v>0</v>
      </c>
      <c r="AR28" s="59">
        <v>0</v>
      </c>
      <c r="AS28" s="59">
        <v>0</v>
      </c>
      <c r="AT28" s="59">
        <v>0</v>
      </c>
      <c r="AU28" s="59">
        <v>64</v>
      </c>
      <c r="AV28" s="59">
        <v>190.71</v>
      </c>
      <c r="AW28" s="59">
        <v>0</v>
      </c>
      <c r="AX28" s="59">
        <v>0</v>
      </c>
      <c r="AY28" s="59">
        <v>118</v>
      </c>
      <c r="AZ28" s="59">
        <v>353.54</v>
      </c>
      <c r="BA28" s="59">
        <v>182</v>
      </c>
      <c r="BB28" s="59">
        <v>544.25</v>
      </c>
      <c r="BC28" s="59">
        <v>7652</v>
      </c>
      <c r="BD28" s="59">
        <v>6607.47</v>
      </c>
    </row>
    <row r="29" spans="1:56" s="105" customFormat="1" ht="15.75" x14ac:dyDescent="0.25">
      <c r="A29" s="59">
        <v>21</v>
      </c>
      <c r="B29" s="59" t="s">
        <v>57</v>
      </c>
      <c r="C29" s="192">
        <f>'Crop Loan'!CG32</f>
        <v>0</v>
      </c>
      <c r="D29" s="192">
        <f>'Crop Loan'!CH32</f>
        <v>0</v>
      </c>
      <c r="E29" s="59">
        <v>0</v>
      </c>
      <c r="F29" s="98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9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2">
        <f>'Crop Loan'!CG33</f>
        <v>200</v>
      </c>
      <c r="D30" s="192">
        <f>'Crop Loan'!CH33</f>
        <v>100</v>
      </c>
      <c r="E30" s="59">
        <v>5</v>
      </c>
      <c r="F30" s="98">
        <v>6.2256599999999995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98">
        <v>0</v>
      </c>
      <c r="M30" s="190">
        <f t="shared" si="7"/>
        <v>205</v>
      </c>
      <c r="N30" s="190">
        <f t="shared" si="8"/>
        <v>106.22566</v>
      </c>
      <c r="O30" s="59">
        <v>0</v>
      </c>
      <c r="P30" s="59">
        <v>0</v>
      </c>
      <c r="Q30" s="59">
        <v>2</v>
      </c>
      <c r="R30" s="59">
        <v>9.1199999999999992</v>
      </c>
      <c r="S30" s="59">
        <v>0</v>
      </c>
      <c r="T30" s="59">
        <v>0</v>
      </c>
      <c r="U30" s="59">
        <v>0</v>
      </c>
      <c r="V30" s="59">
        <v>0</v>
      </c>
      <c r="W30" s="59">
        <v>4</v>
      </c>
      <c r="X30" s="59">
        <v>12.75</v>
      </c>
      <c r="Y30" s="59">
        <f t="shared" si="11"/>
        <v>6</v>
      </c>
      <c r="Z30" s="59">
        <f t="shared" si="12"/>
        <v>21.869999999999997</v>
      </c>
      <c r="AA30" s="59">
        <v>0</v>
      </c>
      <c r="AB30" s="59">
        <v>0</v>
      </c>
      <c r="AC30" s="59">
        <v>2</v>
      </c>
      <c r="AD30" s="59">
        <v>1.47</v>
      </c>
      <c r="AE30" s="59">
        <v>1</v>
      </c>
      <c r="AF30" s="59">
        <v>7.36</v>
      </c>
      <c r="AG30" s="59">
        <v>0</v>
      </c>
      <c r="AH30" s="59">
        <v>0</v>
      </c>
      <c r="AI30" s="59">
        <v>5</v>
      </c>
      <c r="AJ30" s="59">
        <v>3.68</v>
      </c>
      <c r="AK30" s="59">
        <v>3</v>
      </c>
      <c r="AL30" s="59">
        <v>2.62</v>
      </c>
      <c r="AM30" s="59">
        <f t="shared" si="9"/>
        <v>222</v>
      </c>
      <c r="AN30" s="59">
        <f t="shared" si="10"/>
        <v>143.22566000000003</v>
      </c>
      <c r="AO30" s="59">
        <v>33</v>
      </c>
      <c r="AP30" s="59">
        <v>21.82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5</v>
      </c>
      <c r="AZ30" s="59">
        <v>15.19</v>
      </c>
      <c r="BA30" s="59">
        <v>5</v>
      </c>
      <c r="BB30" s="59">
        <v>15.19</v>
      </c>
      <c r="BC30" s="59">
        <v>227</v>
      </c>
      <c r="BD30" s="59">
        <v>160.63</v>
      </c>
    </row>
    <row r="31" spans="1:56" s="105" customFormat="1" ht="15.75" x14ac:dyDescent="0.25">
      <c r="A31" s="59">
        <v>23</v>
      </c>
      <c r="B31" s="59" t="s">
        <v>59</v>
      </c>
      <c r="C31" s="192">
        <f>'Crop Loan'!CG34</f>
        <v>0</v>
      </c>
      <c r="D31" s="192">
        <f>'Crop Loan'!CH34</f>
        <v>0</v>
      </c>
      <c r="E31" s="59">
        <v>0</v>
      </c>
      <c r="F31" s="98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98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2">
        <f>'Crop Loan'!CG35</f>
        <v>22</v>
      </c>
      <c r="D32" s="192">
        <f>'Crop Loan'!CH35</f>
        <v>11</v>
      </c>
      <c r="E32" s="59">
        <v>5</v>
      </c>
      <c r="F32" s="98">
        <v>6.2329500000000015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98">
        <v>0</v>
      </c>
      <c r="M32" s="190">
        <f t="shared" si="7"/>
        <v>27</v>
      </c>
      <c r="N32" s="190">
        <f t="shared" si="8"/>
        <v>17.232950000000002</v>
      </c>
      <c r="O32" s="59">
        <v>0</v>
      </c>
      <c r="P32" s="59">
        <v>0</v>
      </c>
      <c r="Q32" s="59">
        <v>2</v>
      </c>
      <c r="R32" s="59">
        <v>9.1199999999999992</v>
      </c>
      <c r="S32" s="59">
        <v>0</v>
      </c>
      <c r="T32" s="59">
        <v>0</v>
      </c>
      <c r="U32" s="59">
        <v>0</v>
      </c>
      <c r="V32" s="59">
        <v>0</v>
      </c>
      <c r="W32" s="59">
        <v>4</v>
      </c>
      <c r="X32" s="59">
        <v>12.75</v>
      </c>
      <c r="Y32" s="59">
        <f t="shared" si="11"/>
        <v>6</v>
      </c>
      <c r="Z32" s="59">
        <f t="shared" si="12"/>
        <v>21.869999999999997</v>
      </c>
      <c r="AA32" s="59">
        <v>0</v>
      </c>
      <c r="AB32" s="59">
        <v>0</v>
      </c>
      <c r="AC32" s="59">
        <v>2</v>
      </c>
      <c r="AD32" s="59">
        <v>1.47</v>
      </c>
      <c r="AE32" s="59">
        <v>1</v>
      </c>
      <c r="AF32" s="59">
        <v>7.36</v>
      </c>
      <c r="AG32" s="59">
        <v>0</v>
      </c>
      <c r="AH32" s="59">
        <v>0</v>
      </c>
      <c r="AI32" s="59">
        <v>5</v>
      </c>
      <c r="AJ32" s="59">
        <v>3.68</v>
      </c>
      <c r="AK32" s="59">
        <v>3</v>
      </c>
      <c r="AL32" s="59">
        <v>2.21</v>
      </c>
      <c r="AM32" s="59">
        <f t="shared" si="9"/>
        <v>44</v>
      </c>
      <c r="AN32" s="59">
        <f t="shared" si="10"/>
        <v>53.822949999999999</v>
      </c>
      <c r="AO32" s="59">
        <v>7</v>
      </c>
      <c r="AP32" s="59">
        <v>8.44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5</v>
      </c>
      <c r="AZ32" s="59">
        <v>15.19</v>
      </c>
      <c r="BA32" s="59">
        <v>5</v>
      </c>
      <c r="BB32" s="59">
        <v>15.19</v>
      </c>
      <c r="BC32" s="59">
        <v>49</v>
      </c>
      <c r="BD32" s="59">
        <v>71.459999999999994</v>
      </c>
    </row>
    <row r="33" spans="1:56" s="105" customFormat="1" ht="15.75" x14ac:dyDescent="0.25">
      <c r="A33" s="59">
        <v>25</v>
      </c>
      <c r="B33" s="59" t="s">
        <v>61</v>
      </c>
      <c r="C33" s="192">
        <f>'Crop Loan'!CG36</f>
        <v>0</v>
      </c>
      <c r="D33" s="192">
        <f>'Crop Loan'!CH36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98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2">
        <f>'Crop Loan'!CG37</f>
        <v>0</v>
      </c>
      <c r="D34" s="192">
        <f>'Crop Loan'!CH37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98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28375</v>
      </c>
      <c r="D35" s="188">
        <f t="shared" ref="D35:BD35" si="13">SUM(D21:D34)</f>
        <v>14470</v>
      </c>
      <c r="E35" s="188">
        <f t="shared" si="13"/>
        <v>3147</v>
      </c>
      <c r="F35" s="188">
        <f t="shared" si="13"/>
        <v>3336.2101800000005</v>
      </c>
      <c r="G35" s="188">
        <f t="shared" si="13"/>
        <v>889</v>
      </c>
      <c r="H35" s="188">
        <f t="shared" si="13"/>
        <v>1204.1909999999998</v>
      </c>
      <c r="I35" s="188">
        <f t="shared" si="13"/>
        <v>333</v>
      </c>
      <c r="J35" s="188">
        <f t="shared" si="13"/>
        <v>347.61635999999999</v>
      </c>
      <c r="K35" s="188">
        <f t="shared" si="13"/>
        <v>51</v>
      </c>
      <c r="L35" s="188">
        <f t="shared" si="13"/>
        <v>57.704400000000007</v>
      </c>
      <c r="M35" s="188">
        <f t="shared" si="13"/>
        <v>31906</v>
      </c>
      <c r="N35" s="188">
        <f t="shared" si="13"/>
        <v>18211.530940000004</v>
      </c>
      <c r="O35" s="188">
        <f t="shared" si="13"/>
        <v>0</v>
      </c>
      <c r="P35" s="188">
        <f t="shared" si="13"/>
        <v>0</v>
      </c>
      <c r="Q35" s="188">
        <f t="shared" si="13"/>
        <v>15</v>
      </c>
      <c r="R35" s="188">
        <f t="shared" si="13"/>
        <v>72.73</v>
      </c>
      <c r="S35" s="188">
        <f t="shared" si="13"/>
        <v>549</v>
      </c>
      <c r="T35" s="188">
        <f t="shared" si="13"/>
        <v>1646.71</v>
      </c>
      <c r="U35" s="188">
        <f t="shared" si="13"/>
        <v>576</v>
      </c>
      <c r="V35" s="188">
        <f t="shared" si="13"/>
        <v>1726.3999999999999</v>
      </c>
      <c r="W35" s="188">
        <f t="shared" si="13"/>
        <v>603</v>
      </c>
      <c r="X35" s="188">
        <f t="shared" si="13"/>
        <v>1808.3700000000001</v>
      </c>
      <c r="Y35" s="188">
        <f t="shared" si="13"/>
        <v>1743</v>
      </c>
      <c r="Z35" s="188">
        <f t="shared" si="13"/>
        <v>5254.21</v>
      </c>
      <c r="AA35" s="188">
        <f t="shared" si="13"/>
        <v>152</v>
      </c>
      <c r="AB35" s="188">
        <f t="shared" si="13"/>
        <v>122.55000000000001</v>
      </c>
      <c r="AC35" s="188">
        <f t="shared" si="13"/>
        <v>107</v>
      </c>
      <c r="AD35" s="188">
        <f t="shared" si="13"/>
        <v>84.52000000000001</v>
      </c>
      <c r="AE35" s="188">
        <f t="shared" si="13"/>
        <v>289</v>
      </c>
      <c r="AF35" s="188">
        <f t="shared" si="13"/>
        <v>1447.6099999999997</v>
      </c>
      <c r="AG35" s="188">
        <f t="shared" si="13"/>
        <v>1248</v>
      </c>
      <c r="AH35" s="188">
        <f t="shared" si="13"/>
        <v>998.06</v>
      </c>
      <c r="AI35" s="188">
        <f t="shared" si="13"/>
        <v>1171</v>
      </c>
      <c r="AJ35" s="188">
        <f t="shared" si="13"/>
        <v>937.19999999999993</v>
      </c>
      <c r="AK35" s="188">
        <f t="shared" si="13"/>
        <v>412</v>
      </c>
      <c r="AL35" s="188">
        <f t="shared" si="13"/>
        <v>328.27</v>
      </c>
      <c r="AM35" s="188">
        <f t="shared" si="13"/>
        <v>37028</v>
      </c>
      <c r="AN35" s="188">
        <f t="shared" si="13"/>
        <v>27383.950939999999</v>
      </c>
      <c r="AO35" s="188">
        <f t="shared" si="13"/>
        <v>5555</v>
      </c>
      <c r="AP35" s="188">
        <f t="shared" si="13"/>
        <v>4314.579999999999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207</v>
      </c>
      <c r="AV35" s="188">
        <f t="shared" si="13"/>
        <v>618.52</v>
      </c>
      <c r="AW35" s="188">
        <f t="shared" si="13"/>
        <v>0</v>
      </c>
      <c r="AX35" s="188">
        <f t="shared" si="13"/>
        <v>0</v>
      </c>
      <c r="AY35" s="188">
        <f t="shared" si="13"/>
        <v>416</v>
      </c>
      <c r="AZ35" s="188">
        <f t="shared" si="13"/>
        <v>1248.2500000000002</v>
      </c>
      <c r="BA35" s="188">
        <f t="shared" si="13"/>
        <v>623</v>
      </c>
      <c r="BB35" s="188">
        <f t="shared" si="13"/>
        <v>1866.7700000000002</v>
      </c>
      <c r="BC35" s="188">
        <f t="shared" si="13"/>
        <v>37651</v>
      </c>
      <c r="BD35" s="188">
        <f t="shared" si="13"/>
        <v>30630.420000000002</v>
      </c>
    </row>
    <row r="36" spans="1:56" s="105" customFormat="1" ht="15.75" x14ac:dyDescent="0.25">
      <c r="A36" s="59">
        <v>27</v>
      </c>
      <c r="B36" s="59" t="s">
        <v>64</v>
      </c>
      <c r="C36" s="192">
        <f>'Crop Loan'!CG39</f>
        <v>0</v>
      </c>
      <c r="D36" s="192">
        <f>'Crop Loan'!CH39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1</v>
      </c>
      <c r="R36" s="59">
        <v>5.46</v>
      </c>
      <c r="S36" s="59">
        <v>0</v>
      </c>
      <c r="T36" s="59">
        <v>0</v>
      </c>
      <c r="U36" s="59">
        <v>0</v>
      </c>
      <c r="V36" s="59">
        <v>0</v>
      </c>
      <c r="W36" s="59">
        <v>9</v>
      </c>
      <c r="X36" s="59">
        <v>25.94</v>
      </c>
      <c r="Y36" s="59">
        <f t="shared" ref="Y36:Y44" si="16">O36+Q36+S36+U36+W36</f>
        <v>10</v>
      </c>
      <c r="Z36" s="59">
        <f t="shared" ref="Z36:Z44" si="17">P36+R36+T36+V36+X36</f>
        <v>31.400000000000002</v>
      </c>
      <c r="AA36" s="59">
        <v>0</v>
      </c>
      <c r="AB36" s="59">
        <v>0</v>
      </c>
      <c r="AC36" s="59">
        <v>1</v>
      </c>
      <c r="AD36" s="59">
        <v>0.74</v>
      </c>
      <c r="AE36" s="59">
        <v>1</v>
      </c>
      <c r="AF36" s="59">
        <v>3.68</v>
      </c>
      <c r="AG36" s="59">
        <v>0</v>
      </c>
      <c r="AH36" s="59">
        <v>0</v>
      </c>
      <c r="AI36" s="59">
        <v>2</v>
      </c>
      <c r="AJ36" s="59">
        <v>1.47</v>
      </c>
      <c r="AK36" s="59">
        <v>2</v>
      </c>
      <c r="AL36" s="59">
        <v>1.47</v>
      </c>
      <c r="AM36" s="59">
        <f t="shared" ref="AM36:AM44" si="18">M36+Y36+AA36+AC36+AE36+AG36+AI36+AK36</f>
        <v>16</v>
      </c>
      <c r="AN36" s="59">
        <f t="shared" ref="AN36:AN44" si="19">N36+Z36+AB36+AD36+AF36+AH36+AJ36+AL36</f>
        <v>38.76</v>
      </c>
      <c r="AO36" s="59">
        <v>2</v>
      </c>
      <c r="AP36" s="59">
        <v>5.81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3</v>
      </c>
      <c r="AZ36" s="59">
        <v>7.59</v>
      </c>
      <c r="BA36" s="59">
        <v>3</v>
      </c>
      <c r="BB36" s="59">
        <v>7.59</v>
      </c>
      <c r="BC36" s="59">
        <v>19</v>
      </c>
      <c r="BD36" s="59">
        <v>46.35</v>
      </c>
    </row>
    <row r="37" spans="1:56" s="105" customFormat="1" ht="15.75" x14ac:dyDescent="0.25">
      <c r="A37" s="59">
        <v>28</v>
      </c>
      <c r="B37" s="59" t="s">
        <v>65</v>
      </c>
      <c r="C37" s="192">
        <f>'Crop Loan'!CG40</f>
        <v>0</v>
      </c>
      <c r="D37" s="192">
        <f>'Crop Loan'!CH40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2">
        <f>'Crop Loan'!CG41</f>
        <v>0</v>
      </c>
      <c r="D38" s="192">
        <f>'Crop Loan'!CH41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2">
        <f>'Crop Loan'!CG42</f>
        <v>0</v>
      </c>
      <c r="D39" s="192">
        <f>'Crop Loan'!CH42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2">
        <f>'Crop Loan'!CG43</f>
        <v>0</v>
      </c>
      <c r="D40" s="192">
        <f>'Crop Loan'!CH43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2">
        <f>'Crop Loan'!CG44</f>
        <v>0</v>
      </c>
      <c r="D41" s="192">
        <f>'Crop Loan'!CH44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2">
        <f>'Crop Loan'!CG45</f>
        <v>0</v>
      </c>
      <c r="D42" s="192">
        <f>'Crop Loan'!CH45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2">
        <f>'Crop Loan'!CG46</f>
        <v>0</v>
      </c>
      <c r="D43" s="192">
        <f>'Crop Loan'!CH46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2">
        <f>'Crop Loan'!CG47</f>
        <v>0</v>
      </c>
      <c r="D44" s="192">
        <f>'Crop Loan'!CH47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1</v>
      </c>
      <c r="R45" s="91">
        <f t="shared" si="20"/>
        <v>5.46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9</v>
      </c>
      <c r="X45" s="91">
        <f t="shared" si="20"/>
        <v>25.94</v>
      </c>
      <c r="Y45" s="91">
        <f t="shared" si="20"/>
        <v>10</v>
      </c>
      <c r="Z45" s="91">
        <f t="shared" si="20"/>
        <v>31.400000000000002</v>
      </c>
      <c r="AA45" s="91">
        <f t="shared" si="20"/>
        <v>0</v>
      </c>
      <c r="AB45" s="91">
        <f t="shared" si="20"/>
        <v>0</v>
      </c>
      <c r="AC45" s="91">
        <f t="shared" si="20"/>
        <v>1</v>
      </c>
      <c r="AD45" s="91">
        <f t="shared" si="20"/>
        <v>0.74</v>
      </c>
      <c r="AE45" s="91">
        <f t="shared" si="20"/>
        <v>1</v>
      </c>
      <c r="AF45" s="91">
        <f t="shared" si="20"/>
        <v>3.68</v>
      </c>
      <c r="AG45" s="91">
        <f t="shared" si="20"/>
        <v>0</v>
      </c>
      <c r="AH45" s="91">
        <f t="shared" si="20"/>
        <v>0</v>
      </c>
      <c r="AI45" s="91">
        <f t="shared" si="20"/>
        <v>2</v>
      </c>
      <c r="AJ45" s="91">
        <f t="shared" si="20"/>
        <v>1.47</v>
      </c>
      <c r="AK45" s="91">
        <f t="shared" si="20"/>
        <v>2</v>
      </c>
      <c r="AL45" s="91">
        <f t="shared" si="20"/>
        <v>1.47</v>
      </c>
      <c r="AM45" s="91">
        <f t="shared" si="20"/>
        <v>16</v>
      </c>
      <c r="AN45" s="91">
        <f t="shared" si="20"/>
        <v>38.76</v>
      </c>
      <c r="AO45" s="91">
        <f t="shared" si="20"/>
        <v>2</v>
      </c>
      <c r="AP45" s="91">
        <f t="shared" si="20"/>
        <v>5.81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3</v>
      </c>
      <c r="AZ45" s="91">
        <f t="shared" si="20"/>
        <v>7.59</v>
      </c>
      <c r="BA45" s="91">
        <f t="shared" si="20"/>
        <v>3</v>
      </c>
      <c r="BB45" s="91">
        <f t="shared" si="20"/>
        <v>7.59</v>
      </c>
      <c r="BC45" s="91">
        <f t="shared" si="20"/>
        <v>19</v>
      </c>
      <c r="BD45" s="91">
        <f t="shared" si="20"/>
        <v>46.35</v>
      </c>
    </row>
    <row r="46" spans="1:56" s="105" customFormat="1" ht="15.75" x14ac:dyDescent="0.25">
      <c r="A46" s="59">
        <v>36</v>
      </c>
      <c r="B46" s="59" t="s">
        <v>74</v>
      </c>
      <c r="C46" s="192">
        <f>'Crop Loan'!CG49</f>
        <v>0</v>
      </c>
      <c r="D46" s="192">
        <f>'Crop Loan'!CH49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2">
        <f>'Crop Loan'!CG51</f>
        <v>0</v>
      </c>
      <c r="D48" s="192">
        <f>'Crop Loan'!CH51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2">
        <f>'Crop Loan'!CG54</f>
        <v>54968</v>
      </c>
      <c r="D50" s="192">
        <f>'Crop Loan'!CH54</f>
        <v>28029</v>
      </c>
      <c r="E50" s="59">
        <v>1550</v>
      </c>
      <c r="F50" s="98">
        <v>1758.2823900000001</v>
      </c>
      <c r="G50" s="59">
        <v>249</v>
      </c>
      <c r="H50" s="98">
        <v>299.97539999999998</v>
      </c>
      <c r="I50" s="59">
        <v>92</v>
      </c>
      <c r="J50" s="98">
        <v>105.21657000000002</v>
      </c>
      <c r="K50" s="59">
        <v>27</v>
      </c>
      <c r="L50" s="98">
        <v>33.120900000000006</v>
      </c>
      <c r="M50" s="190">
        <f>C50+E50+I50+K50</f>
        <v>56637</v>
      </c>
      <c r="N50" s="190">
        <f>D50+F50+J50+L50</f>
        <v>29925.619860000003</v>
      </c>
      <c r="O50" s="59">
        <v>0</v>
      </c>
      <c r="P50" s="59">
        <v>0</v>
      </c>
      <c r="Q50" s="59">
        <v>0</v>
      </c>
      <c r="R50" s="59">
        <v>0</v>
      </c>
      <c r="S50" s="59">
        <v>392</v>
      </c>
      <c r="T50" s="59">
        <v>1175.6099999999999</v>
      </c>
      <c r="U50" s="59">
        <v>418</v>
      </c>
      <c r="V50" s="59">
        <v>1255.28</v>
      </c>
      <c r="W50" s="59">
        <v>380</v>
      </c>
      <c r="X50" s="59">
        <v>1141.23</v>
      </c>
      <c r="Y50" s="59">
        <f>O50+Q50+S50+U50+W50</f>
        <v>1190</v>
      </c>
      <c r="Z50" s="59">
        <f>P50+R50+T50+V50+X50</f>
        <v>3572.12</v>
      </c>
      <c r="AA50" s="59">
        <v>0</v>
      </c>
      <c r="AB50" s="59">
        <v>0</v>
      </c>
      <c r="AC50" s="59">
        <v>20</v>
      </c>
      <c r="AD50" s="59">
        <v>17.37</v>
      </c>
      <c r="AE50" s="59">
        <v>72</v>
      </c>
      <c r="AF50" s="59">
        <v>353.14</v>
      </c>
      <c r="AG50" s="59">
        <v>372</v>
      </c>
      <c r="AH50" s="59">
        <v>296.33999999999997</v>
      </c>
      <c r="AI50" s="59">
        <v>322</v>
      </c>
      <c r="AJ50" s="59">
        <v>254.61</v>
      </c>
      <c r="AK50" s="59">
        <v>100</v>
      </c>
      <c r="AL50" s="59">
        <v>81.86</v>
      </c>
      <c r="AM50" s="59">
        <f>M50+Y50+AA50+AC50+AE50+AG50+AI50+AK50</f>
        <v>58713</v>
      </c>
      <c r="AN50" s="59">
        <f>N50+Z50+AB50+AD50+AF50+AH50+AJ50+AL50</f>
        <v>34501.059860000001</v>
      </c>
      <c r="AO50" s="59">
        <v>8806</v>
      </c>
      <c r="AP50" s="59">
        <v>5280.36</v>
      </c>
      <c r="AQ50" s="59">
        <v>0</v>
      </c>
      <c r="AR50" s="59">
        <v>0</v>
      </c>
      <c r="AS50" s="59">
        <v>0</v>
      </c>
      <c r="AT50" s="59">
        <v>0</v>
      </c>
      <c r="AU50" s="59">
        <v>129</v>
      </c>
      <c r="AV50" s="59">
        <v>390.04</v>
      </c>
      <c r="AW50" s="59">
        <v>0</v>
      </c>
      <c r="AX50" s="59">
        <v>0</v>
      </c>
      <c r="AY50" s="59">
        <v>241</v>
      </c>
      <c r="AZ50" s="59">
        <v>724.98</v>
      </c>
      <c r="BA50" s="59">
        <v>370</v>
      </c>
      <c r="BB50" s="59">
        <v>1115.02</v>
      </c>
      <c r="BC50" s="59">
        <v>59083</v>
      </c>
      <c r="BD50" s="59">
        <v>36317.480000000003</v>
      </c>
    </row>
    <row r="51" spans="1:56" s="105" customFormat="1" ht="15.75" x14ac:dyDescent="0.25">
      <c r="A51" s="59">
        <v>39</v>
      </c>
      <c r="B51" s="59" t="s">
        <v>79</v>
      </c>
      <c r="C51" s="192">
        <f>'Crop Loan'!CG55</f>
        <v>0</v>
      </c>
      <c r="D51" s="192">
        <f>'Crop Loan'!CH55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54968</v>
      </c>
      <c r="D52" s="188">
        <f t="shared" ref="D52:BD52" si="23">SUM(D50:D51)</f>
        <v>28029</v>
      </c>
      <c r="E52" s="188">
        <f t="shared" si="23"/>
        <v>1550</v>
      </c>
      <c r="F52" s="188">
        <f t="shared" si="23"/>
        <v>1758.2823900000001</v>
      </c>
      <c r="G52" s="188">
        <f t="shared" si="23"/>
        <v>249</v>
      </c>
      <c r="H52" s="188">
        <f t="shared" si="23"/>
        <v>299.97539999999998</v>
      </c>
      <c r="I52" s="188">
        <f t="shared" si="23"/>
        <v>92</v>
      </c>
      <c r="J52" s="188">
        <f t="shared" si="23"/>
        <v>105.21657000000002</v>
      </c>
      <c r="K52" s="188">
        <f t="shared" si="23"/>
        <v>27</v>
      </c>
      <c r="L52" s="188">
        <f t="shared" si="23"/>
        <v>33.120900000000006</v>
      </c>
      <c r="M52" s="188">
        <f t="shared" si="23"/>
        <v>56637</v>
      </c>
      <c r="N52" s="188">
        <f t="shared" si="23"/>
        <v>29925.619860000003</v>
      </c>
      <c r="O52" s="188">
        <f t="shared" si="23"/>
        <v>0</v>
      </c>
      <c r="P52" s="188">
        <f t="shared" si="23"/>
        <v>0</v>
      </c>
      <c r="Q52" s="188">
        <f t="shared" si="23"/>
        <v>0</v>
      </c>
      <c r="R52" s="188">
        <f t="shared" si="23"/>
        <v>0</v>
      </c>
      <c r="S52" s="188">
        <f t="shared" si="23"/>
        <v>392</v>
      </c>
      <c r="T52" s="188">
        <f t="shared" si="23"/>
        <v>1175.6099999999999</v>
      </c>
      <c r="U52" s="188">
        <f t="shared" si="23"/>
        <v>418</v>
      </c>
      <c r="V52" s="188">
        <f t="shared" si="23"/>
        <v>1255.28</v>
      </c>
      <c r="W52" s="188">
        <f t="shared" si="23"/>
        <v>380</v>
      </c>
      <c r="X52" s="188">
        <f t="shared" si="23"/>
        <v>1141.23</v>
      </c>
      <c r="Y52" s="188">
        <f t="shared" si="23"/>
        <v>1190</v>
      </c>
      <c r="Z52" s="188">
        <f t="shared" si="23"/>
        <v>3572.12</v>
      </c>
      <c r="AA52" s="188">
        <f t="shared" si="23"/>
        <v>0</v>
      </c>
      <c r="AB52" s="188">
        <f t="shared" si="23"/>
        <v>0</v>
      </c>
      <c r="AC52" s="188">
        <f t="shared" si="23"/>
        <v>20</v>
      </c>
      <c r="AD52" s="188">
        <f t="shared" si="23"/>
        <v>17.37</v>
      </c>
      <c r="AE52" s="188">
        <f t="shared" si="23"/>
        <v>72</v>
      </c>
      <c r="AF52" s="188">
        <f t="shared" si="23"/>
        <v>353.14</v>
      </c>
      <c r="AG52" s="188">
        <f t="shared" si="23"/>
        <v>372</v>
      </c>
      <c r="AH52" s="188">
        <f t="shared" si="23"/>
        <v>296.33999999999997</v>
      </c>
      <c r="AI52" s="188">
        <f t="shared" si="23"/>
        <v>322</v>
      </c>
      <c r="AJ52" s="188">
        <f t="shared" si="23"/>
        <v>254.61</v>
      </c>
      <c r="AK52" s="188">
        <f t="shared" si="23"/>
        <v>100</v>
      </c>
      <c r="AL52" s="188">
        <f t="shared" si="23"/>
        <v>81.86</v>
      </c>
      <c r="AM52" s="188">
        <f t="shared" si="23"/>
        <v>58713</v>
      </c>
      <c r="AN52" s="188">
        <f t="shared" si="23"/>
        <v>34501.059860000001</v>
      </c>
      <c r="AO52" s="188">
        <f t="shared" si="23"/>
        <v>8806</v>
      </c>
      <c r="AP52" s="188">
        <f t="shared" si="23"/>
        <v>5280.36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129</v>
      </c>
      <c r="AV52" s="188">
        <f t="shared" si="23"/>
        <v>390.04</v>
      </c>
      <c r="AW52" s="188">
        <f t="shared" si="23"/>
        <v>0</v>
      </c>
      <c r="AX52" s="188">
        <f t="shared" si="23"/>
        <v>0</v>
      </c>
      <c r="AY52" s="188">
        <f t="shared" si="23"/>
        <v>241</v>
      </c>
      <c r="AZ52" s="188">
        <f t="shared" si="23"/>
        <v>724.98</v>
      </c>
      <c r="BA52" s="188">
        <f t="shared" si="23"/>
        <v>370</v>
      </c>
      <c r="BB52" s="188">
        <f t="shared" si="23"/>
        <v>1115.02</v>
      </c>
      <c r="BC52" s="188">
        <f t="shared" si="23"/>
        <v>59083</v>
      </c>
      <c r="BD52" s="188">
        <f t="shared" si="23"/>
        <v>36317.480000000003</v>
      </c>
    </row>
    <row r="53" spans="1:56" s="105" customFormat="1" ht="15.75" x14ac:dyDescent="0.25">
      <c r="A53" s="59">
        <v>40</v>
      </c>
      <c r="B53" s="59" t="s">
        <v>81</v>
      </c>
      <c r="C53" s="192">
        <f>'Crop Loan'!CG57</f>
        <v>24461</v>
      </c>
      <c r="D53" s="192">
        <f>'Crop Loan'!CH57</f>
        <v>12500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24461</v>
      </c>
      <c r="N53" s="190">
        <f>D53+F53+J53+L53</f>
        <v>12500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24461</v>
      </c>
      <c r="AN53" s="59">
        <f>N53+Z53+AB53+AD53+AF53+AH53+AJ53+AL53</f>
        <v>12500</v>
      </c>
      <c r="AO53" s="59">
        <v>3669</v>
      </c>
      <c r="AP53" s="59">
        <v>1875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24461</v>
      </c>
      <c r="BD53" s="59">
        <v>12500</v>
      </c>
    </row>
    <row r="54" spans="1:56" s="107" customFormat="1" ht="15.75" x14ac:dyDescent="0.25">
      <c r="A54" s="106"/>
      <c r="B54" s="91" t="s">
        <v>82</v>
      </c>
      <c r="C54" s="188">
        <f>C53</f>
        <v>24461</v>
      </c>
      <c r="D54" s="188">
        <f t="shared" ref="D54:BD54" si="24">D53</f>
        <v>12500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24461</v>
      </c>
      <c r="N54" s="188">
        <f t="shared" si="24"/>
        <v>12500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24461</v>
      </c>
      <c r="AN54" s="188">
        <f t="shared" si="24"/>
        <v>12500</v>
      </c>
      <c r="AO54" s="188">
        <f t="shared" si="24"/>
        <v>3669</v>
      </c>
      <c r="AP54" s="188">
        <f t="shared" si="24"/>
        <v>1875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24461</v>
      </c>
      <c r="BD54" s="188">
        <f t="shared" si="24"/>
        <v>12500</v>
      </c>
    </row>
    <row r="55" spans="1:56" s="105" customFormat="1" ht="15.75" x14ac:dyDescent="0.25">
      <c r="A55" s="59">
        <v>42</v>
      </c>
      <c r="B55" s="59" t="s">
        <v>83</v>
      </c>
      <c r="C55" s="192">
        <f>'Crop Loan'!CG59</f>
        <v>0</v>
      </c>
      <c r="D55" s="192">
        <f>'Crop Loan'!CH59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2">
        <f>'Crop Loan'!CG60</f>
        <v>0</v>
      </c>
      <c r="D56" s="192">
        <f>'Crop Loan'!CH60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2">
        <f>'Crop Loan'!CG61</f>
        <v>0</v>
      </c>
      <c r="D57" s="192">
        <f>'Crop Loan'!CH61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2">
        <f>'Crop Loan'!CG62</f>
        <v>0</v>
      </c>
      <c r="D58" s="192">
        <f>'Crop Loan'!CH62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323708</v>
      </c>
      <c r="D60" s="188">
        <f t="shared" si="29"/>
        <v>175000</v>
      </c>
      <c r="E60" s="188">
        <f t="shared" si="29"/>
        <v>24152</v>
      </c>
      <c r="F60" s="188">
        <f t="shared" si="29"/>
        <v>27198.034230000005</v>
      </c>
      <c r="G60" s="188">
        <f t="shared" si="29"/>
        <v>5533</v>
      </c>
      <c r="H60" s="188">
        <f t="shared" si="29"/>
        <v>7439.3694000000014</v>
      </c>
      <c r="I60" s="188">
        <f t="shared" si="29"/>
        <v>2084</v>
      </c>
      <c r="J60" s="188">
        <f t="shared" si="29"/>
        <v>2262.0359700000004</v>
      </c>
      <c r="K60" s="188">
        <f t="shared" si="29"/>
        <v>445</v>
      </c>
      <c r="L60" s="188">
        <f t="shared" si="29"/>
        <v>539.9298</v>
      </c>
      <c r="M60" s="188">
        <f t="shared" si="29"/>
        <v>350389</v>
      </c>
      <c r="N60" s="188">
        <f t="shared" si="29"/>
        <v>205000</v>
      </c>
      <c r="O60" s="188">
        <f t="shared" si="29"/>
        <v>0</v>
      </c>
      <c r="P60" s="188">
        <f t="shared" si="29"/>
        <v>0</v>
      </c>
      <c r="Q60" s="188">
        <f t="shared" si="29"/>
        <v>73</v>
      </c>
      <c r="R60" s="188">
        <f t="shared" si="29"/>
        <v>363.96</v>
      </c>
      <c r="S60" s="188">
        <f t="shared" si="29"/>
        <v>7515</v>
      </c>
      <c r="T60" s="188">
        <f t="shared" si="29"/>
        <v>22558.55</v>
      </c>
      <c r="U60" s="188">
        <f t="shared" si="29"/>
        <v>7974</v>
      </c>
      <c r="V60" s="188">
        <f t="shared" si="29"/>
        <v>23929.040000000001</v>
      </c>
      <c r="W60" s="188">
        <f t="shared" si="29"/>
        <v>7718</v>
      </c>
      <c r="X60" s="188">
        <f t="shared" si="29"/>
        <v>23148.45</v>
      </c>
      <c r="Y60" s="188">
        <f t="shared" si="29"/>
        <v>23280</v>
      </c>
      <c r="Z60" s="188">
        <f t="shared" si="29"/>
        <v>70000</v>
      </c>
      <c r="AA60" s="188">
        <f t="shared" si="29"/>
        <v>690</v>
      </c>
      <c r="AB60" s="188">
        <f t="shared" si="29"/>
        <v>551.22</v>
      </c>
      <c r="AC60" s="188">
        <f t="shared" si="29"/>
        <v>680</v>
      </c>
      <c r="AD60" s="188">
        <f t="shared" si="29"/>
        <v>543.38</v>
      </c>
      <c r="AE60" s="188">
        <f t="shared" si="29"/>
        <v>1946</v>
      </c>
      <c r="AF60" s="188">
        <f t="shared" si="29"/>
        <v>9718.1200000000008</v>
      </c>
      <c r="AG60" s="188">
        <f t="shared" si="29"/>
        <v>9733</v>
      </c>
      <c r="AH60" s="188">
        <f t="shared" si="29"/>
        <v>7782.03</v>
      </c>
      <c r="AI60" s="188">
        <f t="shared" si="29"/>
        <v>9540</v>
      </c>
      <c r="AJ60" s="188">
        <f t="shared" si="29"/>
        <v>7627.43</v>
      </c>
      <c r="AK60" s="188">
        <f t="shared" si="29"/>
        <v>2722</v>
      </c>
      <c r="AL60" s="188">
        <f t="shared" si="29"/>
        <v>2177.8199999999997</v>
      </c>
      <c r="AM60" s="188">
        <f>M60+Y60+AA60+AC60+AE60+AG60+AI60+AK60</f>
        <v>398980</v>
      </c>
      <c r="AN60" s="188">
        <f>N60+Z60+AB60+AD60+AF60+AH60+AJ60+AL60</f>
        <v>303400</v>
      </c>
      <c r="AO60" s="188">
        <f t="shared" ref="AO60:BB60" si="30">AO59+AO54+AO52+AO49+AO47+AO45+AO35+AO20</f>
        <v>59845</v>
      </c>
      <c r="AP60" s="188">
        <f t="shared" si="30"/>
        <v>45510.04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2290</v>
      </c>
      <c r="AV60" s="188">
        <f t="shared" si="30"/>
        <v>6877.43</v>
      </c>
      <c r="AW60" s="188">
        <f t="shared" si="30"/>
        <v>0</v>
      </c>
      <c r="AX60" s="188">
        <f t="shared" si="30"/>
        <v>0</v>
      </c>
      <c r="AY60" s="188">
        <f t="shared" si="30"/>
        <v>4373</v>
      </c>
      <c r="AZ60" s="188">
        <f t="shared" si="30"/>
        <v>13122.57</v>
      </c>
      <c r="BA60" s="188">
        <f t="shared" si="30"/>
        <v>6663</v>
      </c>
      <c r="BB60" s="188">
        <f t="shared" si="30"/>
        <v>20000</v>
      </c>
      <c r="BC60" s="188">
        <f>AM60+BA60</f>
        <v>405643</v>
      </c>
      <c r="BD60" s="188">
        <f>AN60+BB60</f>
        <v>323400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I60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102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Loan'!CM11</f>
        <v>6258</v>
      </c>
      <c r="D8" s="190">
        <f>'Crop Loan'!CN11</f>
        <v>10000</v>
      </c>
      <c r="E8" s="59">
        <v>4120</v>
      </c>
      <c r="F8" s="59">
        <v>9270</v>
      </c>
      <c r="G8" s="59">
        <v>1915</v>
      </c>
      <c r="H8" s="59">
        <v>2520</v>
      </c>
      <c r="I8" s="59">
        <v>59</v>
      </c>
      <c r="J8" s="59">
        <v>1530</v>
      </c>
      <c r="K8" s="59">
        <v>0</v>
      </c>
      <c r="L8" s="59">
        <v>0</v>
      </c>
      <c r="M8" s="190">
        <f>C8+E8+I8+K8</f>
        <v>10437</v>
      </c>
      <c r="N8" s="190">
        <f>D8+F8+J8+L8</f>
        <v>20800</v>
      </c>
      <c r="O8" s="59">
        <v>570</v>
      </c>
      <c r="P8" s="59">
        <v>5700</v>
      </c>
      <c r="Q8" s="59">
        <v>425</v>
      </c>
      <c r="R8" s="59">
        <v>10900</v>
      </c>
      <c r="S8" s="59">
        <v>46</v>
      </c>
      <c r="T8" s="59">
        <v>16500</v>
      </c>
      <c r="U8" s="59">
        <v>126</v>
      </c>
      <c r="V8" s="59">
        <v>4200</v>
      </c>
      <c r="W8" s="59">
        <v>18</v>
      </c>
      <c r="X8" s="59">
        <v>6900</v>
      </c>
      <c r="Y8" s="59">
        <f>O8+Q8+S8+U8+W8</f>
        <v>1185</v>
      </c>
      <c r="Z8" s="59">
        <f>P8+R8+T8+V8+X8</f>
        <v>44200</v>
      </c>
      <c r="AA8" s="59">
        <v>20</v>
      </c>
      <c r="AB8" s="59">
        <v>2000</v>
      </c>
      <c r="AC8" s="59">
        <v>249</v>
      </c>
      <c r="AD8" s="59">
        <v>1500</v>
      </c>
      <c r="AE8" s="59">
        <v>300</v>
      </c>
      <c r="AF8" s="59">
        <v>3500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f>M8+Y8+AA8+AC8+AE8+AG8+AI8+AK8</f>
        <v>12191</v>
      </c>
      <c r="AN8" s="59">
        <f>N8+Z8+AB8+AD8+AF8+AH8+AJ8+AL8</f>
        <v>72000</v>
      </c>
      <c r="AO8" s="59">
        <v>1401</v>
      </c>
      <c r="AP8" s="59">
        <v>8418.0400000000009</v>
      </c>
      <c r="AQ8" s="59">
        <v>80</v>
      </c>
      <c r="AR8" s="59">
        <v>1200</v>
      </c>
      <c r="AS8" s="59">
        <v>68</v>
      </c>
      <c r="AT8" s="59">
        <v>1300</v>
      </c>
      <c r="AU8" s="59">
        <v>171</v>
      </c>
      <c r="AV8" s="59">
        <v>3400</v>
      </c>
      <c r="AW8" s="59">
        <v>415</v>
      </c>
      <c r="AX8" s="59">
        <v>1050</v>
      </c>
      <c r="AY8" s="59">
        <v>579</v>
      </c>
      <c r="AZ8" s="59">
        <v>2850</v>
      </c>
      <c r="BA8" s="59">
        <f>AQ8+AS8+AU8+AW8+AY8</f>
        <v>1313</v>
      </c>
      <c r="BB8" s="59">
        <v>9800</v>
      </c>
      <c r="BC8" s="59">
        <v>13504</v>
      </c>
      <c r="BD8" s="59">
        <v>83000</v>
      </c>
    </row>
    <row r="9" spans="1:56" s="105" customFormat="1" ht="15.75" x14ac:dyDescent="0.25">
      <c r="A9" s="59">
        <v>2</v>
      </c>
      <c r="B9" s="59" t="s">
        <v>37</v>
      </c>
      <c r="C9" s="190">
        <f>'Crop Loan'!CM12</f>
        <v>18054</v>
      </c>
      <c r="D9" s="190">
        <f>'Crop Loan'!CN12</f>
        <v>14500</v>
      </c>
      <c r="E9" s="59">
        <v>9192</v>
      </c>
      <c r="F9" s="59">
        <v>15687.693000000001</v>
      </c>
      <c r="G9" s="59">
        <v>6588</v>
      </c>
      <c r="H9" s="59">
        <v>8047.35</v>
      </c>
      <c r="I9" s="59">
        <v>1613</v>
      </c>
      <c r="J9" s="59">
        <v>2502.3960000000002</v>
      </c>
      <c r="K9" s="59">
        <v>1187</v>
      </c>
      <c r="L9" s="59">
        <v>5288.79</v>
      </c>
      <c r="M9" s="190">
        <f t="shared" ref="M9:M19" si="0">C9+E9+I9+K9</f>
        <v>30046</v>
      </c>
      <c r="N9" s="190">
        <f t="shared" ref="N9:N19" si="1">D9+F9+J9+L9</f>
        <v>37978.879000000001</v>
      </c>
      <c r="O9" s="59">
        <v>4217</v>
      </c>
      <c r="P9" s="59">
        <v>10869.48</v>
      </c>
      <c r="Q9" s="59">
        <v>1773</v>
      </c>
      <c r="R9" s="59">
        <v>8675</v>
      </c>
      <c r="S9" s="59">
        <v>1250</v>
      </c>
      <c r="T9" s="59">
        <v>6710.8</v>
      </c>
      <c r="U9" s="59">
        <v>451</v>
      </c>
      <c r="V9" s="59">
        <v>1675</v>
      </c>
      <c r="W9" s="59">
        <v>2179</v>
      </c>
      <c r="X9" s="59">
        <v>17069.72</v>
      </c>
      <c r="Y9" s="59">
        <f t="shared" ref="Y9:Y19" si="2">O9+Q9+S9+U9+W9</f>
        <v>9870</v>
      </c>
      <c r="Z9" s="59">
        <f t="shared" ref="Z9:Z19" si="3">P9+R9+T9+V9+X9</f>
        <v>45000</v>
      </c>
      <c r="AA9" s="59">
        <v>2</v>
      </c>
      <c r="AB9" s="59">
        <v>10</v>
      </c>
      <c r="AC9" s="59">
        <v>661</v>
      </c>
      <c r="AD9" s="59">
        <v>1529.27</v>
      </c>
      <c r="AE9" s="59">
        <v>849</v>
      </c>
      <c r="AF9" s="59">
        <v>5922.86</v>
      </c>
      <c r="AG9" s="59">
        <v>72</v>
      </c>
      <c r="AH9" s="59">
        <v>41</v>
      </c>
      <c r="AI9" s="59">
        <v>42</v>
      </c>
      <c r="AJ9" s="59">
        <v>50</v>
      </c>
      <c r="AK9" s="59">
        <v>643</v>
      </c>
      <c r="AL9" s="59">
        <v>1246.8699999999999</v>
      </c>
      <c r="AM9" s="59">
        <f t="shared" ref="AM9:AM19" si="4">M9+Y9+AA9+AC9+AE9+AG9+AI9+AK9</f>
        <v>42185</v>
      </c>
      <c r="AN9" s="59">
        <f t="shared" ref="AN9:AN19" si="5">N9+Z9+AB9+AD9+AF9+AH9+AJ9+AL9</f>
        <v>91778.879000000001</v>
      </c>
      <c r="AO9" s="59">
        <v>4849</v>
      </c>
      <c r="AP9" s="59">
        <v>10787</v>
      </c>
      <c r="AQ9" s="59">
        <v>896</v>
      </c>
      <c r="AR9" s="59">
        <v>3702</v>
      </c>
      <c r="AS9" s="59">
        <v>300</v>
      </c>
      <c r="AT9" s="59">
        <v>1355.3</v>
      </c>
      <c r="AU9" s="59">
        <v>583</v>
      </c>
      <c r="AV9" s="59">
        <v>18565.939999999999</v>
      </c>
      <c r="AW9" s="59">
        <v>2068</v>
      </c>
      <c r="AX9" s="59">
        <v>6176.97</v>
      </c>
      <c r="AY9" s="59">
        <v>2127</v>
      </c>
      <c r="AZ9" s="59">
        <v>15199.79</v>
      </c>
      <c r="BA9" s="59">
        <v>5974</v>
      </c>
      <c r="BB9" s="59">
        <v>45000</v>
      </c>
      <c r="BC9" s="59">
        <v>48159</v>
      </c>
      <c r="BD9" s="59">
        <v>138800</v>
      </c>
    </row>
    <row r="10" spans="1:56" s="105" customFormat="1" ht="15.75" x14ac:dyDescent="0.25">
      <c r="A10" s="59">
        <v>3</v>
      </c>
      <c r="B10" s="59" t="s">
        <v>38</v>
      </c>
      <c r="C10" s="190">
        <f>'Crop Loan'!CM13</f>
        <v>10426</v>
      </c>
      <c r="D10" s="190">
        <f>'Crop Loan'!CN13</f>
        <v>14200</v>
      </c>
      <c r="E10" s="59">
        <v>3939</v>
      </c>
      <c r="F10" s="59">
        <v>5940</v>
      </c>
      <c r="G10" s="59">
        <v>1530</v>
      </c>
      <c r="H10" s="59">
        <v>2079</v>
      </c>
      <c r="I10" s="59">
        <v>660</v>
      </c>
      <c r="J10" s="59">
        <v>5945.2629999999999</v>
      </c>
      <c r="K10" s="59">
        <v>1650</v>
      </c>
      <c r="L10" s="59">
        <v>6600</v>
      </c>
      <c r="M10" s="190">
        <f t="shared" si="0"/>
        <v>16675</v>
      </c>
      <c r="N10" s="190">
        <f t="shared" si="1"/>
        <v>32685.262999999999</v>
      </c>
      <c r="O10" s="59">
        <v>4473</v>
      </c>
      <c r="P10" s="59">
        <v>15750</v>
      </c>
      <c r="Q10" s="59">
        <v>2252</v>
      </c>
      <c r="R10" s="59">
        <v>13500</v>
      </c>
      <c r="S10" s="59">
        <v>911</v>
      </c>
      <c r="T10" s="59">
        <v>9000</v>
      </c>
      <c r="U10" s="59">
        <v>290</v>
      </c>
      <c r="V10" s="59">
        <v>4473</v>
      </c>
      <c r="W10" s="59">
        <v>173</v>
      </c>
      <c r="X10" s="59">
        <v>2277</v>
      </c>
      <c r="Y10" s="59">
        <f t="shared" si="2"/>
        <v>8099</v>
      </c>
      <c r="Z10" s="59">
        <f t="shared" si="3"/>
        <v>45000</v>
      </c>
      <c r="AA10" s="59">
        <v>59</v>
      </c>
      <c r="AB10" s="59">
        <v>407</v>
      </c>
      <c r="AC10" s="59">
        <v>783</v>
      </c>
      <c r="AD10" s="59">
        <v>2379</v>
      </c>
      <c r="AE10" s="59">
        <v>582</v>
      </c>
      <c r="AF10" s="59">
        <v>4778</v>
      </c>
      <c r="AG10" s="59">
        <v>15</v>
      </c>
      <c r="AH10" s="59">
        <v>83</v>
      </c>
      <c r="AI10" s="59">
        <v>24</v>
      </c>
      <c r="AJ10" s="59">
        <v>78</v>
      </c>
      <c r="AK10" s="59">
        <v>72</v>
      </c>
      <c r="AL10" s="59">
        <v>275</v>
      </c>
      <c r="AM10" s="59">
        <f t="shared" si="4"/>
        <v>26309</v>
      </c>
      <c r="AN10" s="59">
        <f t="shared" si="5"/>
        <v>85685.263000000006</v>
      </c>
      <c r="AO10" s="59">
        <v>3025</v>
      </c>
      <c r="AP10" s="59">
        <v>10005.129999999999</v>
      </c>
      <c r="AQ10" s="59">
        <v>0</v>
      </c>
      <c r="AR10" s="59">
        <v>0</v>
      </c>
      <c r="AS10" s="59">
        <v>400</v>
      </c>
      <c r="AT10" s="59">
        <v>4000</v>
      </c>
      <c r="AU10" s="59">
        <v>915</v>
      </c>
      <c r="AV10" s="59">
        <v>14000</v>
      </c>
      <c r="AW10" s="59">
        <v>301</v>
      </c>
      <c r="AX10" s="59">
        <v>1600</v>
      </c>
      <c r="AY10" s="59">
        <v>91</v>
      </c>
      <c r="AZ10" s="59">
        <v>400</v>
      </c>
      <c r="BA10" s="59">
        <v>1707</v>
      </c>
      <c r="BB10" s="59">
        <v>20000</v>
      </c>
      <c r="BC10" s="59">
        <v>28016</v>
      </c>
      <c r="BD10" s="59">
        <v>107000</v>
      </c>
    </row>
    <row r="11" spans="1:56" s="105" customFormat="1" ht="15.75" x14ac:dyDescent="0.25">
      <c r="A11" s="59">
        <v>4</v>
      </c>
      <c r="B11" s="59" t="s">
        <v>39</v>
      </c>
      <c r="C11" s="190">
        <f>'Crop Loan'!CM14</f>
        <v>3920</v>
      </c>
      <c r="D11" s="190">
        <f>'Crop Loan'!CN14</f>
        <v>3900</v>
      </c>
      <c r="E11" s="59">
        <v>1305</v>
      </c>
      <c r="F11" s="59">
        <v>2223</v>
      </c>
      <c r="G11" s="59">
        <v>1225</v>
      </c>
      <c r="H11" s="59">
        <v>1381.5</v>
      </c>
      <c r="I11" s="59">
        <v>292</v>
      </c>
      <c r="J11" s="59">
        <v>970</v>
      </c>
      <c r="K11" s="59">
        <v>775</v>
      </c>
      <c r="L11" s="59">
        <v>2660</v>
      </c>
      <c r="M11" s="190">
        <f t="shared" si="0"/>
        <v>6292</v>
      </c>
      <c r="N11" s="190">
        <f t="shared" si="1"/>
        <v>9753</v>
      </c>
      <c r="O11" s="59">
        <v>1195</v>
      </c>
      <c r="P11" s="59">
        <v>2950</v>
      </c>
      <c r="Q11" s="59">
        <v>215</v>
      </c>
      <c r="R11" s="59">
        <v>2775</v>
      </c>
      <c r="S11" s="59">
        <v>97</v>
      </c>
      <c r="T11" s="59">
        <v>3970</v>
      </c>
      <c r="U11" s="59">
        <v>110</v>
      </c>
      <c r="V11" s="59">
        <v>635</v>
      </c>
      <c r="W11" s="59">
        <v>185</v>
      </c>
      <c r="X11" s="59">
        <v>670</v>
      </c>
      <c r="Y11" s="59">
        <f t="shared" si="2"/>
        <v>1802</v>
      </c>
      <c r="Z11" s="59">
        <f t="shared" si="3"/>
        <v>11000</v>
      </c>
      <c r="AA11" s="59">
        <v>0</v>
      </c>
      <c r="AB11" s="59">
        <v>0</v>
      </c>
      <c r="AC11" s="59">
        <v>140</v>
      </c>
      <c r="AD11" s="59">
        <v>260</v>
      </c>
      <c r="AE11" s="59">
        <v>73</v>
      </c>
      <c r="AF11" s="59">
        <v>750</v>
      </c>
      <c r="AG11" s="59">
        <v>32</v>
      </c>
      <c r="AH11" s="59">
        <v>70</v>
      </c>
      <c r="AI11" s="59">
        <v>8</v>
      </c>
      <c r="AJ11" s="59">
        <v>70</v>
      </c>
      <c r="AK11" s="59">
        <v>170</v>
      </c>
      <c r="AL11" s="59">
        <v>150</v>
      </c>
      <c r="AM11" s="59">
        <f t="shared" si="4"/>
        <v>8517</v>
      </c>
      <c r="AN11" s="59">
        <f t="shared" si="5"/>
        <v>22053</v>
      </c>
      <c r="AO11" s="59">
        <v>980</v>
      </c>
      <c r="AP11" s="59">
        <v>2564.5300000000002</v>
      </c>
      <c r="AQ11" s="59">
        <v>200</v>
      </c>
      <c r="AR11" s="59">
        <v>1000</v>
      </c>
      <c r="AS11" s="59">
        <v>253</v>
      </c>
      <c r="AT11" s="59">
        <v>1350</v>
      </c>
      <c r="AU11" s="59">
        <v>2745</v>
      </c>
      <c r="AV11" s="59">
        <v>4400</v>
      </c>
      <c r="AW11" s="59">
        <v>425</v>
      </c>
      <c r="AX11" s="59">
        <v>2950</v>
      </c>
      <c r="AY11" s="59">
        <v>625</v>
      </c>
      <c r="AZ11" s="59">
        <v>2100</v>
      </c>
      <c r="BA11" s="59">
        <v>4248</v>
      </c>
      <c r="BB11" s="59">
        <v>11800</v>
      </c>
      <c r="BC11" s="59">
        <v>12765</v>
      </c>
      <c r="BD11" s="59">
        <v>34100</v>
      </c>
    </row>
    <row r="12" spans="1:56" s="105" customFormat="1" ht="15.75" x14ac:dyDescent="0.25">
      <c r="A12" s="59">
        <v>5</v>
      </c>
      <c r="B12" s="59" t="s">
        <v>40</v>
      </c>
      <c r="C12" s="190">
        <f>'Crop Loan'!CM15</f>
        <v>140</v>
      </c>
      <c r="D12" s="190">
        <f>'Crop Loan'!CN15</f>
        <v>200</v>
      </c>
      <c r="E12" s="59">
        <v>780</v>
      </c>
      <c r="F12" s="59">
        <v>3420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190">
        <f t="shared" si="0"/>
        <v>920</v>
      </c>
      <c r="N12" s="190">
        <f t="shared" si="1"/>
        <v>3620</v>
      </c>
      <c r="O12" s="59">
        <v>90</v>
      </c>
      <c r="P12" s="59">
        <v>2200</v>
      </c>
      <c r="Q12" s="59">
        <v>72</v>
      </c>
      <c r="R12" s="59">
        <v>2270</v>
      </c>
      <c r="S12" s="59">
        <v>0</v>
      </c>
      <c r="T12" s="59">
        <v>0</v>
      </c>
      <c r="U12" s="59">
        <v>0</v>
      </c>
      <c r="V12" s="59">
        <v>0</v>
      </c>
      <c r="W12" s="59">
        <v>92</v>
      </c>
      <c r="X12" s="59">
        <v>1230</v>
      </c>
      <c r="Y12" s="59">
        <f t="shared" si="2"/>
        <v>254</v>
      </c>
      <c r="Z12" s="59">
        <f t="shared" si="3"/>
        <v>5700</v>
      </c>
      <c r="AA12" s="59">
        <v>0</v>
      </c>
      <c r="AB12" s="59">
        <v>0</v>
      </c>
      <c r="AC12" s="59">
        <v>0</v>
      </c>
      <c r="AD12" s="59">
        <v>0</v>
      </c>
      <c r="AE12" s="59">
        <v>12</v>
      </c>
      <c r="AF12" s="59">
        <v>270</v>
      </c>
      <c r="AG12" s="59">
        <v>0</v>
      </c>
      <c r="AH12" s="59">
        <v>0</v>
      </c>
      <c r="AI12" s="59">
        <v>0</v>
      </c>
      <c r="AJ12" s="59">
        <v>0</v>
      </c>
      <c r="AK12" s="59">
        <v>84</v>
      </c>
      <c r="AL12" s="59">
        <v>230</v>
      </c>
      <c r="AM12" s="59">
        <f t="shared" si="4"/>
        <v>1270</v>
      </c>
      <c r="AN12" s="59">
        <f t="shared" si="5"/>
        <v>9820</v>
      </c>
      <c r="AO12" s="59">
        <v>146</v>
      </c>
      <c r="AP12" s="59">
        <v>1173.01</v>
      </c>
      <c r="AQ12" s="59">
        <v>0</v>
      </c>
      <c r="AR12" s="59">
        <v>0</v>
      </c>
      <c r="AS12" s="59">
        <v>24</v>
      </c>
      <c r="AT12" s="59">
        <v>240</v>
      </c>
      <c r="AU12" s="59">
        <v>52</v>
      </c>
      <c r="AV12" s="59">
        <v>920</v>
      </c>
      <c r="AW12" s="59">
        <v>0</v>
      </c>
      <c r="AX12" s="59">
        <v>0</v>
      </c>
      <c r="AY12" s="59">
        <v>140</v>
      </c>
      <c r="AZ12" s="59">
        <v>340</v>
      </c>
      <c r="BA12" s="59">
        <v>216</v>
      </c>
      <c r="BB12" s="59">
        <v>1500</v>
      </c>
      <c r="BC12" s="59">
        <v>1486</v>
      </c>
      <c r="BD12" s="59">
        <v>11700</v>
      </c>
    </row>
    <row r="13" spans="1:56" s="105" customFormat="1" ht="15.75" x14ac:dyDescent="0.25">
      <c r="A13" s="59">
        <v>6</v>
      </c>
      <c r="B13" s="59" t="s">
        <v>41</v>
      </c>
      <c r="C13" s="190">
        <f>'Crop Loan'!CM16</f>
        <v>125</v>
      </c>
      <c r="D13" s="190">
        <f>'Crop Loan'!CN16</f>
        <v>100</v>
      </c>
      <c r="E13" s="59">
        <v>114</v>
      </c>
      <c r="F13" s="59">
        <v>405</v>
      </c>
      <c r="G13" s="59">
        <v>0</v>
      </c>
      <c r="H13" s="59">
        <v>0</v>
      </c>
      <c r="I13" s="59">
        <v>0</v>
      </c>
      <c r="J13" s="59">
        <v>0</v>
      </c>
      <c r="K13" s="59">
        <v>5</v>
      </c>
      <c r="L13" s="59">
        <v>50</v>
      </c>
      <c r="M13" s="190">
        <f t="shared" si="0"/>
        <v>244</v>
      </c>
      <c r="N13" s="190">
        <f t="shared" si="1"/>
        <v>555</v>
      </c>
      <c r="O13" s="59">
        <v>140</v>
      </c>
      <c r="P13" s="59">
        <v>887.5</v>
      </c>
      <c r="Q13" s="59">
        <v>170</v>
      </c>
      <c r="R13" s="59">
        <v>1547.5</v>
      </c>
      <c r="S13" s="59">
        <v>65</v>
      </c>
      <c r="T13" s="59">
        <v>2165</v>
      </c>
      <c r="U13" s="59">
        <v>0</v>
      </c>
      <c r="V13" s="59">
        <v>0</v>
      </c>
      <c r="W13" s="59">
        <v>70</v>
      </c>
      <c r="X13" s="59">
        <v>2850</v>
      </c>
      <c r="Y13" s="59">
        <f t="shared" si="2"/>
        <v>445</v>
      </c>
      <c r="Z13" s="59">
        <f t="shared" si="3"/>
        <v>7450</v>
      </c>
      <c r="AA13" s="59">
        <v>0</v>
      </c>
      <c r="AB13" s="59">
        <v>0</v>
      </c>
      <c r="AC13" s="59">
        <v>13</v>
      </c>
      <c r="AD13" s="59">
        <v>140</v>
      </c>
      <c r="AE13" s="59">
        <v>24</v>
      </c>
      <c r="AF13" s="59">
        <v>250</v>
      </c>
      <c r="AG13" s="59">
        <v>0</v>
      </c>
      <c r="AH13" s="59">
        <v>0</v>
      </c>
      <c r="AI13" s="59">
        <v>17</v>
      </c>
      <c r="AJ13" s="59">
        <v>43</v>
      </c>
      <c r="AK13" s="59">
        <v>9</v>
      </c>
      <c r="AL13" s="59">
        <v>67</v>
      </c>
      <c r="AM13" s="59">
        <f t="shared" si="4"/>
        <v>752</v>
      </c>
      <c r="AN13" s="59">
        <f t="shared" si="5"/>
        <v>8505</v>
      </c>
      <c r="AO13" s="59">
        <v>86</v>
      </c>
      <c r="AP13" s="59">
        <v>983.26</v>
      </c>
      <c r="AQ13" s="59">
        <v>0</v>
      </c>
      <c r="AR13" s="59">
        <v>0</v>
      </c>
      <c r="AS13" s="59">
        <v>35</v>
      </c>
      <c r="AT13" s="59">
        <v>257</v>
      </c>
      <c r="AU13" s="59">
        <v>14</v>
      </c>
      <c r="AV13" s="59">
        <v>268</v>
      </c>
      <c r="AW13" s="59">
        <v>12</v>
      </c>
      <c r="AX13" s="59">
        <v>200</v>
      </c>
      <c r="AY13" s="59">
        <v>16</v>
      </c>
      <c r="AZ13" s="59">
        <v>375</v>
      </c>
      <c r="BA13" s="59">
        <v>77</v>
      </c>
      <c r="BB13" s="59">
        <v>1100</v>
      </c>
      <c r="BC13" s="59">
        <v>829</v>
      </c>
      <c r="BD13" s="59">
        <v>9650</v>
      </c>
    </row>
    <row r="14" spans="1:56" s="105" customFormat="1" ht="15.75" x14ac:dyDescent="0.25">
      <c r="A14" s="59">
        <v>7</v>
      </c>
      <c r="B14" s="59" t="s">
        <v>42</v>
      </c>
      <c r="C14" s="190">
        <f>'Crop Loan'!CM17</f>
        <v>625</v>
      </c>
      <c r="D14" s="190">
        <f>'Crop Loan'!CN17</f>
        <v>800</v>
      </c>
      <c r="E14" s="59">
        <v>515</v>
      </c>
      <c r="F14" s="59">
        <v>1080</v>
      </c>
      <c r="G14" s="59">
        <v>1140</v>
      </c>
      <c r="H14" s="59">
        <v>1800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1140</v>
      </c>
      <c r="N14" s="190">
        <f t="shared" si="1"/>
        <v>1880</v>
      </c>
      <c r="O14" s="59">
        <v>1070</v>
      </c>
      <c r="P14" s="59">
        <v>1050</v>
      </c>
      <c r="Q14" s="59">
        <v>775</v>
      </c>
      <c r="R14" s="59">
        <v>1810</v>
      </c>
      <c r="S14" s="59">
        <v>16</v>
      </c>
      <c r="T14" s="59">
        <v>640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1861</v>
      </c>
      <c r="Z14" s="59">
        <f t="shared" si="3"/>
        <v>3500</v>
      </c>
      <c r="AA14" s="59">
        <v>0</v>
      </c>
      <c r="AB14" s="59">
        <v>0</v>
      </c>
      <c r="AC14" s="59">
        <v>33</v>
      </c>
      <c r="AD14" s="59">
        <v>105</v>
      </c>
      <c r="AE14" s="59">
        <v>125</v>
      </c>
      <c r="AF14" s="59">
        <v>1395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3159</v>
      </c>
      <c r="AN14" s="59">
        <f t="shared" si="5"/>
        <v>6880</v>
      </c>
      <c r="AO14" s="59">
        <v>364</v>
      </c>
      <c r="AP14" s="59">
        <v>805.01</v>
      </c>
      <c r="AQ14" s="59">
        <v>0</v>
      </c>
      <c r="AR14" s="59">
        <v>0</v>
      </c>
      <c r="AS14" s="59">
        <v>0</v>
      </c>
      <c r="AT14" s="59">
        <v>0</v>
      </c>
      <c r="AU14" s="59">
        <v>8</v>
      </c>
      <c r="AV14" s="59">
        <v>275</v>
      </c>
      <c r="AW14" s="59">
        <v>19</v>
      </c>
      <c r="AX14" s="59">
        <v>140</v>
      </c>
      <c r="AY14" s="59">
        <v>765</v>
      </c>
      <c r="AZ14" s="59">
        <v>2585</v>
      </c>
      <c r="BA14" s="59">
        <v>792</v>
      </c>
      <c r="BB14" s="59">
        <v>3000</v>
      </c>
      <c r="BC14" s="59">
        <v>3951</v>
      </c>
      <c r="BD14" s="59">
        <v>10000</v>
      </c>
    </row>
    <row r="15" spans="1:56" s="105" customFormat="1" ht="15.75" x14ac:dyDescent="0.25">
      <c r="A15" s="59">
        <v>8</v>
      </c>
      <c r="B15" s="59" t="s">
        <v>43</v>
      </c>
      <c r="C15" s="190">
        <f>'Crop Loan'!CM18</f>
        <v>0</v>
      </c>
      <c r="D15" s="190">
        <f>'Crop Loan'!CN18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10</v>
      </c>
      <c r="P15" s="59">
        <v>50</v>
      </c>
      <c r="Q15" s="59">
        <v>5</v>
      </c>
      <c r="R15" s="59">
        <v>60</v>
      </c>
      <c r="S15" s="59">
        <v>0</v>
      </c>
      <c r="T15" s="59">
        <v>0</v>
      </c>
      <c r="U15" s="59">
        <v>1</v>
      </c>
      <c r="V15" s="59">
        <v>10</v>
      </c>
      <c r="W15" s="59">
        <v>10</v>
      </c>
      <c r="X15" s="59">
        <v>30</v>
      </c>
      <c r="Y15" s="59">
        <f t="shared" si="2"/>
        <v>26</v>
      </c>
      <c r="Z15" s="59">
        <f t="shared" si="3"/>
        <v>150</v>
      </c>
      <c r="AA15" s="59">
        <v>0</v>
      </c>
      <c r="AB15" s="59">
        <v>0</v>
      </c>
      <c r="AC15" s="59">
        <v>6</v>
      </c>
      <c r="AD15" s="59">
        <v>30</v>
      </c>
      <c r="AE15" s="59">
        <v>8</v>
      </c>
      <c r="AF15" s="59">
        <v>60</v>
      </c>
      <c r="AG15" s="59">
        <v>0</v>
      </c>
      <c r="AH15" s="59">
        <v>0</v>
      </c>
      <c r="AI15" s="59">
        <v>2</v>
      </c>
      <c r="AJ15" s="59">
        <v>8</v>
      </c>
      <c r="AK15" s="59">
        <v>5</v>
      </c>
      <c r="AL15" s="59">
        <v>2</v>
      </c>
      <c r="AM15" s="59">
        <f t="shared" si="4"/>
        <v>47</v>
      </c>
      <c r="AN15" s="59">
        <f t="shared" si="5"/>
        <v>250</v>
      </c>
      <c r="AO15" s="59">
        <v>5</v>
      </c>
      <c r="AP15" s="59">
        <v>28.75</v>
      </c>
      <c r="AQ15" s="59">
        <v>0</v>
      </c>
      <c r="AR15" s="59">
        <v>0</v>
      </c>
      <c r="AS15" s="59">
        <v>2</v>
      </c>
      <c r="AT15" s="59">
        <v>28</v>
      </c>
      <c r="AU15" s="59">
        <v>2</v>
      </c>
      <c r="AV15" s="59">
        <v>62</v>
      </c>
      <c r="AW15" s="59">
        <v>5</v>
      </c>
      <c r="AX15" s="59">
        <v>10</v>
      </c>
      <c r="AY15" s="59">
        <v>0</v>
      </c>
      <c r="AZ15" s="59">
        <v>0</v>
      </c>
      <c r="BA15" s="59">
        <v>9</v>
      </c>
      <c r="BB15" s="59">
        <v>100</v>
      </c>
      <c r="BC15" s="59">
        <v>56</v>
      </c>
      <c r="BD15" s="59">
        <v>350</v>
      </c>
    </row>
    <row r="16" spans="1:56" s="105" customFormat="1" ht="15.75" x14ac:dyDescent="0.25">
      <c r="A16" s="59">
        <v>9</v>
      </c>
      <c r="B16" s="59" t="s">
        <v>44</v>
      </c>
      <c r="C16" s="190">
        <f>'Crop Loan'!CM19</f>
        <v>363</v>
      </c>
      <c r="D16" s="190">
        <f>'Crop Loan'!CN19</f>
        <v>710</v>
      </c>
      <c r="E16" s="59">
        <v>204</v>
      </c>
      <c r="F16" s="59">
        <v>981</v>
      </c>
      <c r="G16" s="59">
        <v>40</v>
      </c>
      <c r="H16" s="59">
        <v>180</v>
      </c>
      <c r="I16" s="59">
        <v>273</v>
      </c>
      <c r="J16" s="59">
        <v>210</v>
      </c>
      <c r="K16" s="59">
        <v>211</v>
      </c>
      <c r="L16" s="59">
        <v>90</v>
      </c>
      <c r="M16" s="190">
        <f t="shared" si="0"/>
        <v>1051</v>
      </c>
      <c r="N16" s="190">
        <f t="shared" si="1"/>
        <v>1991</v>
      </c>
      <c r="O16" s="59">
        <v>465</v>
      </c>
      <c r="P16" s="59">
        <v>2660</v>
      </c>
      <c r="Q16" s="59">
        <v>323</v>
      </c>
      <c r="R16" s="59">
        <v>3930</v>
      </c>
      <c r="S16" s="59">
        <v>168</v>
      </c>
      <c r="T16" s="59">
        <v>1570</v>
      </c>
      <c r="U16" s="59">
        <v>220</v>
      </c>
      <c r="V16" s="59">
        <v>810</v>
      </c>
      <c r="W16" s="59">
        <v>182</v>
      </c>
      <c r="X16" s="59">
        <v>730</v>
      </c>
      <c r="Y16" s="59">
        <f t="shared" si="2"/>
        <v>1358</v>
      </c>
      <c r="Z16" s="59">
        <f t="shared" si="3"/>
        <v>9700</v>
      </c>
      <c r="AA16" s="59">
        <v>0</v>
      </c>
      <c r="AB16" s="59">
        <v>0</v>
      </c>
      <c r="AC16" s="59">
        <v>47</v>
      </c>
      <c r="AD16" s="59">
        <v>244</v>
      </c>
      <c r="AE16" s="59">
        <v>80</v>
      </c>
      <c r="AF16" s="59">
        <v>400</v>
      </c>
      <c r="AG16" s="59">
        <v>0</v>
      </c>
      <c r="AH16" s="59">
        <v>0</v>
      </c>
      <c r="AI16" s="59">
        <v>20</v>
      </c>
      <c r="AJ16" s="59">
        <v>6</v>
      </c>
      <c r="AK16" s="59">
        <v>80</v>
      </c>
      <c r="AL16" s="59">
        <v>50</v>
      </c>
      <c r="AM16" s="59">
        <f t="shared" si="4"/>
        <v>2636</v>
      </c>
      <c r="AN16" s="59">
        <f t="shared" si="5"/>
        <v>12391</v>
      </c>
      <c r="AO16" s="59">
        <v>181</v>
      </c>
      <c r="AP16" s="59">
        <v>805</v>
      </c>
      <c r="AQ16" s="59">
        <v>35</v>
      </c>
      <c r="AR16" s="59">
        <v>124</v>
      </c>
      <c r="AS16" s="59">
        <v>62</v>
      </c>
      <c r="AT16" s="59">
        <v>406</v>
      </c>
      <c r="AU16" s="59">
        <v>114</v>
      </c>
      <c r="AV16" s="59">
        <v>1520</v>
      </c>
      <c r="AW16" s="59">
        <v>0</v>
      </c>
      <c r="AX16" s="59">
        <v>0</v>
      </c>
      <c r="AY16" s="59">
        <v>107</v>
      </c>
      <c r="AZ16" s="59">
        <v>550</v>
      </c>
      <c r="BA16" s="59">
        <v>318</v>
      </c>
      <c r="BB16" s="59">
        <v>2600</v>
      </c>
      <c r="BC16" s="59">
        <v>2954</v>
      </c>
      <c r="BD16" s="59">
        <v>15100</v>
      </c>
    </row>
    <row r="17" spans="1:56" s="105" customFormat="1" ht="15.75" x14ac:dyDescent="0.25">
      <c r="A17" s="59">
        <v>10</v>
      </c>
      <c r="B17" s="59" t="s">
        <v>45</v>
      </c>
      <c r="C17" s="190">
        <f>'Crop Loan'!CM20</f>
        <v>5601</v>
      </c>
      <c r="D17" s="190">
        <f>'Crop Loan'!CN20</f>
        <v>16801</v>
      </c>
      <c r="E17" s="59">
        <v>5506</v>
      </c>
      <c r="F17" s="59">
        <v>17099.982</v>
      </c>
      <c r="G17" s="59">
        <v>158</v>
      </c>
      <c r="H17" s="59">
        <v>661.49099999999999</v>
      </c>
      <c r="I17" s="59">
        <v>31</v>
      </c>
      <c r="J17" s="59">
        <v>720.02</v>
      </c>
      <c r="K17" s="59">
        <v>384</v>
      </c>
      <c r="L17" s="59">
        <v>980</v>
      </c>
      <c r="M17" s="190">
        <f t="shared" si="0"/>
        <v>11522</v>
      </c>
      <c r="N17" s="190">
        <f t="shared" si="1"/>
        <v>35601.002</v>
      </c>
      <c r="O17" s="59">
        <v>5121</v>
      </c>
      <c r="P17" s="59">
        <v>28986.99</v>
      </c>
      <c r="Q17" s="59">
        <v>2259</v>
      </c>
      <c r="R17" s="59">
        <v>28280</v>
      </c>
      <c r="S17" s="59">
        <v>570</v>
      </c>
      <c r="T17" s="59">
        <v>13433.01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7950</v>
      </c>
      <c r="Z17" s="59">
        <f t="shared" si="3"/>
        <v>70700</v>
      </c>
      <c r="AA17" s="59">
        <v>0</v>
      </c>
      <c r="AB17" s="59">
        <v>0</v>
      </c>
      <c r="AC17" s="59">
        <v>202</v>
      </c>
      <c r="AD17" s="59">
        <v>1530</v>
      </c>
      <c r="AE17" s="59">
        <v>470</v>
      </c>
      <c r="AF17" s="59">
        <v>7380</v>
      </c>
      <c r="AG17" s="59">
        <v>21</v>
      </c>
      <c r="AH17" s="59">
        <v>45</v>
      </c>
      <c r="AI17" s="59">
        <v>21</v>
      </c>
      <c r="AJ17" s="59">
        <v>45</v>
      </c>
      <c r="AK17" s="59">
        <v>0</v>
      </c>
      <c r="AL17" s="59">
        <v>0</v>
      </c>
      <c r="AM17" s="59">
        <f t="shared" si="4"/>
        <v>20186</v>
      </c>
      <c r="AN17" s="59">
        <f t="shared" si="5"/>
        <v>115301.00200000001</v>
      </c>
      <c r="AO17" s="59">
        <v>2315</v>
      </c>
      <c r="AP17" s="59">
        <v>13478</v>
      </c>
      <c r="AQ17" s="59">
        <v>39</v>
      </c>
      <c r="AR17" s="59">
        <v>20</v>
      </c>
      <c r="AS17" s="59">
        <v>181</v>
      </c>
      <c r="AT17" s="59">
        <v>1020</v>
      </c>
      <c r="AU17" s="59">
        <v>2065</v>
      </c>
      <c r="AV17" s="59">
        <v>38000</v>
      </c>
      <c r="AW17" s="59">
        <v>149</v>
      </c>
      <c r="AX17" s="59">
        <v>960</v>
      </c>
      <c r="AY17" s="59">
        <v>0</v>
      </c>
      <c r="AZ17" s="59">
        <v>0</v>
      </c>
      <c r="BA17" s="59">
        <v>2434</v>
      </c>
      <c r="BB17" s="59">
        <v>40000</v>
      </c>
      <c r="BC17" s="59">
        <v>22620</v>
      </c>
      <c r="BD17" s="59">
        <v>157200</v>
      </c>
    </row>
    <row r="18" spans="1:56" s="105" customFormat="1" ht="15.75" x14ac:dyDescent="0.25">
      <c r="A18" s="59">
        <v>11</v>
      </c>
      <c r="B18" s="59" t="s">
        <v>46</v>
      </c>
      <c r="C18" s="190">
        <f>'Crop Loan'!CM21</f>
        <v>30</v>
      </c>
      <c r="D18" s="190">
        <f>'Crop Loan'!CN21</f>
        <v>50</v>
      </c>
      <c r="E18" s="59">
        <v>115</v>
      </c>
      <c r="F18" s="59">
        <v>202.5</v>
      </c>
      <c r="G18" s="59">
        <v>100</v>
      </c>
      <c r="H18" s="59">
        <v>91.8</v>
      </c>
      <c r="I18" s="59">
        <v>100</v>
      </c>
      <c r="J18" s="59">
        <v>115</v>
      </c>
      <c r="K18" s="59">
        <v>90</v>
      </c>
      <c r="L18" s="59">
        <v>110</v>
      </c>
      <c r="M18" s="190">
        <f t="shared" si="0"/>
        <v>335</v>
      </c>
      <c r="N18" s="190">
        <f t="shared" si="1"/>
        <v>477.5</v>
      </c>
      <c r="O18" s="59">
        <v>500</v>
      </c>
      <c r="P18" s="59">
        <v>1000</v>
      </c>
      <c r="Q18" s="59">
        <v>450</v>
      </c>
      <c r="R18" s="59">
        <v>350</v>
      </c>
      <c r="S18" s="59">
        <v>40</v>
      </c>
      <c r="T18" s="59">
        <v>212.5</v>
      </c>
      <c r="U18" s="59">
        <v>35</v>
      </c>
      <c r="V18" s="59">
        <v>212.5</v>
      </c>
      <c r="W18" s="59">
        <v>130</v>
      </c>
      <c r="X18" s="59">
        <v>225</v>
      </c>
      <c r="Y18" s="59">
        <f t="shared" si="2"/>
        <v>1155</v>
      </c>
      <c r="Z18" s="59">
        <f t="shared" si="3"/>
        <v>2000</v>
      </c>
      <c r="AA18" s="59">
        <v>0</v>
      </c>
      <c r="AB18" s="59">
        <v>0</v>
      </c>
      <c r="AC18" s="59">
        <v>30</v>
      </c>
      <c r="AD18" s="59">
        <v>9</v>
      </c>
      <c r="AE18" s="59">
        <v>50</v>
      </c>
      <c r="AF18" s="59">
        <v>407</v>
      </c>
      <c r="AG18" s="59">
        <v>25</v>
      </c>
      <c r="AH18" s="59">
        <v>6</v>
      </c>
      <c r="AI18" s="59">
        <v>30</v>
      </c>
      <c r="AJ18" s="59">
        <v>7</v>
      </c>
      <c r="AK18" s="59">
        <v>135</v>
      </c>
      <c r="AL18" s="59">
        <v>71</v>
      </c>
      <c r="AM18" s="59">
        <f t="shared" si="4"/>
        <v>1760</v>
      </c>
      <c r="AN18" s="59">
        <f t="shared" si="5"/>
        <v>2977.5</v>
      </c>
      <c r="AO18" s="59">
        <v>203</v>
      </c>
      <c r="AP18" s="59">
        <v>345.01</v>
      </c>
      <c r="AQ18" s="59">
        <v>0</v>
      </c>
      <c r="AR18" s="59">
        <v>0</v>
      </c>
      <c r="AS18" s="59">
        <v>0</v>
      </c>
      <c r="AT18" s="59">
        <v>0</v>
      </c>
      <c r="AU18" s="59">
        <v>9</v>
      </c>
      <c r="AV18" s="59">
        <v>300</v>
      </c>
      <c r="AW18" s="59">
        <v>0</v>
      </c>
      <c r="AX18" s="59">
        <v>0</v>
      </c>
      <c r="AY18" s="59">
        <v>0</v>
      </c>
      <c r="AZ18" s="59">
        <v>0</v>
      </c>
      <c r="BA18" s="59">
        <v>9</v>
      </c>
      <c r="BB18" s="59">
        <v>300</v>
      </c>
      <c r="BC18" s="59">
        <v>1769</v>
      </c>
      <c r="BD18" s="59">
        <v>3300</v>
      </c>
    </row>
    <row r="19" spans="1:56" s="105" customFormat="1" ht="15.75" x14ac:dyDescent="0.25">
      <c r="A19" s="59">
        <v>12</v>
      </c>
      <c r="B19" s="59" t="s">
        <v>47</v>
      </c>
      <c r="C19" s="190">
        <f>'Crop Loan'!CM22</f>
        <v>335</v>
      </c>
      <c r="D19" s="190">
        <f>'Crop Loan'!CN22</f>
        <v>5750</v>
      </c>
      <c r="E19" s="59">
        <v>777</v>
      </c>
      <c r="F19" s="59">
        <v>10209.780000000001</v>
      </c>
      <c r="G19" s="59">
        <v>226</v>
      </c>
      <c r="H19" s="59">
        <v>1008.009</v>
      </c>
      <c r="I19" s="59">
        <v>27</v>
      </c>
      <c r="J19" s="59">
        <v>593.52</v>
      </c>
      <c r="K19" s="59">
        <v>3</v>
      </c>
      <c r="L19" s="59">
        <v>12.28</v>
      </c>
      <c r="M19" s="190">
        <f t="shared" si="0"/>
        <v>1142</v>
      </c>
      <c r="N19" s="190">
        <f t="shared" si="1"/>
        <v>16565.579999999998</v>
      </c>
      <c r="O19" s="59">
        <v>237</v>
      </c>
      <c r="P19" s="59">
        <v>136.63</v>
      </c>
      <c r="Q19" s="59">
        <v>78</v>
      </c>
      <c r="R19" s="59">
        <v>2636.45</v>
      </c>
      <c r="S19" s="59">
        <v>122</v>
      </c>
      <c r="T19" s="59">
        <v>8350.02</v>
      </c>
      <c r="U19" s="59">
        <v>0</v>
      </c>
      <c r="V19" s="59">
        <v>0</v>
      </c>
      <c r="W19" s="59">
        <v>192</v>
      </c>
      <c r="X19" s="59">
        <v>4526.8999999999996</v>
      </c>
      <c r="Y19" s="59">
        <f t="shared" si="2"/>
        <v>629</v>
      </c>
      <c r="Z19" s="59">
        <f t="shared" si="3"/>
        <v>15650</v>
      </c>
      <c r="AA19" s="59">
        <v>1</v>
      </c>
      <c r="AB19" s="59">
        <v>200</v>
      </c>
      <c r="AC19" s="59">
        <v>184</v>
      </c>
      <c r="AD19" s="59">
        <v>854.44</v>
      </c>
      <c r="AE19" s="59">
        <v>198</v>
      </c>
      <c r="AF19" s="59">
        <v>1600.56</v>
      </c>
      <c r="AG19" s="59">
        <v>0</v>
      </c>
      <c r="AH19" s="59">
        <v>0</v>
      </c>
      <c r="AI19" s="59">
        <v>0</v>
      </c>
      <c r="AJ19" s="59">
        <v>0</v>
      </c>
      <c r="AK19" s="59">
        <v>65</v>
      </c>
      <c r="AL19" s="59">
        <v>145</v>
      </c>
      <c r="AM19" s="59">
        <f t="shared" si="4"/>
        <v>2219</v>
      </c>
      <c r="AN19" s="59">
        <f t="shared" si="5"/>
        <v>35015.579999999994</v>
      </c>
      <c r="AO19" s="59">
        <v>258</v>
      </c>
      <c r="AP19" s="59">
        <v>4157.25</v>
      </c>
      <c r="AQ19" s="59">
        <v>18</v>
      </c>
      <c r="AR19" s="59">
        <v>21.46</v>
      </c>
      <c r="AS19" s="59">
        <v>295</v>
      </c>
      <c r="AT19" s="59">
        <v>1424.21</v>
      </c>
      <c r="AU19" s="59">
        <v>203</v>
      </c>
      <c r="AV19" s="59">
        <v>4473.3999999999996</v>
      </c>
      <c r="AW19" s="59">
        <v>48</v>
      </c>
      <c r="AX19" s="59">
        <v>111.24</v>
      </c>
      <c r="AY19" s="59">
        <v>149</v>
      </c>
      <c r="AZ19" s="59">
        <v>4469.6899999999996</v>
      </c>
      <c r="BA19" s="59">
        <v>713</v>
      </c>
      <c r="BB19" s="59">
        <v>10500</v>
      </c>
      <c r="BC19" s="59">
        <v>2932</v>
      </c>
      <c r="BD19" s="59">
        <v>46650</v>
      </c>
    </row>
    <row r="20" spans="1:56" s="107" customFormat="1" ht="15.75" x14ac:dyDescent="0.25">
      <c r="A20" s="106"/>
      <c r="B20" s="91" t="s">
        <v>48</v>
      </c>
      <c r="C20" s="188">
        <f>SUM(C8:C19)</f>
        <v>45877</v>
      </c>
      <c r="D20" s="188">
        <f t="shared" ref="D20:BD20" si="6">SUM(D8:D19)</f>
        <v>67011</v>
      </c>
      <c r="E20" s="188">
        <f t="shared" si="6"/>
        <v>26567</v>
      </c>
      <c r="F20" s="188">
        <f t="shared" si="6"/>
        <v>66518.955000000002</v>
      </c>
      <c r="G20" s="188">
        <f t="shared" si="6"/>
        <v>12922</v>
      </c>
      <c r="H20" s="188">
        <f t="shared" si="6"/>
        <v>17769.150000000001</v>
      </c>
      <c r="I20" s="188">
        <f t="shared" si="6"/>
        <v>3055</v>
      </c>
      <c r="J20" s="188">
        <f t="shared" si="6"/>
        <v>12586.199000000001</v>
      </c>
      <c r="K20" s="188">
        <f t="shared" si="6"/>
        <v>4305</v>
      </c>
      <c r="L20" s="188">
        <f t="shared" si="6"/>
        <v>15791.070000000002</v>
      </c>
      <c r="M20" s="188">
        <f t="shared" si="6"/>
        <v>79804</v>
      </c>
      <c r="N20" s="188">
        <f t="shared" si="6"/>
        <v>161907.22399999999</v>
      </c>
      <c r="O20" s="188">
        <f t="shared" si="6"/>
        <v>18088</v>
      </c>
      <c r="P20" s="188">
        <f t="shared" si="6"/>
        <v>72240.600000000006</v>
      </c>
      <c r="Q20" s="188">
        <f t="shared" si="6"/>
        <v>8797</v>
      </c>
      <c r="R20" s="188">
        <f t="shared" si="6"/>
        <v>76733.95</v>
      </c>
      <c r="S20" s="188">
        <f t="shared" si="6"/>
        <v>3285</v>
      </c>
      <c r="T20" s="188">
        <f t="shared" si="6"/>
        <v>62551.33</v>
      </c>
      <c r="U20" s="188">
        <f t="shared" si="6"/>
        <v>1233</v>
      </c>
      <c r="V20" s="188">
        <f t="shared" si="6"/>
        <v>12015.5</v>
      </c>
      <c r="W20" s="188">
        <f t="shared" si="6"/>
        <v>3231</v>
      </c>
      <c r="X20" s="188">
        <f t="shared" si="6"/>
        <v>36508.620000000003</v>
      </c>
      <c r="Y20" s="188">
        <f t="shared" si="6"/>
        <v>34634</v>
      </c>
      <c r="Z20" s="188">
        <f t="shared" si="6"/>
        <v>260050</v>
      </c>
      <c r="AA20" s="188">
        <f t="shared" si="6"/>
        <v>82</v>
      </c>
      <c r="AB20" s="188">
        <f t="shared" si="6"/>
        <v>2617</v>
      </c>
      <c r="AC20" s="188">
        <f t="shared" si="6"/>
        <v>2348</v>
      </c>
      <c r="AD20" s="188">
        <f t="shared" si="6"/>
        <v>8580.7100000000009</v>
      </c>
      <c r="AE20" s="188">
        <f t="shared" si="6"/>
        <v>2771</v>
      </c>
      <c r="AF20" s="188">
        <f t="shared" si="6"/>
        <v>26713.420000000002</v>
      </c>
      <c r="AG20" s="188">
        <f t="shared" si="6"/>
        <v>165</v>
      </c>
      <c r="AH20" s="188">
        <f t="shared" si="6"/>
        <v>245</v>
      </c>
      <c r="AI20" s="188">
        <f t="shared" si="6"/>
        <v>164</v>
      </c>
      <c r="AJ20" s="188">
        <f t="shared" si="6"/>
        <v>307</v>
      </c>
      <c r="AK20" s="188">
        <f t="shared" si="6"/>
        <v>1263</v>
      </c>
      <c r="AL20" s="188">
        <f t="shared" si="6"/>
        <v>2236.87</v>
      </c>
      <c r="AM20" s="188">
        <f t="shared" si="6"/>
        <v>121231</v>
      </c>
      <c r="AN20" s="188">
        <f t="shared" si="6"/>
        <v>462657.22399999999</v>
      </c>
      <c r="AO20" s="188">
        <f t="shared" si="6"/>
        <v>13813</v>
      </c>
      <c r="AP20" s="188">
        <f t="shared" si="6"/>
        <v>53549.990000000005</v>
      </c>
      <c r="AQ20" s="188">
        <f t="shared" si="6"/>
        <v>1268</v>
      </c>
      <c r="AR20" s="188">
        <f t="shared" si="6"/>
        <v>6067.46</v>
      </c>
      <c r="AS20" s="188">
        <f t="shared" si="6"/>
        <v>1620</v>
      </c>
      <c r="AT20" s="188">
        <f t="shared" si="6"/>
        <v>11380.509999999998</v>
      </c>
      <c r="AU20" s="188">
        <f t="shared" si="6"/>
        <v>6881</v>
      </c>
      <c r="AV20" s="188">
        <f t="shared" si="6"/>
        <v>86184.34</v>
      </c>
      <c r="AW20" s="188">
        <f t="shared" si="6"/>
        <v>3442</v>
      </c>
      <c r="AX20" s="188">
        <f t="shared" si="6"/>
        <v>13198.210000000001</v>
      </c>
      <c r="AY20" s="188">
        <f t="shared" si="6"/>
        <v>4599</v>
      </c>
      <c r="AZ20" s="188">
        <f t="shared" si="6"/>
        <v>28869.48</v>
      </c>
      <c r="BA20" s="188">
        <f t="shared" si="6"/>
        <v>17810</v>
      </c>
      <c r="BB20" s="188">
        <f t="shared" si="6"/>
        <v>145700</v>
      </c>
      <c r="BC20" s="188">
        <f t="shared" si="6"/>
        <v>139041</v>
      </c>
      <c r="BD20" s="188">
        <f t="shared" si="6"/>
        <v>616850</v>
      </c>
    </row>
    <row r="21" spans="1:56" s="105" customFormat="1" ht="15.75" x14ac:dyDescent="0.25">
      <c r="A21" s="59">
        <v>13</v>
      </c>
      <c r="B21" s="59" t="s">
        <v>49</v>
      </c>
      <c r="C21" s="190">
        <f>'Crop Loan'!CM24</f>
        <v>6593</v>
      </c>
      <c r="D21" s="190">
        <f>'Crop Loan'!CN24</f>
        <v>999</v>
      </c>
      <c r="E21" s="59">
        <v>2661</v>
      </c>
      <c r="F21" s="59">
        <v>168.84900000000002</v>
      </c>
      <c r="G21" s="59">
        <v>1029</v>
      </c>
      <c r="H21" s="59">
        <v>421</v>
      </c>
      <c r="I21" s="59">
        <v>940</v>
      </c>
      <c r="J21" s="59">
        <v>210.68</v>
      </c>
      <c r="K21" s="59">
        <v>765</v>
      </c>
      <c r="L21" s="59">
        <v>101.71</v>
      </c>
      <c r="M21" s="190">
        <f t="shared" ref="M21:M34" si="7">C21+E21+I21+K21</f>
        <v>10959</v>
      </c>
      <c r="N21" s="190">
        <f t="shared" ref="N21:N34" si="8">D21+F21+J21+L21</f>
        <v>1480.239</v>
      </c>
      <c r="O21" s="59">
        <v>3155</v>
      </c>
      <c r="P21" s="59">
        <v>281.10000000000002</v>
      </c>
      <c r="Q21" s="59">
        <v>1274</v>
      </c>
      <c r="R21" s="59">
        <v>292.29000000000002</v>
      </c>
      <c r="S21" s="59">
        <v>4835</v>
      </c>
      <c r="T21" s="59">
        <v>4365.66</v>
      </c>
      <c r="U21" s="59">
        <v>940</v>
      </c>
      <c r="V21" s="59">
        <v>152.26</v>
      </c>
      <c r="W21" s="59">
        <v>1602</v>
      </c>
      <c r="X21" s="59">
        <v>1108.69</v>
      </c>
      <c r="Y21" s="59">
        <f>O21+Q21+S21+U21+W21</f>
        <v>11806</v>
      </c>
      <c r="Z21" s="59">
        <f>P21+R21+T21+V21+X21</f>
        <v>6200</v>
      </c>
      <c r="AA21" s="59">
        <v>1069</v>
      </c>
      <c r="AB21" s="59">
        <v>52.09</v>
      </c>
      <c r="AC21" s="59">
        <v>736</v>
      </c>
      <c r="AD21" s="59">
        <v>149.03</v>
      </c>
      <c r="AE21" s="59">
        <v>940</v>
      </c>
      <c r="AF21" s="59">
        <v>164.42</v>
      </c>
      <c r="AG21" s="59">
        <v>1069</v>
      </c>
      <c r="AH21" s="59">
        <v>74.83</v>
      </c>
      <c r="AI21" s="59">
        <v>520</v>
      </c>
      <c r="AJ21" s="59">
        <v>13.05</v>
      </c>
      <c r="AK21" s="59">
        <v>1602</v>
      </c>
      <c r="AL21" s="59">
        <v>546.58000000000004</v>
      </c>
      <c r="AM21" s="59">
        <f t="shared" ref="AM21:AM34" si="9">M21+Y21+AA21+AC21+AE21+AG21+AI21+AK21</f>
        <v>28701</v>
      </c>
      <c r="AN21" s="59">
        <f t="shared" ref="AN21:AN34" si="10">N21+Z21+AB21+AD21+AF21+AH21+AJ21+AL21</f>
        <v>8680.2389999999996</v>
      </c>
      <c r="AO21" s="59">
        <v>3301</v>
      </c>
      <c r="AP21" s="59">
        <v>1000.5</v>
      </c>
      <c r="AQ21" s="59">
        <v>41275</v>
      </c>
      <c r="AR21" s="59">
        <v>21010.240000000002</v>
      </c>
      <c r="AS21" s="59">
        <v>1602</v>
      </c>
      <c r="AT21" s="59">
        <v>128.66999999999999</v>
      </c>
      <c r="AU21" s="59">
        <v>0</v>
      </c>
      <c r="AV21" s="59">
        <v>231.9</v>
      </c>
      <c r="AW21" s="59">
        <v>1069</v>
      </c>
      <c r="AX21" s="59">
        <v>100.79</v>
      </c>
      <c r="AY21" s="59">
        <v>2902</v>
      </c>
      <c r="AZ21" s="59">
        <v>528.4</v>
      </c>
      <c r="BA21" s="59">
        <v>46848</v>
      </c>
      <c r="BB21" s="59">
        <v>22000</v>
      </c>
      <c r="BC21" s="59">
        <v>75549</v>
      </c>
      <c r="BD21" s="59">
        <v>30700</v>
      </c>
    </row>
    <row r="22" spans="1:56" s="105" customFormat="1" ht="15.75" x14ac:dyDescent="0.25">
      <c r="A22" s="59">
        <v>14</v>
      </c>
      <c r="B22" s="59" t="s">
        <v>50</v>
      </c>
      <c r="C22" s="190">
        <f>'Crop Loan'!CM25</f>
        <v>0</v>
      </c>
      <c r="D22" s="190">
        <f>'Crop Loan'!CN25</f>
        <v>0</v>
      </c>
      <c r="E22" s="59">
        <v>140</v>
      </c>
      <c r="F22" s="59">
        <v>108</v>
      </c>
      <c r="G22" s="59">
        <v>0</v>
      </c>
      <c r="H22" s="59">
        <v>0</v>
      </c>
      <c r="I22" s="59">
        <v>140</v>
      </c>
      <c r="J22" s="59">
        <v>140</v>
      </c>
      <c r="K22" s="59">
        <v>87</v>
      </c>
      <c r="L22" s="59">
        <v>140</v>
      </c>
      <c r="M22" s="190">
        <f t="shared" si="7"/>
        <v>367</v>
      </c>
      <c r="N22" s="190">
        <f t="shared" si="8"/>
        <v>388</v>
      </c>
      <c r="O22" s="59">
        <v>0</v>
      </c>
      <c r="P22" s="59">
        <v>0</v>
      </c>
      <c r="Q22" s="59">
        <v>15</v>
      </c>
      <c r="R22" s="59">
        <v>450</v>
      </c>
      <c r="S22" s="59">
        <v>15</v>
      </c>
      <c r="T22" s="59">
        <v>550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30</v>
      </c>
      <c r="Z22" s="59">
        <f t="shared" ref="Z22:Z34" si="12">P22+R22+T22+V22+X22</f>
        <v>1000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10</v>
      </c>
      <c r="AH22" s="59">
        <v>100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407</v>
      </c>
      <c r="AN22" s="59">
        <f t="shared" si="10"/>
        <v>1488</v>
      </c>
      <c r="AO22" s="59">
        <v>47</v>
      </c>
      <c r="AP22" s="59">
        <v>172.5</v>
      </c>
      <c r="AQ22" s="59">
        <v>0</v>
      </c>
      <c r="AR22" s="59">
        <v>0</v>
      </c>
      <c r="AS22" s="59">
        <v>0</v>
      </c>
      <c r="AT22" s="59">
        <v>0</v>
      </c>
      <c r="AU22" s="59">
        <v>57</v>
      </c>
      <c r="AV22" s="59">
        <v>5000</v>
      </c>
      <c r="AW22" s="59">
        <v>0</v>
      </c>
      <c r="AX22" s="59">
        <v>0</v>
      </c>
      <c r="AY22" s="59">
        <v>0</v>
      </c>
      <c r="AZ22" s="59">
        <v>0</v>
      </c>
      <c r="BA22" s="59">
        <v>57</v>
      </c>
      <c r="BB22" s="59">
        <v>5000</v>
      </c>
      <c r="BC22" s="59">
        <v>464</v>
      </c>
      <c r="BD22" s="59">
        <v>6500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Loan'!CM26</f>
        <v>37</v>
      </c>
      <c r="D23" s="190">
        <f>'Crop Loan'!CN26</f>
        <v>100</v>
      </c>
      <c r="E23" s="59">
        <v>15</v>
      </c>
      <c r="F23" s="59">
        <v>163.80000000000001</v>
      </c>
      <c r="G23" s="59">
        <v>0</v>
      </c>
      <c r="H23" s="59">
        <v>0</v>
      </c>
      <c r="I23" s="59">
        <v>0</v>
      </c>
      <c r="J23" s="59">
        <v>0</v>
      </c>
      <c r="K23" s="59">
        <v>4</v>
      </c>
      <c r="L23" s="59">
        <v>18</v>
      </c>
      <c r="M23" s="190">
        <f t="shared" si="7"/>
        <v>56</v>
      </c>
      <c r="N23" s="190">
        <f t="shared" si="8"/>
        <v>281.8</v>
      </c>
      <c r="O23" s="59">
        <v>0</v>
      </c>
      <c r="P23" s="59">
        <v>0</v>
      </c>
      <c r="Q23" s="59">
        <v>47</v>
      </c>
      <c r="R23" s="59">
        <v>120</v>
      </c>
      <c r="S23" s="59">
        <v>61</v>
      </c>
      <c r="T23" s="59">
        <v>180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108</v>
      </c>
      <c r="Z23" s="59">
        <f t="shared" si="12"/>
        <v>300</v>
      </c>
      <c r="AA23" s="59">
        <v>0</v>
      </c>
      <c r="AB23" s="59">
        <v>0</v>
      </c>
      <c r="AC23" s="59">
        <v>8</v>
      </c>
      <c r="AD23" s="59">
        <v>41</v>
      </c>
      <c r="AE23" s="59">
        <v>14</v>
      </c>
      <c r="AF23" s="59">
        <v>59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186</v>
      </c>
      <c r="AN23" s="59">
        <f t="shared" si="10"/>
        <v>681.8</v>
      </c>
      <c r="AO23" s="59">
        <v>21</v>
      </c>
      <c r="AP23" s="59">
        <v>80.5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18</v>
      </c>
      <c r="AZ23" s="59">
        <v>100</v>
      </c>
      <c r="BA23" s="59">
        <v>18</v>
      </c>
      <c r="BB23" s="59">
        <v>100</v>
      </c>
      <c r="BC23" s="59">
        <v>204</v>
      </c>
      <c r="BD23" s="59">
        <v>800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Loan'!CM27</f>
        <v>35</v>
      </c>
      <c r="D24" s="190">
        <f>'Crop Loan'!CN27</f>
        <v>100</v>
      </c>
      <c r="E24" s="59">
        <v>60</v>
      </c>
      <c r="F24" s="59">
        <v>225</v>
      </c>
      <c r="G24" s="59">
        <v>0</v>
      </c>
      <c r="H24" s="59">
        <v>0</v>
      </c>
      <c r="I24" s="59">
        <v>35</v>
      </c>
      <c r="J24" s="59">
        <v>150</v>
      </c>
      <c r="K24" s="59">
        <v>40</v>
      </c>
      <c r="L24" s="59">
        <v>100</v>
      </c>
      <c r="M24" s="190">
        <f t="shared" si="7"/>
        <v>170</v>
      </c>
      <c r="N24" s="190">
        <f t="shared" si="8"/>
        <v>575</v>
      </c>
      <c r="O24" s="59">
        <v>37</v>
      </c>
      <c r="P24" s="59">
        <v>250</v>
      </c>
      <c r="Q24" s="59">
        <v>28</v>
      </c>
      <c r="R24" s="59">
        <v>225</v>
      </c>
      <c r="S24" s="59">
        <v>48</v>
      </c>
      <c r="T24" s="59">
        <v>300</v>
      </c>
      <c r="U24" s="59">
        <v>0</v>
      </c>
      <c r="V24" s="59">
        <v>0</v>
      </c>
      <c r="W24" s="59">
        <v>5</v>
      </c>
      <c r="X24" s="59">
        <v>25</v>
      </c>
      <c r="Y24" s="59">
        <f t="shared" si="11"/>
        <v>118</v>
      </c>
      <c r="Z24" s="59">
        <f t="shared" si="12"/>
        <v>800</v>
      </c>
      <c r="AA24" s="59">
        <v>0</v>
      </c>
      <c r="AB24" s="59">
        <v>0</v>
      </c>
      <c r="AC24" s="59">
        <v>0</v>
      </c>
      <c r="AD24" s="59">
        <v>0</v>
      </c>
      <c r="AE24" s="59">
        <v>30</v>
      </c>
      <c r="AF24" s="59">
        <v>200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318</v>
      </c>
      <c r="AN24" s="59">
        <f t="shared" si="10"/>
        <v>1575</v>
      </c>
      <c r="AO24" s="59">
        <v>37</v>
      </c>
      <c r="AP24" s="59">
        <v>184.01</v>
      </c>
      <c r="AQ24" s="59">
        <v>0</v>
      </c>
      <c r="AR24" s="59">
        <v>0</v>
      </c>
      <c r="AS24" s="59">
        <v>0</v>
      </c>
      <c r="AT24" s="59">
        <v>0</v>
      </c>
      <c r="AU24" s="59">
        <v>90</v>
      </c>
      <c r="AV24" s="59">
        <v>1600</v>
      </c>
      <c r="AW24" s="59">
        <v>0</v>
      </c>
      <c r="AX24" s="59">
        <v>0</v>
      </c>
      <c r="AY24" s="59">
        <v>0</v>
      </c>
      <c r="AZ24" s="59">
        <v>0</v>
      </c>
      <c r="BA24" s="59">
        <v>90</v>
      </c>
      <c r="BB24" s="59">
        <v>1600</v>
      </c>
      <c r="BC24" s="59">
        <v>408</v>
      </c>
      <c r="BD24" s="59">
        <v>3200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Loan'!CM28</f>
        <v>10001</v>
      </c>
      <c r="D25" s="190">
        <f>'Crop Loan'!CN28</f>
        <v>10000</v>
      </c>
      <c r="E25" s="59">
        <v>998</v>
      </c>
      <c r="F25" s="59">
        <v>2700</v>
      </c>
      <c r="G25" s="59">
        <v>298</v>
      </c>
      <c r="H25" s="59">
        <v>900</v>
      </c>
      <c r="I25" s="59">
        <v>153</v>
      </c>
      <c r="J25" s="59">
        <v>1500</v>
      </c>
      <c r="K25" s="59">
        <v>153</v>
      </c>
      <c r="L25" s="59">
        <v>1500</v>
      </c>
      <c r="M25" s="190">
        <f t="shared" si="7"/>
        <v>11305</v>
      </c>
      <c r="N25" s="190">
        <f t="shared" si="8"/>
        <v>15700</v>
      </c>
      <c r="O25" s="59">
        <v>414</v>
      </c>
      <c r="P25" s="59">
        <v>6170</v>
      </c>
      <c r="Q25" s="59">
        <v>92</v>
      </c>
      <c r="R25" s="59">
        <v>4526.5</v>
      </c>
      <c r="S25" s="59">
        <v>8</v>
      </c>
      <c r="T25" s="59">
        <v>4173.5</v>
      </c>
      <c r="U25" s="59">
        <v>20</v>
      </c>
      <c r="V25" s="59">
        <v>430</v>
      </c>
      <c r="W25" s="59">
        <v>65</v>
      </c>
      <c r="X25" s="59">
        <v>1700</v>
      </c>
      <c r="Y25" s="59">
        <f t="shared" si="11"/>
        <v>599</v>
      </c>
      <c r="Z25" s="59">
        <f t="shared" si="12"/>
        <v>17000</v>
      </c>
      <c r="AA25" s="59">
        <v>0</v>
      </c>
      <c r="AB25" s="59">
        <v>0</v>
      </c>
      <c r="AC25" s="59">
        <v>53</v>
      </c>
      <c r="AD25" s="59">
        <v>380</v>
      </c>
      <c r="AE25" s="59">
        <v>267</v>
      </c>
      <c r="AF25" s="59">
        <v>2660</v>
      </c>
      <c r="AG25" s="59">
        <v>0</v>
      </c>
      <c r="AH25" s="59">
        <v>0</v>
      </c>
      <c r="AI25" s="59">
        <v>0</v>
      </c>
      <c r="AJ25" s="59">
        <v>0</v>
      </c>
      <c r="AK25" s="59">
        <v>74</v>
      </c>
      <c r="AL25" s="59">
        <v>760</v>
      </c>
      <c r="AM25" s="59">
        <f t="shared" si="9"/>
        <v>12298</v>
      </c>
      <c r="AN25" s="59">
        <f t="shared" si="10"/>
        <v>36500</v>
      </c>
      <c r="AO25" s="59">
        <v>1415</v>
      </c>
      <c r="AP25" s="59">
        <v>4232</v>
      </c>
      <c r="AQ25" s="59">
        <v>83</v>
      </c>
      <c r="AR25" s="59">
        <v>4250</v>
      </c>
      <c r="AS25" s="59">
        <v>54</v>
      </c>
      <c r="AT25" s="59">
        <v>850</v>
      </c>
      <c r="AU25" s="59">
        <v>178</v>
      </c>
      <c r="AV25" s="59">
        <v>6800</v>
      </c>
      <c r="AW25" s="59">
        <v>342</v>
      </c>
      <c r="AX25" s="59">
        <v>3400</v>
      </c>
      <c r="AY25" s="59">
        <v>115</v>
      </c>
      <c r="AZ25" s="59">
        <v>1700</v>
      </c>
      <c r="BA25" s="59">
        <v>772</v>
      </c>
      <c r="BB25" s="59">
        <v>17000</v>
      </c>
      <c r="BC25" s="59">
        <v>13070</v>
      </c>
      <c r="BD25" s="59">
        <v>53800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Loan'!CM29</f>
        <v>242</v>
      </c>
      <c r="D26" s="190">
        <f>'Crop Loan'!CN29</f>
        <v>1500</v>
      </c>
      <c r="E26" s="59">
        <v>0</v>
      </c>
      <c r="F26" s="59">
        <v>0</v>
      </c>
      <c r="G26" s="59">
        <v>0</v>
      </c>
      <c r="H26" s="59">
        <v>0</v>
      </c>
      <c r="I26" s="59">
        <v>4208</v>
      </c>
      <c r="J26" s="59">
        <v>3131.76</v>
      </c>
      <c r="K26" s="59">
        <v>60</v>
      </c>
      <c r="L26" s="59">
        <v>5368.24</v>
      </c>
      <c r="M26" s="190">
        <f t="shared" si="7"/>
        <v>4510</v>
      </c>
      <c r="N26" s="190">
        <f t="shared" si="8"/>
        <v>10000</v>
      </c>
      <c r="O26" s="59">
        <v>1534</v>
      </c>
      <c r="P26" s="59">
        <v>9247.2800000000007</v>
      </c>
      <c r="Q26" s="59">
        <v>634</v>
      </c>
      <c r="R26" s="59">
        <v>10762.06</v>
      </c>
      <c r="S26" s="59">
        <v>258</v>
      </c>
      <c r="T26" s="59">
        <v>6990.66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2426</v>
      </c>
      <c r="Z26" s="59">
        <f t="shared" si="12"/>
        <v>27000</v>
      </c>
      <c r="AA26" s="59">
        <v>0</v>
      </c>
      <c r="AB26" s="59">
        <v>0</v>
      </c>
      <c r="AC26" s="59">
        <v>8</v>
      </c>
      <c r="AD26" s="59">
        <v>42.38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  <c r="AJ26" s="59">
        <v>0</v>
      </c>
      <c r="AK26" s="59">
        <v>518</v>
      </c>
      <c r="AL26" s="59">
        <v>3057.62</v>
      </c>
      <c r="AM26" s="59">
        <f t="shared" si="9"/>
        <v>7462</v>
      </c>
      <c r="AN26" s="59">
        <f t="shared" si="10"/>
        <v>40100</v>
      </c>
      <c r="AO26" s="59">
        <v>858</v>
      </c>
      <c r="AP26" s="59">
        <v>4611.5200000000004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9630</v>
      </c>
      <c r="AZ26" s="59">
        <v>60000</v>
      </c>
      <c r="BA26" s="59">
        <v>9630</v>
      </c>
      <c r="BB26" s="59">
        <v>60000</v>
      </c>
      <c r="BC26" s="59">
        <v>17092</v>
      </c>
      <c r="BD26" s="59">
        <v>100100</v>
      </c>
    </row>
    <row r="27" spans="1:56" s="105" customFormat="1" ht="15.75" x14ac:dyDescent="0.25">
      <c r="A27" s="59">
        <v>19</v>
      </c>
      <c r="B27" s="59" t="s">
        <v>55</v>
      </c>
      <c r="C27" s="190">
        <f>'Crop Loan'!CM30</f>
        <v>7915</v>
      </c>
      <c r="D27" s="190">
        <f>'Crop Loan'!CN30</f>
        <v>8801</v>
      </c>
      <c r="E27" s="59">
        <v>1962</v>
      </c>
      <c r="F27" s="59">
        <v>3359.9969999999998</v>
      </c>
      <c r="G27" s="59">
        <v>589</v>
      </c>
      <c r="H27" s="59">
        <v>1120.01</v>
      </c>
      <c r="I27" s="59">
        <v>1419</v>
      </c>
      <c r="J27" s="59">
        <v>3733.33</v>
      </c>
      <c r="K27" s="59">
        <v>1375</v>
      </c>
      <c r="L27" s="59">
        <v>3733.34</v>
      </c>
      <c r="M27" s="190">
        <f t="shared" si="7"/>
        <v>12671</v>
      </c>
      <c r="N27" s="190">
        <f t="shared" si="8"/>
        <v>19627.667000000001</v>
      </c>
      <c r="O27" s="59">
        <v>3704</v>
      </c>
      <c r="P27" s="59">
        <v>10500</v>
      </c>
      <c r="Q27" s="59">
        <v>3668</v>
      </c>
      <c r="R27" s="59">
        <v>10500</v>
      </c>
      <c r="S27" s="59">
        <v>3598</v>
      </c>
      <c r="T27" s="59">
        <v>10500</v>
      </c>
      <c r="U27" s="59">
        <v>0</v>
      </c>
      <c r="V27" s="59">
        <v>0</v>
      </c>
      <c r="W27" s="59">
        <v>3543</v>
      </c>
      <c r="X27" s="59">
        <v>10500</v>
      </c>
      <c r="Y27" s="59">
        <f t="shared" si="11"/>
        <v>14513</v>
      </c>
      <c r="Z27" s="59">
        <f t="shared" si="12"/>
        <v>42000</v>
      </c>
      <c r="AA27" s="59">
        <v>1568</v>
      </c>
      <c r="AB27" s="59">
        <v>2000</v>
      </c>
      <c r="AC27" s="59">
        <v>1662</v>
      </c>
      <c r="AD27" s="59">
        <v>2000</v>
      </c>
      <c r="AE27" s="59">
        <v>1585</v>
      </c>
      <c r="AF27" s="59">
        <v>2000</v>
      </c>
      <c r="AG27" s="59">
        <v>0</v>
      </c>
      <c r="AH27" s="59">
        <v>0</v>
      </c>
      <c r="AI27" s="59">
        <v>0</v>
      </c>
      <c r="AJ27" s="59">
        <v>0</v>
      </c>
      <c r="AK27" s="59">
        <v>1574</v>
      </c>
      <c r="AL27" s="59">
        <v>2000</v>
      </c>
      <c r="AM27" s="59">
        <f t="shared" si="9"/>
        <v>33573</v>
      </c>
      <c r="AN27" s="59">
        <f t="shared" si="10"/>
        <v>69627.667000000001</v>
      </c>
      <c r="AO27" s="59">
        <v>3864</v>
      </c>
      <c r="AP27" s="59">
        <v>8050.01</v>
      </c>
      <c r="AQ27" s="59">
        <v>0</v>
      </c>
      <c r="AR27" s="59">
        <v>0</v>
      </c>
      <c r="AS27" s="59">
        <v>1417</v>
      </c>
      <c r="AT27" s="59">
        <v>15891.2</v>
      </c>
      <c r="AU27" s="59">
        <v>1343</v>
      </c>
      <c r="AV27" s="59">
        <v>17060.93</v>
      </c>
      <c r="AW27" s="59">
        <v>0</v>
      </c>
      <c r="AX27" s="59">
        <v>0</v>
      </c>
      <c r="AY27" s="59">
        <v>1385</v>
      </c>
      <c r="AZ27" s="59">
        <v>17047.87</v>
      </c>
      <c r="BA27" s="59">
        <v>4145</v>
      </c>
      <c r="BB27" s="59">
        <v>50000</v>
      </c>
      <c r="BC27" s="59">
        <v>37718</v>
      </c>
      <c r="BD27" s="59">
        <v>120000</v>
      </c>
    </row>
    <row r="28" spans="1:56" s="105" customFormat="1" ht="15.75" x14ac:dyDescent="0.25">
      <c r="A28" s="59">
        <v>20</v>
      </c>
      <c r="B28" s="59" t="s">
        <v>56</v>
      </c>
      <c r="C28" s="190">
        <f>'Crop Loan'!CM31</f>
        <v>3838</v>
      </c>
      <c r="D28" s="190">
        <f>'Crop Loan'!CN31</f>
        <v>4999</v>
      </c>
      <c r="E28" s="59">
        <v>2170</v>
      </c>
      <c r="F28" s="59">
        <v>3055.7700000000004</v>
      </c>
      <c r="G28" s="59">
        <v>0</v>
      </c>
      <c r="H28" s="59">
        <v>0</v>
      </c>
      <c r="I28" s="59">
        <v>1014</v>
      </c>
      <c r="J28" s="59">
        <v>5075.72</v>
      </c>
      <c r="K28" s="59">
        <v>686</v>
      </c>
      <c r="L28" s="59">
        <v>1029.02</v>
      </c>
      <c r="M28" s="190">
        <f t="shared" si="7"/>
        <v>7708</v>
      </c>
      <c r="N28" s="190">
        <f t="shared" si="8"/>
        <v>14159.510000000002</v>
      </c>
      <c r="O28" s="59">
        <v>6026</v>
      </c>
      <c r="P28" s="59">
        <v>18082.34</v>
      </c>
      <c r="Q28" s="59">
        <v>1741</v>
      </c>
      <c r="R28" s="59">
        <v>6954.78</v>
      </c>
      <c r="S28" s="59">
        <v>1160</v>
      </c>
      <c r="T28" s="59">
        <v>2781.77</v>
      </c>
      <c r="U28" s="59">
        <v>0</v>
      </c>
      <c r="V28" s="59">
        <v>0</v>
      </c>
      <c r="W28" s="59">
        <v>38</v>
      </c>
      <c r="X28" s="59">
        <v>181.11</v>
      </c>
      <c r="Y28" s="59">
        <f t="shared" si="11"/>
        <v>8965</v>
      </c>
      <c r="Z28" s="59">
        <f t="shared" si="12"/>
        <v>28000</v>
      </c>
      <c r="AA28" s="59">
        <v>0</v>
      </c>
      <c r="AB28" s="59">
        <v>0</v>
      </c>
      <c r="AC28" s="59">
        <v>275</v>
      </c>
      <c r="AD28" s="59">
        <v>1092</v>
      </c>
      <c r="AE28" s="59">
        <v>750</v>
      </c>
      <c r="AF28" s="59">
        <v>6708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f t="shared" si="9"/>
        <v>17698</v>
      </c>
      <c r="AN28" s="59">
        <f t="shared" si="10"/>
        <v>49959.51</v>
      </c>
      <c r="AO28" s="59">
        <v>2036</v>
      </c>
      <c r="AP28" s="59">
        <v>5784.51</v>
      </c>
      <c r="AQ28" s="59">
        <v>2014</v>
      </c>
      <c r="AR28" s="59">
        <v>3025.19</v>
      </c>
      <c r="AS28" s="59">
        <v>1418</v>
      </c>
      <c r="AT28" s="59">
        <v>5674.53</v>
      </c>
      <c r="AU28" s="59">
        <v>1071</v>
      </c>
      <c r="AV28" s="59">
        <v>14940.88</v>
      </c>
      <c r="AW28" s="59">
        <v>1119</v>
      </c>
      <c r="AX28" s="59">
        <v>4156.88</v>
      </c>
      <c r="AY28" s="59">
        <v>692</v>
      </c>
      <c r="AZ28" s="59">
        <v>2202.52</v>
      </c>
      <c r="BA28" s="59">
        <v>6314</v>
      </c>
      <c r="BB28" s="59">
        <v>30000</v>
      </c>
      <c r="BC28" s="59">
        <v>24012</v>
      </c>
      <c r="BD28" s="59">
        <v>80300.039999999994</v>
      </c>
    </row>
    <row r="29" spans="1:56" s="105" customFormat="1" ht="15.75" x14ac:dyDescent="0.25">
      <c r="A29" s="59">
        <v>21</v>
      </c>
      <c r="B29" s="59" t="s">
        <v>57</v>
      </c>
      <c r="C29" s="190">
        <f>'Crop Loan'!CM32</f>
        <v>0</v>
      </c>
      <c r="D29" s="190">
        <f>'Crop Loan'!CN32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Loan'!CM33</f>
        <v>45</v>
      </c>
      <c r="D30" s="190">
        <f>'Crop Loan'!CN33</f>
        <v>50</v>
      </c>
      <c r="E30" s="59">
        <v>0</v>
      </c>
      <c r="F30" s="59">
        <v>0</v>
      </c>
      <c r="G30" s="59">
        <v>0</v>
      </c>
      <c r="H30" s="59">
        <v>0</v>
      </c>
      <c r="I30" s="59">
        <v>64</v>
      </c>
      <c r="J30" s="59">
        <v>1030</v>
      </c>
      <c r="K30" s="59">
        <v>44</v>
      </c>
      <c r="L30" s="59">
        <v>120</v>
      </c>
      <c r="M30" s="190">
        <f t="shared" si="7"/>
        <v>153</v>
      </c>
      <c r="N30" s="190">
        <f t="shared" si="8"/>
        <v>1200</v>
      </c>
      <c r="O30" s="59">
        <v>0</v>
      </c>
      <c r="P30" s="59">
        <v>0</v>
      </c>
      <c r="Q30" s="59">
        <v>0</v>
      </c>
      <c r="R30" s="59">
        <v>0</v>
      </c>
      <c r="S30" s="59">
        <v>60</v>
      </c>
      <c r="T30" s="59">
        <v>2500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60</v>
      </c>
      <c r="Z30" s="59">
        <f t="shared" si="12"/>
        <v>2500</v>
      </c>
      <c r="AA30" s="59">
        <v>0</v>
      </c>
      <c r="AB30" s="59">
        <v>0</v>
      </c>
      <c r="AC30" s="59">
        <v>0</v>
      </c>
      <c r="AD30" s="59">
        <v>0</v>
      </c>
      <c r="AE30" s="59">
        <v>100</v>
      </c>
      <c r="AF30" s="59">
        <v>1000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313</v>
      </c>
      <c r="AN30" s="59">
        <f t="shared" si="10"/>
        <v>4700</v>
      </c>
      <c r="AO30" s="59">
        <v>32</v>
      </c>
      <c r="AP30" s="59">
        <v>540.5</v>
      </c>
      <c r="AQ30" s="59">
        <v>0</v>
      </c>
      <c r="AR30" s="59">
        <v>0</v>
      </c>
      <c r="AS30" s="59">
        <v>0</v>
      </c>
      <c r="AT30" s="59">
        <v>0</v>
      </c>
      <c r="AU30" s="59">
        <v>90</v>
      </c>
      <c r="AV30" s="59">
        <v>3000</v>
      </c>
      <c r="AW30" s="59">
        <v>0</v>
      </c>
      <c r="AX30" s="59">
        <v>0</v>
      </c>
      <c r="AY30" s="59">
        <v>0</v>
      </c>
      <c r="AZ30" s="59">
        <v>0</v>
      </c>
      <c r="BA30" s="59">
        <v>90</v>
      </c>
      <c r="BB30" s="59">
        <v>3000</v>
      </c>
      <c r="BC30" s="59">
        <v>403</v>
      </c>
      <c r="BD30" s="59">
        <v>7700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Loan'!CM34</f>
        <v>0</v>
      </c>
      <c r="D31" s="190">
        <f>'Crop Loan'!CN34</f>
        <v>0</v>
      </c>
      <c r="E31" s="59">
        <v>5</v>
      </c>
      <c r="F31" s="59">
        <v>225.9</v>
      </c>
      <c r="G31" s="59">
        <v>0</v>
      </c>
      <c r="H31" s="59">
        <v>0</v>
      </c>
      <c r="I31" s="59">
        <v>37</v>
      </c>
      <c r="J31" s="59">
        <v>309</v>
      </c>
      <c r="K31" s="59">
        <v>3</v>
      </c>
      <c r="L31" s="59">
        <v>40</v>
      </c>
      <c r="M31" s="190">
        <f t="shared" si="7"/>
        <v>45</v>
      </c>
      <c r="N31" s="190">
        <f t="shared" si="8"/>
        <v>574.9</v>
      </c>
      <c r="O31" s="59">
        <v>22</v>
      </c>
      <c r="P31" s="59">
        <v>310</v>
      </c>
      <c r="Q31" s="59">
        <v>10</v>
      </c>
      <c r="R31" s="59">
        <v>100</v>
      </c>
      <c r="S31" s="59">
        <v>28</v>
      </c>
      <c r="T31" s="59">
        <v>412.19</v>
      </c>
      <c r="U31" s="59">
        <v>6</v>
      </c>
      <c r="V31" s="59">
        <v>107.81</v>
      </c>
      <c r="W31" s="59">
        <v>30</v>
      </c>
      <c r="X31" s="59">
        <v>2270</v>
      </c>
      <c r="Y31" s="59">
        <f t="shared" si="11"/>
        <v>96</v>
      </c>
      <c r="Z31" s="59">
        <f t="shared" si="12"/>
        <v>3200</v>
      </c>
      <c r="AA31" s="59">
        <v>0</v>
      </c>
      <c r="AB31" s="59">
        <v>0</v>
      </c>
      <c r="AC31" s="59">
        <v>4</v>
      </c>
      <c r="AD31" s="59">
        <v>4</v>
      </c>
      <c r="AE31" s="59">
        <v>24</v>
      </c>
      <c r="AF31" s="59">
        <v>500</v>
      </c>
      <c r="AG31" s="59">
        <v>0</v>
      </c>
      <c r="AH31" s="59">
        <v>0</v>
      </c>
      <c r="AI31" s="59">
        <v>0</v>
      </c>
      <c r="AJ31" s="59">
        <v>0</v>
      </c>
      <c r="AK31" s="59">
        <v>26</v>
      </c>
      <c r="AL31" s="59">
        <v>696</v>
      </c>
      <c r="AM31" s="59">
        <f t="shared" si="9"/>
        <v>195</v>
      </c>
      <c r="AN31" s="59">
        <f t="shared" si="10"/>
        <v>4974.8999999999996</v>
      </c>
      <c r="AO31" s="59">
        <v>22</v>
      </c>
      <c r="AP31" s="59">
        <v>575</v>
      </c>
      <c r="AQ31" s="59">
        <v>0</v>
      </c>
      <c r="AR31" s="59">
        <v>0</v>
      </c>
      <c r="AS31" s="59">
        <v>0</v>
      </c>
      <c r="AT31" s="59">
        <v>0</v>
      </c>
      <c r="AU31" s="59">
        <v>22</v>
      </c>
      <c r="AV31" s="59">
        <v>3800</v>
      </c>
      <c r="AW31" s="59">
        <v>0</v>
      </c>
      <c r="AX31" s="59">
        <v>0</v>
      </c>
      <c r="AY31" s="59">
        <v>180</v>
      </c>
      <c r="AZ31" s="59">
        <v>3200</v>
      </c>
      <c r="BA31" s="59">
        <v>202</v>
      </c>
      <c r="BB31" s="59">
        <v>7000</v>
      </c>
      <c r="BC31" s="59">
        <v>397</v>
      </c>
      <c r="BD31" s="59">
        <v>12000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Loan'!CM35</f>
        <v>0</v>
      </c>
      <c r="D32" s="190">
        <f>'Crop Loan'!CN35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Loan'!CM36</f>
        <v>1960</v>
      </c>
      <c r="D33" s="190">
        <f>'Crop Loan'!CN36</f>
        <v>2500</v>
      </c>
      <c r="E33" s="59">
        <v>1496</v>
      </c>
      <c r="F33" s="59">
        <v>2344.5</v>
      </c>
      <c r="G33" s="59">
        <v>857</v>
      </c>
      <c r="H33" s="59">
        <v>774.71</v>
      </c>
      <c r="I33" s="59">
        <v>185</v>
      </c>
      <c r="J33" s="59">
        <v>611</v>
      </c>
      <c r="K33" s="59">
        <v>153</v>
      </c>
      <c r="L33" s="59">
        <v>284</v>
      </c>
      <c r="M33" s="190">
        <f t="shared" si="7"/>
        <v>3794</v>
      </c>
      <c r="N33" s="190">
        <f t="shared" si="8"/>
        <v>5739.5</v>
      </c>
      <c r="O33" s="59">
        <v>9853</v>
      </c>
      <c r="P33" s="59">
        <v>10200</v>
      </c>
      <c r="Q33" s="59">
        <v>3284</v>
      </c>
      <c r="R33" s="59">
        <v>3400</v>
      </c>
      <c r="S33" s="59">
        <v>823</v>
      </c>
      <c r="T33" s="59">
        <v>850</v>
      </c>
      <c r="U33" s="59">
        <v>0</v>
      </c>
      <c r="V33" s="59">
        <v>0</v>
      </c>
      <c r="W33" s="59">
        <v>2460</v>
      </c>
      <c r="X33" s="59">
        <v>2550</v>
      </c>
      <c r="Y33" s="59">
        <f t="shared" si="11"/>
        <v>16420</v>
      </c>
      <c r="Z33" s="59">
        <f t="shared" si="12"/>
        <v>17000</v>
      </c>
      <c r="AA33" s="59">
        <v>0</v>
      </c>
      <c r="AB33" s="59">
        <v>0</v>
      </c>
      <c r="AC33" s="59">
        <v>10</v>
      </c>
      <c r="AD33" s="59">
        <v>12</v>
      </c>
      <c r="AE33" s="59">
        <v>108</v>
      </c>
      <c r="AF33" s="59">
        <v>983.83</v>
      </c>
      <c r="AG33" s="59">
        <v>0</v>
      </c>
      <c r="AH33" s="59">
        <v>0</v>
      </c>
      <c r="AI33" s="59">
        <v>0</v>
      </c>
      <c r="AJ33" s="59">
        <v>0</v>
      </c>
      <c r="AK33" s="59">
        <v>15497</v>
      </c>
      <c r="AL33" s="59">
        <v>6004.17</v>
      </c>
      <c r="AM33" s="59">
        <f t="shared" si="9"/>
        <v>35829</v>
      </c>
      <c r="AN33" s="59">
        <f t="shared" si="10"/>
        <v>29739.5</v>
      </c>
      <c r="AO33" s="59">
        <v>4120</v>
      </c>
      <c r="AP33" s="59">
        <v>3450.02</v>
      </c>
      <c r="AQ33" s="59">
        <v>0</v>
      </c>
      <c r="AR33" s="59">
        <v>0</v>
      </c>
      <c r="AS33" s="59">
        <v>0</v>
      </c>
      <c r="AT33" s="59">
        <v>0</v>
      </c>
      <c r="AU33" s="59">
        <v>80</v>
      </c>
      <c r="AV33" s="59">
        <v>1692.31</v>
      </c>
      <c r="AW33" s="59">
        <v>190</v>
      </c>
      <c r="AX33" s="59">
        <v>13315</v>
      </c>
      <c r="AY33" s="59">
        <v>490</v>
      </c>
      <c r="AZ33" s="59">
        <v>14992.69</v>
      </c>
      <c r="BA33" s="59">
        <v>760</v>
      </c>
      <c r="BB33" s="59">
        <v>30000</v>
      </c>
      <c r="BC33" s="59">
        <v>36589</v>
      </c>
      <c r="BD33" s="59">
        <v>60000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Loan'!CM37</f>
        <v>60</v>
      </c>
      <c r="D34" s="190">
        <f>'Crop Loan'!CN37</f>
        <v>140</v>
      </c>
      <c r="E34" s="59">
        <v>64</v>
      </c>
      <c r="F34" s="59">
        <v>688.5</v>
      </c>
      <c r="G34" s="59">
        <v>0</v>
      </c>
      <c r="H34" s="59">
        <v>0</v>
      </c>
      <c r="I34" s="59">
        <v>0</v>
      </c>
      <c r="J34" s="59">
        <v>0</v>
      </c>
      <c r="K34" s="59">
        <v>2</v>
      </c>
      <c r="L34" s="59">
        <v>3295</v>
      </c>
      <c r="M34" s="190">
        <f t="shared" si="7"/>
        <v>126</v>
      </c>
      <c r="N34" s="190">
        <f t="shared" si="8"/>
        <v>4123.5</v>
      </c>
      <c r="O34" s="59">
        <v>106</v>
      </c>
      <c r="P34" s="59">
        <v>3421.87</v>
      </c>
      <c r="Q34" s="59">
        <v>65</v>
      </c>
      <c r="R34" s="59">
        <v>2263</v>
      </c>
      <c r="S34" s="59">
        <v>11</v>
      </c>
      <c r="T34" s="59">
        <v>3315.13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182</v>
      </c>
      <c r="Z34" s="59">
        <f t="shared" si="12"/>
        <v>9000</v>
      </c>
      <c r="AA34" s="59">
        <v>0</v>
      </c>
      <c r="AB34" s="59">
        <v>0</v>
      </c>
      <c r="AC34" s="59">
        <v>0</v>
      </c>
      <c r="AD34" s="59">
        <v>0</v>
      </c>
      <c r="AE34" s="59">
        <v>39</v>
      </c>
      <c r="AF34" s="59">
        <v>379.03</v>
      </c>
      <c r="AG34" s="59">
        <v>0</v>
      </c>
      <c r="AH34" s="59">
        <v>0</v>
      </c>
      <c r="AI34" s="59">
        <v>0</v>
      </c>
      <c r="AJ34" s="59">
        <v>0</v>
      </c>
      <c r="AK34" s="59">
        <v>1</v>
      </c>
      <c r="AL34" s="59">
        <v>620.97</v>
      </c>
      <c r="AM34" s="59">
        <f t="shared" si="9"/>
        <v>348</v>
      </c>
      <c r="AN34" s="59">
        <f t="shared" si="10"/>
        <v>14123.5</v>
      </c>
      <c r="AO34" s="59">
        <v>40</v>
      </c>
      <c r="AP34" s="59">
        <v>1633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1145</v>
      </c>
      <c r="AZ34" s="59">
        <v>10000</v>
      </c>
      <c r="BA34" s="59">
        <v>1145</v>
      </c>
      <c r="BB34" s="59">
        <v>10000</v>
      </c>
      <c r="BC34" s="59">
        <v>1493</v>
      </c>
      <c r="BD34" s="59">
        <v>24200</v>
      </c>
    </row>
    <row r="35" spans="1:56" s="107" customFormat="1" ht="15.75" x14ac:dyDescent="0.25">
      <c r="A35" s="106"/>
      <c r="B35" s="91" t="s">
        <v>63</v>
      </c>
      <c r="C35" s="188">
        <f>SUM(C21:C34)</f>
        <v>30726</v>
      </c>
      <c r="D35" s="188">
        <f t="shared" ref="D35:BD35" si="13">SUM(D21:D34)</f>
        <v>29189</v>
      </c>
      <c r="E35" s="188">
        <f t="shared" si="13"/>
        <v>9571</v>
      </c>
      <c r="F35" s="188">
        <f t="shared" si="13"/>
        <v>13040.316000000001</v>
      </c>
      <c r="G35" s="188">
        <f t="shared" si="13"/>
        <v>2773</v>
      </c>
      <c r="H35" s="188">
        <f t="shared" si="13"/>
        <v>3215.7200000000003</v>
      </c>
      <c r="I35" s="188">
        <f t="shared" si="13"/>
        <v>8195</v>
      </c>
      <c r="J35" s="188">
        <f t="shared" si="13"/>
        <v>15891.490000000002</v>
      </c>
      <c r="K35" s="188">
        <f t="shared" si="13"/>
        <v>3372</v>
      </c>
      <c r="L35" s="188">
        <f t="shared" si="13"/>
        <v>15729.310000000001</v>
      </c>
      <c r="M35" s="188">
        <f t="shared" si="13"/>
        <v>51864</v>
      </c>
      <c r="N35" s="188">
        <f t="shared" si="13"/>
        <v>73850.116000000009</v>
      </c>
      <c r="O35" s="188">
        <f t="shared" si="13"/>
        <v>24851</v>
      </c>
      <c r="P35" s="188">
        <f t="shared" si="13"/>
        <v>58462.590000000004</v>
      </c>
      <c r="Q35" s="188">
        <f t="shared" si="13"/>
        <v>10858</v>
      </c>
      <c r="R35" s="188">
        <f t="shared" si="13"/>
        <v>39593.629999999997</v>
      </c>
      <c r="S35" s="188">
        <f t="shared" si="13"/>
        <v>10905</v>
      </c>
      <c r="T35" s="188">
        <f t="shared" si="13"/>
        <v>36918.909999999996</v>
      </c>
      <c r="U35" s="188">
        <f t="shared" si="13"/>
        <v>966</v>
      </c>
      <c r="V35" s="188">
        <f t="shared" si="13"/>
        <v>690.06999999999994</v>
      </c>
      <c r="W35" s="188">
        <f t="shared" si="13"/>
        <v>7743</v>
      </c>
      <c r="X35" s="188">
        <f t="shared" si="13"/>
        <v>18334.800000000003</v>
      </c>
      <c r="Y35" s="188">
        <f t="shared" si="13"/>
        <v>55323</v>
      </c>
      <c r="Z35" s="188">
        <f t="shared" si="13"/>
        <v>154000</v>
      </c>
      <c r="AA35" s="188">
        <f t="shared" si="13"/>
        <v>2637</v>
      </c>
      <c r="AB35" s="188">
        <f t="shared" si="13"/>
        <v>2052.09</v>
      </c>
      <c r="AC35" s="188">
        <f t="shared" si="13"/>
        <v>2756</v>
      </c>
      <c r="AD35" s="188">
        <f t="shared" si="13"/>
        <v>3720.41</v>
      </c>
      <c r="AE35" s="188">
        <f t="shared" si="13"/>
        <v>3857</v>
      </c>
      <c r="AF35" s="188">
        <f t="shared" si="13"/>
        <v>14654.28</v>
      </c>
      <c r="AG35" s="188">
        <f t="shared" si="13"/>
        <v>1079</v>
      </c>
      <c r="AH35" s="188">
        <f t="shared" si="13"/>
        <v>174.82999999999998</v>
      </c>
      <c r="AI35" s="188">
        <f t="shared" si="13"/>
        <v>520</v>
      </c>
      <c r="AJ35" s="188">
        <f t="shared" si="13"/>
        <v>13.05</v>
      </c>
      <c r="AK35" s="188">
        <f t="shared" si="13"/>
        <v>19292</v>
      </c>
      <c r="AL35" s="188">
        <f t="shared" si="13"/>
        <v>13685.339999999998</v>
      </c>
      <c r="AM35" s="188">
        <f t="shared" si="13"/>
        <v>137328</v>
      </c>
      <c r="AN35" s="188">
        <f t="shared" si="13"/>
        <v>262150.11600000004</v>
      </c>
      <c r="AO35" s="188">
        <f t="shared" si="13"/>
        <v>15793</v>
      </c>
      <c r="AP35" s="188">
        <f t="shared" si="13"/>
        <v>30314.070000000003</v>
      </c>
      <c r="AQ35" s="188">
        <f t="shared" si="13"/>
        <v>43372</v>
      </c>
      <c r="AR35" s="188">
        <f t="shared" si="13"/>
        <v>28285.43</v>
      </c>
      <c r="AS35" s="188">
        <f t="shared" si="13"/>
        <v>4491</v>
      </c>
      <c r="AT35" s="188">
        <f t="shared" si="13"/>
        <v>22544.399999999998</v>
      </c>
      <c r="AU35" s="188">
        <f t="shared" si="13"/>
        <v>2931</v>
      </c>
      <c r="AV35" s="188">
        <f t="shared" si="13"/>
        <v>54126.02</v>
      </c>
      <c r="AW35" s="188">
        <f t="shared" si="13"/>
        <v>2720</v>
      </c>
      <c r="AX35" s="188">
        <f t="shared" si="13"/>
        <v>20972.67</v>
      </c>
      <c r="AY35" s="188">
        <f t="shared" si="13"/>
        <v>16557</v>
      </c>
      <c r="AZ35" s="188">
        <f t="shared" si="13"/>
        <v>109771.48000000001</v>
      </c>
      <c r="BA35" s="188">
        <f t="shared" si="13"/>
        <v>70071</v>
      </c>
      <c r="BB35" s="188">
        <f t="shared" si="13"/>
        <v>235700</v>
      </c>
      <c r="BC35" s="188">
        <f t="shared" si="13"/>
        <v>207399</v>
      </c>
      <c r="BD35" s="188">
        <f t="shared" si="13"/>
        <v>499300.04</v>
      </c>
    </row>
    <row r="36" spans="1:56" s="105" customFormat="1" ht="15.75" x14ac:dyDescent="0.25">
      <c r="A36" s="59">
        <v>27</v>
      </c>
      <c r="B36" s="59" t="s">
        <v>64</v>
      </c>
      <c r="C36" s="190">
        <f>'Crop Loan'!CM39</f>
        <v>0</v>
      </c>
      <c r="D36" s="190">
        <f>'Crop Loan'!CN39</f>
        <v>0</v>
      </c>
      <c r="E36" s="59">
        <v>141</v>
      </c>
      <c r="F36" s="59">
        <v>210.6</v>
      </c>
      <c r="G36" s="59">
        <v>1</v>
      </c>
      <c r="H36" s="59">
        <v>1</v>
      </c>
      <c r="I36" s="59">
        <v>1</v>
      </c>
      <c r="J36" s="59">
        <v>25</v>
      </c>
      <c r="K36" s="59">
        <v>11</v>
      </c>
      <c r="L36" s="59">
        <v>41</v>
      </c>
      <c r="M36" s="190">
        <f t="shared" ref="M36:M44" si="14">C36+E36+I36+K36</f>
        <v>153</v>
      </c>
      <c r="N36" s="190">
        <f t="shared" ref="N36:N44" si="15">D36+F36+J36+L36</f>
        <v>276.60000000000002</v>
      </c>
      <c r="O36" s="59">
        <v>211</v>
      </c>
      <c r="P36" s="59">
        <v>1500</v>
      </c>
      <c r="Q36" s="59">
        <v>40</v>
      </c>
      <c r="R36" s="59">
        <v>200</v>
      </c>
      <c r="S36" s="59">
        <v>40</v>
      </c>
      <c r="T36" s="59">
        <v>700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291</v>
      </c>
      <c r="Z36" s="59">
        <f t="shared" ref="Z36:Z44" si="17">P36+R36+T36+V36+X36</f>
        <v>2400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100</v>
      </c>
      <c r="AL36" s="59">
        <v>100</v>
      </c>
      <c r="AM36" s="59">
        <f t="shared" ref="AM36:AM44" si="18">M36+Y36+AA36+AC36+AE36+AG36+AI36+AK36</f>
        <v>544</v>
      </c>
      <c r="AN36" s="59">
        <f t="shared" ref="AN36:AN44" si="19">N36+Z36+AB36+AD36+AF36+AH36+AJ36+AL36</f>
        <v>2776.6</v>
      </c>
      <c r="AO36" s="59">
        <v>63</v>
      </c>
      <c r="AP36" s="59">
        <v>322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231</v>
      </c>
      <c r="AZ36" s="59">
        <v>550</v>
      </c>
      <c r="BA36" s="59">
        <v>231</v>
      </c>
      <c r="BB36" s="59">
        <v>550</v>
      </c>
      <c r="BC36" s="59">
        <v>775</v>
      </c>
      <c r="BD36" s="59">
        <v>3350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Loan'!CM40</f>
        <v>0</v>
      </c>
      <c r="D37" s="190">
        <f>'Crop Loan'!CN40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Loan'!CM41</f>
        <v>0</v>
      </c>
      <c r="D38" s="190">
        <f>'Crop Loan'!CN41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Loan'!CM42</f>
        <v>0</v>
      </c>
      <c r="D39" s="190">
        <f>'Crop Loan'!CN42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Loan'!CM43</f>
        <v>0</v>
      </c>
      <c r="D40" s="190">
        <f>'Crop Loan'!CN43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Loan'!CM44</f>
        <v>0</v>
      </c>
      <c r="D41" s="190">
        <f>'Crop Loan'!CN44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Loan'!CM45</f>
        <v>0</v>
      </c>
      <c r="D42" s="190">
        <f>'Crop Loan'!CN45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Loan'!CM46</f>
        <v>0</v>
      </c>
      <c r="D43" s="190">
        <f>'Crop Loan'!CN46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Loan'!CM47</f>
        <v>0</v>
      </c>
      <c r="D44" s="190">
        <f>'Crop Loan'!CN47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141</v>
      </c>
      <c r="F45" s="91">
        <f t="shared" si="20"/>
        <v>210.6</v>
      </c>
      <c r="G45" s="91">
        <f t="shared" si="20"/>
        <v>1</v>
      </c>
      <c r="H45" s="91">
        <f t="shared" si="20"/>
        <v>1</v>
      </c>
      <c r="I45" s="91">
        <f t="shared" si="20"/>
        <v>1</v>
      </c>
      <c r="J45" s="91">
        <f t="shared" si="20"/>
        <v>25</v>
      </c>
      <c r="K45" s="91">
        <f t="shared" si="20"/>
        <v>11</v>
      </c>
      <c r="L45" s="91">
        <f t="shared" si="20"/>
        <v>41</v>
      </c>
      <c r="M45" s="91">
        <f t="shared" si="20"/>
        <v>153</v>
      </c>
      <c r="N45" s="91">
        <f t="shared" si="20"/>
        <v>276.60000000000002</v>
      </c>
      <c r="O45" s="91">
        <f t="shared" si="20"/>
        <v>211</v>
      </c>
      <c r="P45" s="91">
        <f t="shared" si="20"/>
        <v>1500</v>
      </c>
      <c r="Q45" s="91">
        <f t="shared" si="20"/>
        <v>40</v>
      </c>
      <c r="R45" s="91">
        <f t="shared" si="20"/>
        <v>200</v>
      </c>
      <c r="S45" s="91">
        <f t="shared" si="20"/>
        <v>40</v>
      </c>
      <c r="T45" s="91">
        <f t="shared" si="20"/>
        <v>700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291</v>
      </c>
      <c r="Z45" s="91">
        <f t="shared" si="20"/>
        <v>2400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100</v>
      </c>
      <c r="AL45" s="91">
        <f t="shared" si="20"/>
        <v>100</v>
      </c>
      <c r="AM45" s="91">
        <f t="shared" si="20"/>
        <v>544</v>
      </c>
      <c r="AN45" s="91">
        <f t="shared" si="20"/>
        <v>2776.6</v>
      </c>
      <c r="AO45" s="91">
        <f t="shared" si="20"/>
        <v>63</v>
      </c>
      <c r="AP45" s="91">
        <f t="shared" si="20"/>
        <v>322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231</v>
      </c>
      <c r="AZ45" s="91">
        <f t="shared" si="20"/>
        <v>550</v>
      </c>
      <c r="BA45" s="91">
        <f t="shared" si="20"/>
        <v>231</v>
      </c>
      <c r="BB45" s="91">
        <f t="shared" si="20"/>
        <v>550</v>
      </c>
      <c r="BC45" s="91">
        <f t="shared" si="20"/>
        <v>775</v>
      </c>
      <c r="BD45" s="91">
        <f t="shared" si="20"/>
        <v>3350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Loan'!CM49</f>
        <v>0</v>
      </c>
      <c r="D46" s="190">
        <f>'Crop Loan'!CN49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Loan'!CM51</f>
        <v>0</v>
      </c>
      <c r="D48" s="190">
        <f>'Crop Loan'!CN51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Loan'!CM54</f>
        <v>0</v>
      </c>
      <c r="D50" s="190">
        <f>'Crop Loan'!CN54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Loan'!CM55</f>
        <v>725</v>
      </c>
      <c r="D51" s="190">
        <f>'Crop Loan'!CN55</f>
        <v>800</v>
      </c>
      <c r="E51" s="59">
        <v>355</v>
      </c>
      <c r="F51" s="59">
        <v>309.60000000000002</v>
      </c>
      <c r="G51" s="59">
        <v>0</v>
      </c>
      <c r="H51" s="59">
        <v>0</v>
      </c>
      <c r="I51" s="59">
        <v>37</v>
      </c>
      <c r="J51" s="59">
        <v>56</v>
      </c>
      <c r="K51" s="59">
        <v>0</v>
      </c>
      <c r="L51" s="59">
        <v>0</v>
      </c>
      <c r="M51" s="190">
        <f>C51+E51+I51+K51</f>
        <v>1117</v>
      </c>
      <c r="N51" s="190">
        <f>D51+F51+J51+L51</f>
        <v>1165.5999999999999</v>
      </c>
      <c r="O51" s="59">
        <v>258</v>
      </c>
      <c r="P51" s="59">
        <v>581</v>
      </c>
      <c r="Q51" s="59">
        <v>136</v>
      </c>
      <c r="R51" s="59">
        <v>390</v>
      </c>
      <c r="S51" s="59">
        <v>27</v>
      </c>
      <c r="T51" s="59">
        <v>90</v>
      </c>
      <c r="U51" s="59">
        <v>36</v>
      </c>
      <c r="V51" s="59">
        <v>223</v>
      </c>
      <c r="W51" s="59">
        <v>40</v>
      </c>
      <c r="X51" s="59">
        <v>216</v>
      </c>
      <c r="Y51" s="59">
        <f>O51+Q51+S51+U51+W51</f>
        <v>497</v>
      </c>
      <c r="Z51" s="59">
        <f>P51+R51+T51+V51+X51</f>
        <v>1500</v>
      </c>
      <c r="AA51" s="59">
        <v>3</v>
      </c>
      <c r="AB51" s="59">
        <v>3</v>
      </c>
      <c r="AC51" s="59">
        <v>19</v>
      </c>
      <c r="AD51" s="59">
        <v>47</v>
      </c>
      <c r="AE51" s="59">
        <v>49</v>
      </c>
      <c r="AF51" s="59">
        <v>336</v>
      </c>
      <c r="AG51" s="59">
        <v>0</v>
      </c>
      <c r="AH51" s="59">
        <v>0</v>
      </c>
      <c r="AI51" s="59">
        <v>0</v>
      </c>
      <c r="AJ51" s="59">
        <v>0</v>
      </c>
      <c r="AK51" s="59">
        <v>64</v>
      </c>
      <c r="AL51" s="59">
        <v>114</v>
      </c>
      <c r="AM51" s="59">
        <f>M51+Y51+AA51+AC51+AE51+AG51+AI51+AK51</f>
        <v>1749</v>
      </c>
      <c r="AN51" s="59">
        <f>N51+Z51+AB51+AD51+AF51+AH51+AJ51+AL51</f>
        <v>3165.6</v>
      </c>
      <c r="AO51" s="59">
        <v>201</v>
      </c>
      <c r="AP51" s="59">
        <v>368</v>
      </c>
      <c r="AQ51" s="59">
        <v>0</v>
      </c>
      <c r="AR51" s="59">
        <v>0</v>
      </c>
      <c r="AS51" s="59">
        <v>0</v>
      </c>
      <c r="AT51" s="59">
        <v>0</v>
      </c>
      <c r="AU51" s="59">
        <v>4</v>
      </c>
      <c r="AV51" s="59">
        <v>120</v>
      </c>
      <c r="AW51" s="59">
        <v>0</v>
      </c>
      <c r="AX51" s="59">
        <v>0</v>
      </c>
      <c r="AY51" s="59">
        <v>269</v>
      </c>
      <c r="AZ51" s="59">
        <v>380</v>
      </c>
      <c r="BA51" s="59">
        <v>273</v>
      </c>
      <c r="BB51" s="59">
        <v>500</v>
      </c>
      <c r="BC51" s="59">
        <v>2022</v>
      </c>
      <c r="BD51" s="59">
        <v>3700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725</v>
      </c>
      <c r="D52" s="188">
        <f t="shared" ref="D52:BD52" si="23">SUM(D50:D51)</f>
        <v>800</v>
      </c>
      <c r="E52" s="188">
        <f t="shared" si="23"/>
        <v>355</v>
      </c>
      <c r="F52" s="188">
        <f t="shared" si="23"/>
        <v>309.60000000000002</v>
      </c>
      <c r="G52" s="188">
        <f t="shared" si="23"/>
        <v>0</v>
      </c>
      <c r="H52" s="188">
        <f t="shared" si="23"/>
        <v>0</v>
      </c>
      <c r="I52" s="188">
        <f t="shared" si="23"/>
        <v>37</v>
      </c>
      <c r="J52" s="188">
        <f t="shared" si="23"/>
        <v>56</v>
      </c>
      <c r="K52" s="188">
        <f t="shared" si="23"/>
        <v>0</v>
      </c>
      <c r="L52" s="188">
        <f t="shared" si="23"/>
        <v>0</v>
      </c>
      <c r="M52" s="188">
        <f t="shared" si="23"/>
        <v>1117</v>
      </c>
      <c r="N52" s="188">
        <f t="shared" si="23"/>
        <v>1165.5999999999999</v>
      </c>
      <c r="O52" s="188">
        <f t="shared" si="23"/>
        <v>258</v>
      </c>
      <c r="P52" s="188">
        <f t="shared" si="23"/>
        <v>581</v>
      </c>
      <c r="Q52" s="188">
        <f t="shared" si="23"/>
        <v>136</v>
      </c>
      <c r="R52" s="188">
        <f t="shared" si="23"/>
        <v>390</v>
      </c>
      <c r="S52" s="188">
        <f t="shared" si="23"/>
        <v>27</v>
      </c>
      <c r="T52" s="188">
        <f t="shared" si="23"/>
        <v>90</v>
      </c>
      <c r="U52" s="188">
        <f t="shared" si="23"/>
        <v>36</v>
      </c>
      <c r="V52" s="188">
        <f t="shared" si="23"/>
        <v>223</v>
      </c>
      <c r="W52" s="188">
        <f t="shared" si="23"/>
        <v>40</v>
      </c>
      <c r="X52" s="188">
        <f t="shared" si="23"/>
        <v>216</v>
      </c>
      <c r="Y52" s="188">
        <f t="shared" si="23"/>
        <v>497</v>
      </c>
      <c r="Z52" s="188">
        <f t="shared" si="23"/>
        <v>1500</v>
      </c>
      <c r="AA52" s="188">
        <f t="shared" si="23"/>
        <v>3</v>
      </c>
      <c r="AB52" s="188">
        <f t="shared" si="23"/>
        <v>3</v>
      </c>
      <c r="AC52" s="188">
        <f t="shared" si="23"/>
        <v>19</v>
      </c>
      <c r="AD52" s="188">
        <f t="shared" si="23"/>
        <v>47</v>
      </c>
      <c r="AE52" s="188">
        <f t="shared" si="23"/>
        <v>49</v>
      </c>
      <c r="AF52" s="188">
        <f t="shared" si="23"/>
        <v>336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64</v>
      </c>
      <c r="AL52" s="188">
        <f t="shared" si="23"/>
        <v>114</v>
      </c>
      <c r="AM52" s="188">
        <f t="shared" si="23"/>
        <v>1749</v>
      </c>
      <c r="AN52" s="188">
        <f t="shared" si="23"/>
        <v>3165.6</v>
      </c>
      <c r="AO52" s="188">
        <f t="shared" si="23"/>
        <v>201</v>
      </c>
      <c r="AP52" s="188">
        <f t="shared" si="23"/>
        <v>368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4</v>
      </c>
      <c r="AV52" s="188">
        <f t="shared" si="23"/>
        <v>120</v>
      </c>
      <c r="AW52" s="188">
        <f t="shared" si="23"/>
        <v>0</v>
      </c>
      <c r="AX52" s="188">
        <f t="shared" si="23"/>
        <v>0</v>
      </c>
      <c r="AY52" s="188">
        <f t="shared" si="23"/>
        <v>269</v>
      </c>
      <c r="AZ52" s="188">
        <f t="shared" si="23"/>
        <v>380</v>
      </c>
      <c r="BA52" s="188">
        <f t="shared" si="23"/>
        <v>273</v>
      </c>
      <c r="BB52" s="188">
        <f t="shared" si="23"/>
        <v>500</v>
      </c>
      <c r="BC52" s="188">
        <f t="shared" si="23"/>
        <v>2022</v>
      </c>
      <c r="BD52" s="188">
        <f t="shared" si="23"/>
        <v>3700</v>
      </c>
    </row>
    <row r="53" spans="1:56" s="105" customFormat="1" ht="15.75" x14ac:dyDescent="0.25">
      <c r="A53" s="59">
        <v>40</v>
      </c>
      <c r="B53" s="59" t="s">
        <v>81</v>
      </c>
      <c r="C53" s="190">
        <f>'Crop Loan'!CM57</f>
        <v>329885</v>
      </c>
      <c r="D53" s="190">
        <f>'Crop Loan'!CN57</f>
        <v>185000.5</v>
      </c>
      <c r="E53" s="59">
        <v>8920</v>
      </c>
      <c r="F53" s="59">
        <v>8800.02</v>
      </c>
      <c r="G53" s="59">
        <v>26550</v>
      </c>
      <c r="H53" s="59">
        <v>26200</v>
      </c>
      <c r="I53" s="59">
        <v>790</v>
      </c>
      <c r="J53" s="59">
        <v>7700</v>
      </c>
      <c r="K53" s="59">
        <v>545</v>
      </c>
      <c r="L53" s="59">
        <v>5499.98</v>
      </c>
      <c r="M53" s="190">
        <f>C53+E53+I53+K53</f>
        <v>340140</v>
      </c>
      <c r="N53" s="190">
        <f>D53+F53+J53+L53</f>
        <v>207000.5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1020</v>
      </c>
      <c r="X53" s="59">
        <v>4950</v>
      </c>
      <c r="Y53" s="59">
        <f>O53+Q53+S53+U53+W53</f>
        <v>1020</v>
      </c>
      <c r="Z53" s="59">
        <f>P53+R53+T53+V53+X53</f>
        <v>4950</v>
      </c>
      <c r="AA53" s="59">
        <v>0</v>
      </c>
      <c r="AB53" s="59">
        <v>0</v>
      </c>
      <c r="AC53" s="59">
        <v>1010</v>
      </c>
      <c r="AD53" s="59">
        <v>3799.96</v>
      </c>
      <c r="AE53" s="59">
        <v>870</v>
      </c>
      <c r="AF53" s="59">
        <v>7599.95</v>
      </c>
      <c r="AG53" s="59">
        <v>0</v>
      </c>
      <c r="AH53" s="59">
        <v>0</v>
      </c>
      <c r="AI53" s="59">
        <v>0</v>
      </c>
      <c r="AJ53" s="59">
        <v>0</v>
      </c>
      <c r="AK53" s="59">
        <v>5080</v>
      </c>
      <c r="AL53" s="59">
        <v>64600.09</v>
      </c>
      <c r="AM53" s="59">
        <f>M53+Y53+AA53+AC53+AE53+AG53+AI53+AK53</f>
        <v>348120</v>
      </c>
      <c r="AN53" s="59">
        <f>N53+Z53+AB53+AD53+AF53+AH53+AJ53+AL53</f>
        <v>287950.5</v>
      </c>
      <c r="AO53" s="59">
        <v>40035</v>
      </c>
      <c r="AP53" s="59">
        <v>31964.26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40150</v>
      </c>
      <c r="AZ53" s="59">
        <v>200000</v>
      </c>
      <c r="BA53" s="59">
        <v>40150</v>
      </c>
      <c r="BB53" s="59">
        <v>200000</v>
      </c>
      <c r="BC53" s="59">
        <v>388270</v>
      </c>
      <c r="BD53" s="59">
        <v>477950</v>
      </c>
    </row>
    <row r="54" spans="1:56" s="107" customFormat="1" ht="15.75" x14ac:dyDescent="0.25">
      <c r="A54" s="106"/>
      <c r="B54" s="91" t="s">
        <v>82</v>
      </c>
      <c r="C54" s="188">
        <f>C53</f>
        <v>329885</v>
      </c>
      <c r="D54" s="188">
        <f t="shared" ref="D54:BD54" si="24">D53</f>
        <v>185000.5</v>
      </c>
      <c r="E54" s="188">
        <f t="shared" si="24"/>
        <v>8920</v>
      </c>
      <c r="F54" s="188">
        <f t="shared" si="24"/>
        <v>8800.02</v>
      </c>
      <c r="G54" s="188">
        <f t="shared" si="24"/>
        <v>26550</v>
      </c>
      <c r="H54" s="188">
        <f t="shared" si="24"/>
        <v>26200</v>
      </c>
      <c r="I54" s="188">
        <f t="shared" si="24"/>
        <v>790</v>
      </c>
      <c r="J54" s="188">
        <f t="shared" si="24"/>
        <v>7700</v>
      </c>
      <c r="K54" s="188">
        <f t="shared" si="24"/>
        <v>545</v>
      </c>
      <c r="L54" s="188">
        <f t="shared" si="24"/>
        <v>5499.98</v>
      </c>
      <c r="M54" s="188">
        <f t="shared" si="24"/>
        <v>340140</v>
      </c>
      <c r="N54" s="188">
        <f t="shared" si="24"/>
        <v>207000.5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1020</v>
      </c>
      <c r="X54" s="188">
        <f t="shared" si="24"/>
        <v>4950</v>
      </c>
      <c r="Y54" s="188">
        <f t="shared" si="24"/>
        <v>1020</v>
      </c>
      <c r="Z54" s="188">
        <f t="shared" si="24"/>
        <v>4950</v>
      </c>
      <c r="AA54" s="188">
        <f t="shared" si="24"/>
        <v>0</v>
      </c>
      <c r="AB54" s="188">
        <f t="shared" si="24"/>
        <v>0</v>
      </c>
      <c r="AC54" s="188">
        <f t="shared" si="24"/>
        <v>1010</v>
      </c>
      <c r="AD54" s="188">
        <f t="shared" si="24"/>
        <v>3799.96</v>
      </c>
      <c r="AE54" s="188">
        <f t="shared" si="24"/>
        <v>870</v>
      </c>
      <c r="AF54" s="188">
        <f t="shared" si="24"/>
        <v>7599.95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5080</v>
      </c>
      <c r="AL54" s="188">
        <f t="shared" si="24"/>
        <v>64600.09</v>
      </c>
      <c r="AM54" s="188">
        <f t="shared" si="24"/>
        <v>348120</v>
      </c>
      <c r="AN54" s="188">
        <f t="shared" si="24"/>
        <v>287950.5</v>
      </c>
      <c r="AO54" s="188">
        <f t="shared" si="24"/>
        <v>40035</v>
      </c>
      <c r="AP54" s="188">
        <f t="shared" si="24"/>
        <v>31964.26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40150</v>
      </c>
      <c r="AZ54" s="188">
        <f t="shared" si="24"/>
        <v>200000</v>
      </c>
      <c r="BA54" s="188">
        <f t="shared" si="24"/>
        <v>40150</v>
      </c>
      <c r="BB54" s="188">
        <f t="shared" si="24"/>
        <v>200000</v>
      </c>
      <c r="BC54" s="188">
        <f t="shared" si="24"/>
        <v>388270</v>
      </c>
      <c r="BD54" s="188">
        <f t="shared" si="24"/>
        <v>477950</v>
      </c>
    </row>
    <row r="55" spans="1:56" s="105" customFormat="1" ht="15.75" x14ac:dyDescent="0.25">
      <c r="A55" s="59">
        <v>42</v>
      </c>
      <c r="B55" s="59" t="s">
        <v>83</v>
      </c>
      <c r="C55" s="190">
        <f>'Crop Loan'!CM59</f>
        <v>0</v>
      </c>
      <c r="D55" s="190">
        <f>'Crop Loan'!CN59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230</v>
      </c>
      <c r="J55" s="59">
        <v>300</v>
      </c>
      <c r="K55" s="59">
        <v>0</v>
      </c>
      <c r="L55" s="59">
        <v>0</v>
      </c>
      <c r="M55" s="190">
        <f t="shared" ref="M55:N58" si="25">C55+E55+I55+K55</f>
        <v>230</v>
      </c>
      <c r="N55" s="190">
        <f t="shared" si="25"/>
        <v>300</v>
      </c>
      <c r="O55" s="59">
        <v>93</v>
      </c>
      <c r="P55" s="59">
        <v>425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49</v>
      </c>
      <c r="X55" s="59">
        <v>175</v>
      </c>
      <c r="Y55" s="59">
        <f t="shared" ref="Y55:Z58" si="26">O55+Q55+S55+U55+W55</f>
        <v>142</v>
      </c>
      <c r="Z55" s="59">
        <f t="shared" si="26"/>
        <v>600</v>
      </c>
      <c r="AA55" s="59">
        <v>7</v>
      </c>
      <c r="AB55" s="59">
        <v>50</v>
      </c>
      <c r="AC55" s="59">
        <v>0</v>
      </c>
      <c r="AD55" s="59">
        <v>0</v>
      </c>
      <c r="AE55" s="59">
        <v>8</v>
      </c>
      <c r="AF55" s="59">
        <v>28</v>
      </c>
      <c r="AG55" s="59">
        <v>0</v>
      </c>
      <c r="AH55" s="59">
        <v>0</v>
      </c>
      <c r="AI55" s="59">
        <v>0</v>
      </c>
      <c r="AJ55" s="59">
        <v>0</v>
      </c>
      <c r="AK55" s="59">
        <v>8</v>
      </c>
      <c r="AL55" s="59">
        <v>22</v>
      </c>
      <c r="AM55" s="59">
        <f t="shared" ref="AM55:AN58" si="27">M55+Y55+AA55+AC55+AE55+AG55+AI55+AK55</f>
        <v>395</v>
      </c>
      <c r="AN55" s="59">
        <f t="shared" si="27"/>
        <v>1000</v>
      </c>
      <c r="AO55" s="59">
        <v>46</v>
      </c>
      <c r="AP55" s="59">
        <v>115</v>
      </c>
      <c r="AQ55" s="59">
        <v>0</v>
      </c>
      <c r="AR55" s="59">
        <v>0</v>
      </c>
      <c r="AS55" s="59">
        <v>0</v>
      </c>
      <c r="AT55" s="59">
        <v>0</v>
      </c>
      <c r="AU55" s="59">
        <v>9</v>
      </c>
      <c r="AV55" s="59">
        <v>32</v>
      </c>
      <c r="AW55" s="59">
        <v>0</v>
      </c>
      <c r="AX55" s="59">
        <v>0</v>
      </c>
      <c r="AY55" s="59">
        <v>14</v>
      </c>
      <c r="AZ55" s="59">
        <v>118</v>
      </c>
      <c r="BA55" s="59">
        <v>23</v>
      </c>
      <c r="BB55" s="59">
        <v>150</v>
      </c>
      <c r="BC55" s="59">
        <v>418</v>
      </c>
      <c r="BD55" s="59">
        <v>1150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Loan'!CM60</f>
        <v>0</v>
      </c>
      <c r="D56" s="190">
        <f>'Crop Loan'!CN60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Loan'!CM61</f>
        <v>0</v>
      </c>
      <c r="D57" s="190">
        <f>'Crop Loan'!CN61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500</v>
      </c>
      <c r="L57" s="59">
        <v>500</v>
      </c>
      <c r="M57" s="190">
        <f t="shared" si="25"/>
        <v>500</v>
      </c>
      <c r="N57" s="190">
        <f t="shared" si="25"/>
        <v>500</v>
      </c>
      <c r="O57" s="59">
        <v>0</v>
      </c>
      <c r="P57" s="59">
        <v>0</v>
      </c>
      <c r="Q57" s="59">
        <v>0</v>
      </c>
      <c r="R57" s="59">
        <v>0</v>
      </c>
      <c r="S57" s="59">
        <v>80</v>
      </c>
      <c r="T57" s="59">
        <v>300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80</v>
      </c>
      <c r="Z57" s="59">
        <f t="shared" si="26"/>
        <v>300</v>
      </c>
      <c r="AA57" s="59">
        <v>0</v>
      </c>
      <c r="AB57" s="59">
        <v>0</v>
      </c>
      <c r="AC57" s="59">
        <v>0</v>
      </c>
      <c r="AD57" s="59">
        <v>0</v>
      </c>
      <c r="AE57" s="59">
        <v>100</v>
      </c>
      <c r="AF57" s="59">
        <v>200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680</v>
      </c>
      <c r="AN57" s="59">
        <f t="shared" si="27"/>
        <v>1000</v>
      </c>
      <c r="AO57" s="59">
        <v>78</v>
      </c>
      <c r="AP57" s="59">
        <v>115.01</v>
      </c>
      <c r="AQ57" s="59">
        <v>0</v>
      </c>
      <c r="AR57" s="59">
        <v>0</v>
      </c>
      <c r="AS57" s="59">
        <v>0</v>
      </c>
      <c r="AT57" s="59">
        <v>0</v>
      </c>
      <c r="AU57" s="59">
        <v>120</v>
      </c>
      <c r="AV57" s="59">
        <v>300</v>
      </c>
      <c r="AW57" s="59">
        <v>0</v>
      </c>
      <c r="AX57" s="59">
        <v>0</v>
      </c>
      <c r="AY57" s="59">
        <v>0</v>
      </c>
      <c r="AZ57" s="59">
        <v>0</v>
      </c>
      <c r="BA57" s="59">
        <v>120</v>
      </c>
      <c r="BB57" s="59">
        <v>300</v>
      </c>
      <c r="BC57" s="59">
        <v>800</v>
      </c>
      <c r="BD57" s="59">
        <v>1300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Loan'!CM62</f>
        <v>0</v>
      </c>
      <c r="D58" s="190">
        <f>'Crop Loan'!CN62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12</v>
      </c>
      <c r="P58" s="59">
        <v>32</v>
      </c>
      <c r="Q58" s="59">
        <v>8</v>
      </c>
      <c r="R58" s="59">
        <v>63</v>
      </c>
      <c r="S58" s="59">
        <v>4</v>
      </c>
      <c r="T58" s="59">
        <v>105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24</v>
      </c>
      <c r="Z58" s="59">
        <f t="shared" si="26"/>
        <v>200</v>
      </c>
      <c r="AA58" s="59">
        <v>0</v>
      </c>
      <c r="AB58" s="59">
        <v>0</v>
      </c>
      <c r="AC58" s="59">
        <v>0</v>
      </c>
      <c r="AD58" s="59">
        <v>0</v>
      </c>
      <c r="AE58" s="59">
        <v>12</v>
      </c>
      <c r="AF58" s="59">
        <v>100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36</v>
      </c>
      <c r="AN58" s="59">
        <f t="shared" si="27"/>
        <v>300</v>
      </c>
      <c r="AO58" s="59">
        <v>4</v>
      </c>
      <c r="AP58" s="59">
        <v>34.5</v>
      </c>
      <c r="AQ58" s="59">
        <v>70</v>
      </c>
      <c r="AR58" s="59">
        <v>100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70</v>
      </c>
      <c r="BB58" s="59">
        <v>100</v>
      </c>
      <c r="BC58" s="59">
        <v>106</v>
      </c>
      <c r="BD58" s="59">
        <v>400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230</v>
      </c>
      <c r="J59" s="188">
        <f t="shared" si="28"/>
        <v>300</v>
      </c>
      <c r="K59" s="188">
        <f t="shared" si="28"/>
        <v>500</v>
      </c>
      <c r="L59" s="188">
        <f t="shared" si="28"/>
        <v>500</v>
      </c>
      <c r="M59" s="188">
        <f t="shared" si="28"/>
        <v>730</v>
      </c>
      <c r="N59" s="188">
        <f t="shared" si="28"/>
        <v>800</v>
      </c>
      <c r="O59" s="188">
        <f t="shared" si="28"/>
        <v>105</v>
      </c>
      <c r="P59" s="188">
        <f t="shared" si="28"/>
        <v>457</v>
      </c>
      <c r="Q59" s="188">
        <f t="shared" si="28"/>
        <v>8</v>
      </c>
      <c r="R59" s="188">
        <f t="shared" si="28"/>
        <v>63</v>
      </c>
      <c r="S59" s="188">
        <f t="shared" si="28"/>
        <v>84</v>
      </c>
      <c r="T59" s="188">
        <f t="shared" si="28"/>
        <v>405</v>
      </c>
      <c r="U59" s="188">
        <f t="shared" si="28"/>
        <v>0</v>
      </c>
      <c r="V59" s="188">
        <f t="shared" si="28"/>
        <v>0</v>
      </c>
      <c r="W59" s="188">
        <f t="shared" si="28"/>
        <v>49</v>
      </c>
      <c r="X59" s="188">
        <f t="shared" si="28"/>
        <v>175</v>
      </c>
      <c r="Y59" s="188">
        <f t="shared" si="28"/>
        <v>246</v>
      </c>
      <c r="Z59" s="188">
        <f t="shared" si="28"/>
        <v>1100</v>
      </c>
      <c r="AA59" s="188">
        <f t="shared" si="28"/>
        <v>7</v>
      </c>
      <c r="AB59" s="188">
        <f t="shared" si="28"/>
        <v>50</v>
      </c>
      <c r="AC59" s="188">
        <f t="shared" si="28"/>
        <v>0</v>
      </c>
      <c r="AD59" s="188">
        <f t="shared" si="28"/>
        <v>0</v>
      </c>
      <c r="AE59" s="188">
        <f t="shared" si="28"/>
        <v>120</v>
      </c>
      <c r="AF59" s="188">
        <f t="shared" si="28"/>
        <v>328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8</v>
      </c>
      <c r="AL59" s="188">
        <f t="shared" si="28"/>
        <v>22</v>
      </c>
      <c r="AM59" s="188">
        <f t="shared" si="28"/>
        <v>1111</v>
      </c>
      <c r="AN59" s="188">
        <f t="shared" si="28"/>
        <v>2300</v>
      </c>
      <c r="AO59" s="188">
        <f t="shared" si="28"/>
        <v>128</v>
      </c>
      <c r="AP59" s="188">
        <f t="shared" si="28"/>
        <v>264.51</v>
      </c>
      <c r="AQ59" s="188">
        <f t="shared" si="28"/>
        <v>70</v>
      </c>
      <c r="AR59" s="188">
        <f t="shared" si="28"/>
        <v>100</v>
      </c>
      <c r="AS59" s="188">
        <f t="shared" si="28"/>
        <v>0</v>
      </c>
      <c r="AT59" s="188">
        <f t="shared" si="28"/>
        <v>0</v>
      </c>
      <c r="AU59" s="188">
        <f t="shared" si="28"/>
        <v>129</v>
      </c>
      <c r="AV59" s="188">
        <f t="shared" si="28"/>
        <v>332</v>
      </c>
      <c r="AW59" s="188">
        <f t="shared" si="28"/>
        <v>0</v>
      </c>
      <c r="AX59" s="188">
        <f t="shared" si="28"/>
        <v>0</v>
      </c>
      <c r="AY59" s="188">
        <f t="shared" si="28"/>
        <v>14</v>
      </c>
      <c r="AZ59" s="188">
        <f t="shared" si="28"/>
        <v>118</v>
      </c>
      <c r="BA59" s="188">
        <f t="shared" si="28"/>
        <v>213</v>
      </c>
      <c r="BB59" s="188">
        <f t="shared" si="28"/>
        <v>550</v>
      </c>
      <c r="BC59" s="188">
        <f t="shared" si="28"/>
        <v>1324</v>
      </c>
      <c r="BD59" s="188">
        <f t="shared" si="28"/>
        <v>2850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407213</v>
      </c>
      <c r="D60" s="188">
        <f t="shared" si="29"/>
        <v>282000.5</v>
      </c>
      <c r="E60" s="188">
        <f t="shared" si="29"/>
        <v>45554</v>
      </c>
      <c r="F60" s="188">
        <f t="shared" si="29"/>
        <v>88879.491000000009</v>
      </c>
      <c r="G60" s="188">
        <f t="shared" si="29"/>
        <v>42246</v>
      </c>
      <c r="H60" s="188">
        <f t="shared" si="29"/>
        <v>47185.87</v>
      </c>
      <c r="I60" s="188">
        <f t="shared" si="29"/>
        <v>12308</v>
      </c>
      <c r="J60" s="188">
        <f t="shared" si="29"/>
        <v>36558.688999999998</v>
      </c>
      <c r="K60" s="188">
        <f t="shared" si="29"/>
        <v>8733</v>
      </c>
      <c r="L60" s="188">
        <f t="shared" si="29"/>
        <v>37561.360000000001</v>
      </c>
      <c r="M60" s="188">
        <f t="shared" si="29"/>
        <v>473808</v>
      </c>
      <c r="N60" s="188">
        <f t="shared" si="29"/>
        <v>445000.04</v>
      </c>
      <c r="O60" s="188">
        <f t="shared" si="29"/>
        <v>43513</v>
      </c>
      <c r="P60" s="188">
        <f t="shared" si="29"/>
        <v>133241.19</v>
      </c>
      <c r="Q60" s="188">
        <f t="shared" si="29"/>
        <v>19839</v>
      </c>
      <c r="R60" s="188">
        <f t="shared" si="29"/>
        <v>116980.57999999999</v>
      </c>
      <c r="S60" s="188">
        <f t="shared" si="29"/>
        <v>14341</v>
      </c>
      <c r="T60" s="188">
        <f t="shared" si="29"/>
        <v>100665.23999999999</v>
      </c>
      <c r="U60" s="188">
        <f t="shared" si="29"/>
        <v>2235</v>
      </c>
      <c r="V60" s="188">
        <f t="shared" si="29"/>
        <v>12928.57</v>
      </c>
      <c r="W60" s="188">
        <f t="shared" si="29"/>
        <v>12083</v>
      </c>
      <c r="X60" s="188">
        <f t="shared" si="29"/>
        <v>60184.420000000006</v>
      </c>
      <c r="Y60" s="188">
        <f t="shared" si="29"/>
        <v>92011</v>
      </c>
      <c r="Z60" s="188">
        <f t="shared" si="29"/>
        <v>424000</v>
      </c>
      <c r="AA60" s="188">
        <f t="shared" si="29"/>
        <v>2729</v>
      </c>
      <c r="AB60" s="188">
        <f t="shared" si="29"/>
        <v>4722.09</v>
      </c>
      <c r="AC60" s="188">
        <f t="shared" si="29"/>
        <v>6133</v>
      </c>
      <c r="AD60" s="188">
        <f t="shared" si="29"/>
        <v>16148.080000000002</v>
      </c>
      <c r="AE60" s="188">
        <f t="shared" si="29"/>
        <v>7667</v>
      </c>
      <c r="AF60" s="188">
        <f t="shared" si="29"/>
        <v>49631.650000000009</v>
      </c>
      <c r="AG60" s="188">
        <f t="shared" si="29"/>
        <v>1244</v>
      </c>
      <c r="AH60" s="188">
        <f t="shared" si="29"/>
        <v>419.83</v>
      </c>
      <c r="AI60" s="188">
        <f t="shared" si="29"/>
        <v>684</v>
      </c>
      <c r="AJ60" s="188">
        <f t="shared" si="29"/>
        <v>320.05</v>
      </c>
      <c r="AK60" s="188">
        <f t="shared" si="29"/>
        <v>25807</v>
      </c>
      <c r="AL60" s="188">
        <f t="shared" si="29"/>
        <v>80758.299999999988</v>
      </c>
      <c r="AM60" s="188">
        <f>M60+Y60+AA60+AC60+AE60+AG60+AI60+AK60</f>
        <v>610083</v>
      </c>
      <c r="AN60" s="188">
        <f>N60+Z60+AB60+AD60+AF60+AH60+AJ60+AL60</f>
        <v>1021000.04</v>
      </c>
      <c r="AO60" s="188">
        <f t="shared" ref="AO60:BB60" si="30">AO59+AO54+AO52+AO49+AO47+AO45+AO35+AO20</f>
        <v>70033</v>
      </c>
      <c r="AP60" s="188">
        <f t="shared" si="30"/>
        <v>116782.83</v>
      </c>
      <c r="AQ60" s="188">
        <f t="shared" si="30"/>
        <v>44710</v>
      </c>
      <c r="AR60" s="188">
        <f t="shared" si="30"/>
        <v>34452.89</v>
      </c>
      <c r="AS60" s="188">
        <f t="shared" si="30"/>
        <v>6111</v>
      </c>
      <c r="AT60" s="188">
        <f t="shared" si="30"/>
        <v>33924.909999999996</v>
      </c>
      <c r="AU60" s="188">
        <f t="shared" si="30"/>
        <v>9945</v>
      </c>
      <c r="AV60" s="188">
        <f t="shared" si="30"/>
        <v>140762.35999999999</v>
      </c>
      <c r="AW60" s="188">
        <f t="shared" si="30"/>
        <v>6162</v>
      </c>
      <c r="AX60" s="188">
        <f t="shared" si="30"/>
        <v>34170.879999999997</v>
      </c>
      <c r="AY60" s="188">
        <f t="shared" si="30"/>
        <v>61820</v>
      </c>
      <c r="AZ60" s="188">
        <f t="shared" si="30"/>
        <v>339688.95999999996</v>
      </c>
      <c r="BA60" s="188">
        <f t="shared" si="30"/>
        <v>128748</v>
      </c>
      <c r="BB60" s="188">
        <f t="shared" si="30"/>
        <v>583000</v>
      </c>
      <c r="BC60" s="188">
        <f>AM60+BA60</f>
        <v>738831</v>
      </c>
      <c r="BD60" s="188">
        <f>AN60+BB60</f>
        <v>1604000.04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G5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103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Loan'!CS11</f>
        <v>17928</v>
      </c>
      <c r="D8" s="190">
        <f>'Crop Loan'!CT11</f>
        <v>11024</v>
      </c>
      <c r="E8" s="59">
        <v>1957</v>
      </c>
      <c r="F8" s="59">
        <v>1921.06</v>
      </c>
      <c r="G8" s="59">
        <v>564</v>
      </c>
      <c r="H8" s="59">
        <v>405.69</v>
      </c>
      <c r="I8" s="59">
        <v>355</v>
      </c>
      <c r="J8" s="59">
        <v>806.69</v>
      </c>
      <c r="K8" s="59">
        <v>674</v>
      </c>
      <c r="L8" s="59">
        <v>1511.13</v>
      </c>
      <c r="M8" s="190">
        <f>C8+E8+I8+K8</f>
        <v>20914</v>
      </c>
      <c r="N8" s="190">
        <f>D8+F8+J8+L8</f>
        <v>15262.880000000001</v>
      </c>
      <c r="O8" s="59">
        <v>129</v>
      </c>
      <c r="P8" s="59">
        <v>1031.54</v>
      </c>
      <c r="Q8" s="59">
        <v>185</v>
      </c>
      <c r="R8" s="59">
        <v>1547.3</v>
      </c>
      <c r="S8" s="59">
        <v>129</v>
      </c>
      <c r="T8" s="59">
        <v>1031.54</v>
      </c>
      <c r="U8" s="59">
        <v>129</v>
      </c>
      <c r="V8" s="59">
        <v>1031.54</v>
      </c>
      <c r="W8" s="59">
        <v>73</v>
      </c>
      <c r="X8" s="59">
        <v>515.76</v>
      </c>
      <c r="Y8" s="59">
        <f>O8+Q8+S8+U8+W8</f>
        <v>645</v>
      </c>
      <c r="Z8" s="59">
        <f>P8+R8+T8+V8+X8</f>
        <v>5157.68</v>
      </c>
      <c r="AA8" s="59">
        <v>21</v>
      </c>
      <c r="AB8" s="59">
        <v>44.17</v>
      </c>
      <c r="AC8" s="59">
        <v>152</v>
      </c>
      <c r="AD8" s="59">
        <v>333.22</v>
      </c>
      <c r="AE8" s="59">
        <v>104</v>
      </c>
      <c r="AF8" s="59">
        <v>393.22</v>
      </c>
      <c r="AG8" s="59">
        <v>21</v>
      </c>
      <c r="AH8" s="59">
        <v>36.79</v>
      </c>
      <c r="AI8" s="59">
        <v>21</v>
      </c>
      <c r="AJ8" s="59">
        <v>44.17</v>
      </c>
      <c r="AK8" s="59">
        <v>67</v>
      </c>
      <c r="AL8" s="59">
        <v>96.23</v>
      </c>
      <c r="AM8" s="59">
        <f>M8+Y8+AA8+AC8+AE8+AG8+AI8+AK8</f>
        <v>21945</v>
      </c>
      <c r="AN8" s="59">
        <f>N8+Z8+AB8+AD8+AF8+AH8+AJ8+AL8</f>
        <v>21368.36</v>
      </c>
      <c r="AO8" s="59">
        <v>3292</v>
      </c>
      <c r="AP8" s="59">
        <v>3205.33</v>
      </c>
      <c r="AQ8" s="59">
        <v>0</v>
      </c>
      <c r="AR8" s="59">
        <v>0</v>
      </c>
      <c r="AS8" s="59">
        <v>0</v>
      </c>
      <c r="AT8" s="59">
        <v>0</v>
      </c>
      <c r="AU8" s="59">
        <v>155</v>
      </c>
      <c r="AV8" s="59">
        <v>593.41999999999996</v>
      </c>
      <c r="AW8" s="59">
        <v>0</v>
      </c>
      <c r="AX8" s="59">
        <v>0</v>
      </c>
      <c r="AY8" s="59">
        <v>310</v>
      </c>
      <c r="AZ8" s="59">
        <v>1245.74</v>
      </c>
      <c r="BA8" s="59">
        <f>AQ8+AS8+AU8+AW8+AY8</f>
        <v>465</v>
      </c>
      <c r="BB8" s="59">
        <v>1839.16</v>
      </c>
      <c r="BC8" s="59">
        <v>22410</v>
      </c>
      <c r="BD8" s="59">
        <v>23208.04</v>
      </c>
    </row>
    <row r="9" spans="1:56" s="105" customFormat="1" ht="15.75" x14ac:dyDescent="0.25">
      <c r="A9" s="59">
        <v>2</v>
      </c>
      <c r="B9" s="59" t="s">
        <v>37</v>
      </c>
      <c r="C9" s="190">
        <f>'Crop Loan'!CS12</f>
        <v>16900</v>
      </c>
      <c r="D9" s="190">
        <f>'Crop Loan'!CT12</f>
        <v>10389</v>
      </c>
      <c r="E9" s="59">
        <v>1768</v>
      </c>
      <c r="F9" s="59">
        <v>1812.9</v>
      </c>
      <c r="G9" s="59">
        <v>524</v>
      </c>
      <c r="H9" s="59">
        <v>382.94</v>
      </c>
      <c r="I9" s="59">
        <v>340</v>
      </c>
      <c r="J9" s="59">
        <v>759.66</v>
      </c>
      <c r="K9" s="59">
        <v>625</v>
      </c>
      <c r="L9" s="59">
        <v>1422.48</v>
      </c>
      <c r="M9" s="190">
        <f t="shared" ref="M9:M19" si="0">C9+E9+I9+K9</f>
        <v>19633</v>
      </c>
      <c r="N9" s="190">
        <f t="shared" ref="N9:N19" si="1">D9+F9+J9+L9</f>
        <v>14384.039999999999</v>
      </c>
      <c r="O9" s="59">
        <v>157</v>
      </c>
      <c r="P9" s="59">
        <v>1694.57</v>
      </c>
      <c r="Q9" s="59">
        <v>235</v>
      </c>
      <c r="R9" s="59">
        <v>2541.86</v>
      </c>
      <c r="S9" s="59">
        <v>157</v>
      </c>
      <c r="T9" s="59">
        <v>1694.57</v>
      </c>
      <c r="U9" s="59">
        <v>157</v>
      </c>
      <c r="V9" s="59">
        <v>1694.57</v>
      </c>
      <c r="W9" s="59">
        <v>86</v>
      </c>
      <c r="X9" s="59">
        <v>847.28</v>
      </c>
      <c r="Y9" s="59">
        <f t="shared" ref="Y9:Y19" si="2">O9+Q9+S9+U9+W9</f>
        <v>792</v>
      </c>
      <c r="Z9" s="59">
        <f t="shared" ref="Z9:Z19" si="3">P9+R9+T9+V9+X9</f>
        <v>8472.85</v>
      </c>
      <c r="AA9" s="59">
        <v>21</v>
      </c>
      <c r="AB9" s="59">
        <v>72.5</v>
      </c>
      <c r="AC9" s="59">
        <v>184</v>
      </c>
      <c r="AD9" s="59">
        <v>548.16</v>
      </c>
      <c r="AE9" s="59">
        <v>133</v>
      </c>
      <c r="AF9" s="59">
        <v>646.41</v>
      </c>
      <c r="AG9" s="59">
        <v>21</v>
      </c>
      <c r="AH9" s="59">
        <v>60.44</v>
      </c>
      <c r="AI9" s="59">
        <v>21</v>
      </c>
      <c r="AJ9" s="59">
        <v>72.5</v>
      </c>
      <c r="AK9" s="59">
        <v>67</v>
      </c>
      <c r="AL9" s="59">
        <v>159.29</v>
      </c>
      <c r="AM9" s="59">
        <f t="shared" ref="AM9:AM19" si="4">M9+Y9+AA9+AC9+AE9+AG9+AI9+AK9</f>
        <v>20872</v>
      </c>
      <c r="AN9" s="59">
        <f t="shared" ref="AN9:AN19" si="5">N9+Z9+AB9+AD9+AF9+AH9+AJ9+AL9</f>
        <v>24416.19</v>
      </c>
      <c r="AO9" s="59">
        <v>3131</v>
      </c>
      <c r="AP9" s="59">
        <v>3662.49</v>
      </c>
      <c r="AQ9" s="59">
        <v>0</v>
      </c>
      <c r="AR9" s="59">
        <v>0</v>
      </c>
      <c r="AS9" s="59">
        <v>0</v>
      </c>
      <c r="AT9" s="59">
        <v>0</v>
      </c>
      <c r="AU9" s="59">
        <v>188</v>
      </c>
      <c r="AV9" s="59">
        <v>975.7</v>
      </c>
      <c r="AW9" s="59">
        <v>0</v>
      </c>
      <c r="AX9" s="59">
        <v>0</v>
      </c>
      <c r="AY9" s="59">
        <v>385</v>
      </c>
      <c r="AZ9" s="59">
        <v>2043.8</v>
      </c>
      <c r="BA9" s="59">
        <v>573</v>
      </c>
      <c r="BB9" s="59">
        <v>3019.5</v>
      </c>
      <c r="BC9" s="59">
        <v>21445</v>
      </c>
      <c r="BD9" s="59">
        <v>27436.14</v>
      </c>
    </row>
    <row r="10" spans="1:56" s="105" customFormat="1" ht="15.75" x14ac:dyDescent="0.25">
      <c r="A10" s="59">
        <v>3</v>
      </c>
      <c r="B10" s="59" t="s">
        <v>38</v>
      </c>
      <c r="C10" s="190">
        <f>'Crop Loan'!CS13</f>
        <v>46955</v>
      </c>
      <c r="D10" s="190">
        <f>'Crop Loan'!CT13</f>
        <v>28860</v>
      </c>
      <c r="E10" s="59">
        <v>4662</v>
      </c>
      <c r="F10" s="59">
        <v>5029.6499999999996</v>
      </c>
      <c r="G10" s="59">
        <v>1340</v>
      </c>
      <c r="H10" s="59">
        <v>1060.75</v>
      </c>
      <c r="I10" s="59">
        <v>860</v>
      </c>
      <c r="J10" s="59">
        <v>2107.41</v>
      </c>
      <c r="K10" s="59">
        <v>1746</v>
      </c>
      <c r="L10" s="59">
        <v>3954.14</v>
      </c>
      <c r="M10" s="190">
        <f t="shared" si="0"/>
        <v>54223</v>
      </c>
      <c r="N10" s="190">
        <f t="shared" si="1"/>
        <v>39951.199999999997</v>
      </c>
      <c r="O10" s="59">
        <v>639</v>
      </c>
      <c r="P10" s="59">
        <v>6999.85</v>
      </c>
      <c r="Q10" s="59">
        <v>944</v>
      </c>
      <c r="R10" s="59">
        <v>10499.76</v>
      </c>
      <c r="S10" s="59">
        <v>639</v>
      </c>
      <c r="T10" s="59">
        <v>6999.85</v>
      </c>
      <c r="U10" s="59">
        <v>639</v>
      </c>
      <c r="V10" s="59">
        <v>6999.85</v>
      </c>
      <c r="W10" s="59">
        <v>323</v>
      </c>
      <c r="X10" s="59">
        <v>3499.93</v>
      </c>
      <c r="Y10" s="59">
        <f t="shared" si="2"/>
        <v>3184</v>
      </c>
      <c r="Z10" s="59">
        <f t="shared" si="3"/>
        <v>34999.24</v>
      </c>
      <c r="AA10" s="59">
        <v>77</v>
      </c>
      <c r="AB10" s="59">
        <v>299.66000000000003</v>
      </c>
      <c r="AC10" s="59">
        <v>758</v>
      </c>
      <c r="AD10" s="59">
        <v>2264.19</v>
      </c>
      <c r="AE10" s="59">
        <v>510</v>
      </c>
      <c r="AF10" s="59">
        <v>2670.43</v>
      </c>
      <c r="AG10" s="59">
        <v>77</v>
      </c>
      <c r="AH10" s="59">
        <v>249.69</v>
      </c>
      <c r="AI10" s="59">
        <v>77</v>
      </c>
      <c r="AJ10" s="59">
        <v>299.66000000000003</v>
      </c>
      <c r="AK10" s="59">
        <v>214</v>
      </c>
      <c r="AL10" s="59">
        <v>656.33</v>
      </c>
      <c r="AM10" s="59">
        <f t="shared" si="4"/>
        <v>59120</v>
      </c>
      <c r="AN10" s="59">
        <f t="shared" si="5"/>
        <v>81390.400000000009</v>
      </c>
      <c r="AO10" s="59">
        <v>8867</v>
      </c>
      <c r="AP10" s="59">
        <v>12208.58</v>
      </c>
      <c r="AQ10" s="59">
        <v>0</v>
      </c>
      <c r="AR10" s="59">
        <v>0</v>
      </c>
      <c r="AS10" s="59">
        <v>0</v>
      </c>
      <c r="AT10" s="59">
        <v>0</v>
      </c>
      <c r="AU10" s="59">
        <v>763</v>
      </c>
      <c r="AV10" s="59">
        <v>4029.3</v>
      </c>
      <c r="AW10" s="59">
        <v>0</v>
      </c>
      <c r="AX10" s="59">
        <v>0</v>
      </c>
      <c r="AY10" s="59">
        <v>1579</v>
      </c>
      <c r="AZ10" s="59">
        <v>8442.5</v>
      </c>
      <c r="BA10" s="59">
        <v>2342</v>
      </c>
      <c r="BB10" s="59">
        <v>12471.8</v>
      </c>
      <c r="BC10" s="59">
        <v>61462</v>
      </c>
      <c r="BD10" s="59">
        <v>93862.19</v>
      </c>
    </row>
    <row r="11" spans="1:56" s="105" customFormat="1" ht="15.75" x14ac:dyDescent="0.25">
      <c r="A11" s="59">
        <v>4</v>
      </c>
      <c r="B11" s="59" t="s">
        <v>39</v>
      </c>
      <c r="C11" s="190">
        <f>'Crop Loan'!CS14</f>
        <v>7984</v>
      </c>
      <c r="D11" s="190">
        <f>'Crop Loan'!CT14</f>
        <v>4906</v>
      </c>
      <c r="E11" s="59">
        <v>825</v>
      </c>
      <c r="F11" s="59">
        <v>857.53</v>
      </c>
      <c r="G11" s="59">
        <v>236</v>
      </c>
      <c r="H11" s="59">
        <v>181.39</v>
      </c>
      <c r="I11" s="59">
        <v>150</v>
      </c>
      <c r="J11" s="59">
        <v>356.32</v>
      </c>
      <c r="K11" s="59">
        <v>299</v>
      </c>
      <c r="L11" s="59">
        <v>672.84</v>
      </c>
      <c r="M11" s="190">
        <f t="shared" si="0"/>
        <v>9258</v>
      </c>
      <c r="N11" s="190">
        <f t="shared" si="1"/>
        <v>6792.69</v>
      </c>
      <c r="O11" s="59">
        <v>61</v>
      </c>
      <c r="P11" s="59">
        <v>685.12</v>
      </c>
      <c r="Q11" s="59">
        <v>93</v>
      </c>
      <c r="R11" s="59">
        <v>1027.68</v>
      </c>
      <c r="S11" s="59">
        <v>61</v>
      </c>
      <c r="T11" s="59">
        <v>685.12</v>
      </c>
      <c r="U11" s="59">
        <v>61</v>
      </c>
      <c r="V11" s="59">
        <v>685.12</v>
      </c>
      <c r="W11" s="59">
        <v>38</v>
      </c>
      <c r="X11" s="59">
        <v>342.56</v>
      </c>
      <c r="Y11" s="59">
        <f t="shared" si="2"/>
        <v>314</v>
      </c>
      <c r="Z11" s="59">
        <f t="shared" si="3"/>
        <v>3425.6</v>
      </c>
      <c r="AA11" s="59">
        <v>9</v>
      </c>
      <c r="AB11" s="59">
        <v>29.53</v>
      </c>
      <c r="AC11" s="59">
        <v>73</v>
      </c>
      <c r="AD11" s="59">
        <v>221.46</v>
      </c>
      <c r="AE11" s="59">
        <v>53</v>
      </c>
      <c r="AF11" s="59">
        <v>261.47000000000003</v>
      </c>
      <c r="AG11" s="59">
        <v>9</v>
      </c>
      <c r="AH11" s="59">
        <v>24.61</v>
      </c>
      <c r="AI11" s="59">
        <v>9</v>
      </c>
      <c r="AJ11" s="59">
        <v>29.53</v>
      </c>
      <c r="AK11" s="59">
        <v>31</v>
      </c>
      <c r="AL11" s="59">
        <v>64.72</v>
      </c>
      <c r="AM11" s="59">
        <f t="shared" si="4"/>
        <v>9756</v>
      </c>
      <c r="AN11" s="59">
        <f t="shared" si="5"/>
        <v>10849.609999999999</v>
      </c>
      <c r="AO11" s="59">
        <v>1463</v>
      </c>
      <c r="AP11" s="59">
        <v>1627.51</v>
      </c>
      <c r="AQ11" s="59">
        <v>0</v>
      </c>
      <c r="AR11" s="59">
        <v>0</v>
      </c>
      <c r="AS11" s="59">
        <v>0</v>
      </c>
      <c r="AT11" s="59">
        <v>0</v>
      </c>
      <c r="AU11" s="59">
        <v>79</v>
      </c>
      <c r="AV11" s="59">
        <v>394.9</v>
      </c>
      <c r="AW11" s="59">
        <v>0</v>
      </c>
      <c r="AX11" s="59">
        <v>0</v>
      </c>
      <c r="AY11" s="59">
        <v>158</v>
      </c>
      <c r="AZ11" s="59">
        <v>828.3</v>
      </c>
      <c r="BA11" s="59">
        <v>237</v>
      </c>
      <c r="BB11" s="59">
        <v>1223.2</v>
      </c>
      <c r="BC11" s="59">
        <v>9993</v>
      </c>
      <c r="BD11" s="59">
        <v>12073.25</v>
      </c>
    </row>
    <row r="12" spans="1:56" s="105" customFormat="1" ht="15.75" x14ac:dyDescent="0.25">
      <c r="A12" s="59">
        <v>5</v>
      </c>
      <c r="B12" s="59" t="s">
        <v>40</v>
      </c>
      <c r="C12" s="190">
        <f>'Crop Loan'!CS15</f>
        <v>14085</v>
      </c>
      <c r="D12" s="190">
        <f>'Crop Loan'!CT15</f>
        <v>8658</v>
      </c>
      <c r="E12" s="59">
        <v>1444</v>
      </c>
      <c r="F12" s="59">
        <v>1509.46</v>
      </c>
      <c r="G12" s="59">
        <v>403</v>
      </c>
      <c r="H12" s="59">
        <v>318.89</v>
      </c>
      <c r="I12" s="59">
        <v>260</v>
      </c>
      <c r="J12" s="59">
        <v>631.85</v>
      </c>
      <c r="K12" s="59">
        <v>524</v>
      </c>
      <c r="L12" s="59">
        <v>1184.68</v>
      </c>
      <c r="M12" s="190">
        <f t="shared" si="0"/>
        <v>16313</v>
      </c>
      <c r="N12" s="190">
        <f t="shared" si="1"/>
        <v>11983.99</v>
      </c>
      <c r="O12" s="59">
        <v>102</v>
      </c>
      <c r="P12" s="59">
        <v>994.83</v>
      </c>
      <c r="Q12" s="59">
        <v>142</v>
      </c>
      <c r="R12" s="59">
        <v>1492.27</v>
      </c>
      <c r="S12" s="59">
        <v>102</v>
      </c>
      <c r="T12" s="59">
        <v>994.83</v>
      </c>
      <c r="U12" s="59">
        <v>102</v>
      </c>
      <c r="V12" s="59">
        <v>994.83</v>
      </c>
      <c r="W12" s="59">
        <v>63</v>
      </c>
      <c r="X12" s="59">
        <v>497.42</v>
      </c>
      <c r="Y12" s="59">
        <f t="shared" si="2"/>
        <v>511</v>
      </c>
      <c r="Z12" s="59">
        <f t="shared" si="3"/>
        <v>4974.18</v>
      </c>
      <c r="AA12" s="59">
        <v>15</v>
      </c>
      <c r="AB12" s="59">
        <v>42.56</v>
      </c>
      <c r="AC12" s="59">
        <v>114</v>
      </c>
      <c r="AD12" s="59">
        <v>321.74</v>
      </c>
      <c r="AE12" s="59">
        <v>76</v>
      </c>
      <c r="AF12" s="59">
        <v>379.52</v>
      </c>
      <c r="AG12" s="59">
        <v>15</v>
      </c>
      <c r="AH12" s="59">
        <v>35.479999999999997</v>
      </c>
      <c r="AI12" s="59">
        <v>15</v>
      </c>
      <c r="AJ12" s="59">
        <v>42.56</v>
      </c>
      <c r="AK12" s="59">
        <v>45</v>
      </c>
      <c r="AL12" s="59">
        <v>92.95</v>
      </c>
      <c r="AM12" s="59">
        <f t="shared" si="4"/>
        <v>17104</v>
      </c>
      <c r="AN12" s="59">
        <f t="shared" si="5"/>
        <v>17872.980000000003</v>
      </c>
      <c r="AO12" s="59">
        <v>2566</v>
      </c>
      <c r="AP12" s="59">
        <v>2680.9</v>
      </c>
      <c r="AQ12" s="59">
        <v>0</v>
      </c>
      <c r="AR12" s="59">
        <v>0</v>
      </c>
      <c r="AS12" s="59">
        <v>0</v>
      </c>
      <c r="AT12" s="59">
        <v>0</v>
      </c>
      <c r="AU12" s="59">
        <v>120</v>
      </c>
      <c r="AV12" s="59">
        <v>572</v>
      </c>
      <c r="AW12" s="59">
        <v>0</v>
      </c>
      <c r="AX12" s="59">
        <v>0</v>
      </c>
      <c r="AY12" s="59">
        <v>228</v>
      </c>
      <c r="AZ12" s="59">
        <v>1199</v>
      </c>
      <c r="BA12" s="59">
        <v>348</v>
      </c>
      <c r="BB12" s="59">
        <v>1771</v>
      </c>
      <c r="BC12" s="59">
        <v>17452</v>
      </c>
      <c r="BD12" s="59">
        <v>19643.72</v>
      </c>
    </row>
    <row r="13" spans="1:56" s="105" customFormat="1" ht="15.75" x14ac:dyDescent="0.25">
      <c r="A13" s="59">
        <v>6</v>
      </c>
      <c r="B13" s="59" t="s">
        <v>41</v>
      </c>
      <c r="C13" s="190">
        <f>'Crop Loan'!CS16</f>
        <v>4695</v>
      </c>
      <c r="D13" s="190">
        <f>'Crop Loan'!CT16</f>
        <v>2886</v>
      </c>
      <c r="E13" s="59">
        <v>721</v>
      </c>
      <c r="F13" s="59">
        <v>505.15</v>
      </c>
      <c r="G13" s="59">
        <v>245</v>
      </c>
      <c r="H13" s="59">
        <v>106.58</v>
      </c>
      <c r="I13" s="59">
        <v>145</v>
      </c>
      <c r="J13" s="59">
        <v>208.37</v>
      </c>
      <c r="K13" s="59">
        <v>200</v>
      </c>
      <c r="L13" s="59">
        <v>399.44</v>
      </c>
      <c r="M13" s="190">
        <f t="shared" si="0"/>
        <v>5761</v>
      </c>
      <c r="N13" s="190">
        <f t="shared" si="1"/>
        <v>3998.96</v>
      </c>
      <c r="O13" s="59">
        <v>98</v>
      </c>
      <c r="P13" s="59">
        <v>1002.03</v>
      </c>
      <c r="Q13" s="59">
        <v>135</v>
      </c>
      <c r="R13" s="59">
        <v>1503.05</v>
      </c>
      <c r="S13" s="59">
        <v>98</v>
      </c>
      <c r="T13" s="59">
        <v>1002.03</v>
      </c>
      <c r="U13" s="59">
        <v>98</v>
      </c>
      <c r="V13" s="59">
        <v>1002.03</v>
      </c>
      <c r="W13" s="59">
        <v>54</v>
      </c>
      <c r="X13" s="59">
        <v>501.02</v>
      </c>
      <c r="Y13" s="59">
        <f t="shared" si="2"/>
        <v>483</v>
      </c>
      <c r="Z13" s="59">
        <f t="shared" si="3"/>
        <v>5010.16</v>
      </c>
      <c r="AA13" s="59">
        <v>16</v>
      </c>
      <c r="AB13" s="59">
        <v>42.78</v>
      </c>
      <c r="AC13" s="59">
        <v>109</v>
      </c>
      <c r="AD13" s="59">
        <v>323.72000000000003</v>
      </c>
      <c r="AE13" s="59">
        <v>75</v>
      </c>
      <c r="AF13" s="59">
        <v>381.93</v>
      </c>
      <c r="AG13" s="59">
        <v>16</v>
      </c>
      <c r="AH13" s="59">
        <v>35.65</v>
      </c>
      <c r="AI13" s="59">
        <v>16</v>
      </c>
      <c r="AJ13" s="59">
        <v>42.78</v>
      </c>
      <c r="AK13" s="59">
        <v>43</v>
      </c>
      <c r="AL13" s="59">
        <v>93.78</v>
      </c>
      <c r="AM13" s="59">
        <f t="shared" si="4"/>
        <v>6519</v>
      </c>
      <c r="AN13" s="59">
        <f t="shared" si="5"/>
        <v>9929.76</v>
      </c>
      <c r="AO13" s="59">
        <v>978</v>
      </c>
      <c r="AP13" s="59">
        <v>1489.48</v>
      </c>
      <c r="AQ13" s="59">
        <v>0</v>
      </c>
      <c r="AR13" s="59">
        <v>0</v>
      </c>
      <c r="AS13" s="59">
        <v>0</v>
      </c>
      <c r="AT13" s="59">
        <v>0</v>
      </c>
      <c r="AU13" s="59">
        <v>114</v>
      </c>
      <c r="AV13" s="59">
        <v>577.5</v>
      </c>
      <c r="AW13" s="59">
        <v>0</v>
      </c>
      <c r="AX13" s="59">
        <v>0</v>
      </c>
      <c r="AY13" s="59">
        <v>228</v>
      </c>
      <c r="AZ13" s="59">
        <v>1208.9000000000001</v>
      </c>
      <c r="BA13" s="59">
        <v>342</v>
      </c>
      <c r="BB13" s="59">
        <v>1786.4</v>
      </c>
      <c r="BC13" s="59">
        <v>6861</v>
      </c>
      <c r="BD13" s="59">
        <v>11716.24</v>
      </c>
    </row>
    <row r="14" spans="1:56" s="105" customFormat="1" ht="15.75" x14ac:dyDescent="0.25">
      <c r="A14" s="59">
        <v>7</v>
      </c>
      <c r="B14" s="59" t="s">
        <v>42</v>
      </c>
      <c r="C14" s="190">
        <f>'Crop Loan'!CS17</f>
        <v>3286</v>
      </c>
      <c r="D14" s="190">
        <f>'Crop Loan'!CT17</f>
        <v>2021</v>
      </c>
      <c r="E14" s="59">
        <v>325</v>
      </c>
      <c r="F14" s="59">
        <v>352.27</v>
      </c>
      <c r="G14" s="59">
        <v>95</v>
      </c>
      <c r="H14" s="59">
        <v>74.680000000000007</v>
      </c>
      <c r="I14" s="59">
        <v>60</v>
      </c>
      <c r="J14" s="59">
        <v>147.9</v>
      </c>
      <c r="K14" s="59">
        <v>121</v>
      </c>
      <c r="L14" s="59">
        <v>278.38</v>
      </c>
      <c r="M14" s="190">
        <f t="shared" si="0"/>
        <v>3792</v>
      </c>
      <c r="N14" s="190">
        <f t="shared" si="1"/>
        <v>2799.55</v>
      </c>
      <c r="O14" s="59">
        <v>82</v>
      </c>
      <c r="P14" s="59">
        <v>921</v>
      </c>
      <c r="Q14" s="59">
        <v>118</v>
      </c>
      <c r="R14" s="59">
        <v>1381.51</v>
      </c>
      <c r="S14" s="59">
        <v>82</v>
      </c>
      <c r="T14" s="59">
        <v>921</v>
      </c>
      <c r="U14" s="59">
        <v>82</v>
      </c>
      <c r="V14" s="59">
        <v>921</v>
      </c>
      <c r="W14" s="59">
        <v>41</v>
      </c>
      <c r="X14" s="59">
        <v>460.5</v>
      </c>
      <c r="Y14" s="59">
        <f t="shared" si="2"/>
        <v>405</v>
      </c>
      <c r="Z14" s="59">
        <f t="shared" si="3"/>
        <v>4605.01</v>
      </c>
      <c r="AA14" s="59">
        <v>7</v>
      </c>
      <c r="AB14" s="59">
        <v>39.299999999999997</v>
      </c>
      <c r="AC14" s="59">
        <v>94</v>
      </c>
      <c r="AD14" s="59">
        <v>297.89999999999998</v>
      </c>
      <c r="AE14" s="59">
        <v>64</v>
      </c>
      <c r="AF14" s="59">
        <v>351.66</v>
      </c>
      <c r="AG14" s="59">
        <v>7</v>
      </c>
      <c r="AH14" s="59">
        <v>32.76</v>
      </c>
      <c r="AI14" s="59">
        <v>7</v>
      </c>
      <c r="AJ14" s="59">
        <v>39.299999999999997</v>
      </c>
      <c r="AK14" s="59">
        <v>16</v>
      </c>
      <c r="AL14" s="59">
        <v>86.24</v>
      </c>
      <c r="AM14" s="59">
        <f t="shared" si="4"/>
        <v>4392</v>
      </c>
      <c r="AN14" s="59">
        <f t="shared" si="5"/>
        <v>8251.7200000000012</v>
      </c>
      <c r="AO14" s="59">
        <v>659</v>
      </c>
      <c r="AP14" s="59">
        <v>1237.7</v>
      </c>
      <c r="AQ14" s="59">
        <v>0</v>
      </c>
      <c r="AR14" s="59">
        <v>0</v>
      </c>
      <c r="AS14" s="59">
        <v>0</v>
      </c>
      <c r="AT14" s="59">
        <v>0</v>
      </c>
      <c r="AU14" s="59">
        <v>99</v>
      </c>
      <c r="AV14" s="59">
        <v>530.20000000000005</v>
      </c>
      <c r="AW14" s="59">
        <v>0</v>
      </c>
      <c r="AX14" s="59">
        <v>0</v>
      </c>
      <c r="AY14" s="59">
        <v>204</v>
      </c>
      <c r="AZ14" s="59">
        <v>1111</v>
      </c>
      <c r="BA14" s="59">
        <v>303</v>
      </c>
      <c r="BB14" s="59">
        <v>1641.2</v>
      </c>
      <c r="BC14" s="59">
        <v>4695</v>
      </c>
      <c r="BD14" s="59">
        <v>9892.5400000000009</v>
      </c>
    </row>
    <row r="15" spans="1:56" s="105" customFormat="1" ht="15.75" x14ac:dyDescent="0.25">
      <c r="A15" s="59">
        <v>8</v>
      </c>
      <c r="B15" s="59" t="s">
        <v>43</v>
      </c>
      <c r="C15" s="190">
        <f>'Crop Loan'!CS18</f>
        <v>0</v>
      </c>
      <c r="D15" s="190">
        <f>'Crop Loan'!CT18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Loan'!CS19</f>
        <v>3758</v>
      </c>
      <c r="D16" s="190">
        <f>'Crop Loan'!CT19</f>
        <v>2309</v>
      </c>
      <c r="E16" s="59">
        <v>526</v>
      </c>
      <c r="F16" s="59">
        <v>402.32</v>
      </c>
      <c r="G16" s="59">
        <v>177</v>
      </c>
      <c r="H16" s="59">
        <v>83.96</v>
      </c>
      <c r="I16" s="59">
        <v>120</v>
      </c>
      <c r="J16" s="59">
        <v>168.07</v>
      </c>
      <c r="K16" s="59">
        <v>158</v>
      </c>
      <c r="L16" s="59">
        <v>318.95999999999998</v>
      </c>
      <c r="M16" s="190">
        <f t="shared" si="0"/>
        <v>4562</v>
      </c>
      <c r="N16" s="190">
        <f t="shared" si="1"/>
        <v>3198.3500000000004</v>
      </c>
      <c r="O16" s="59">
        <v>30</v>
      </c>
      <c r="P16" s="59">
        <v>257.93</v>
      </c>
      <c r="Q16" s="59">
        <v>40</v>
      </c>
      <c r="R16" s="59">
        <v>386.91</v>
      </c>
      <c r="S16" s="59">
        <v>30</v>
      </c>
      <c r="T16" s="59">
        <v>257.93</v>
      </c>
      <c r="U16" s="59">
        <v>30</v>
      </c>
      <c r="V16" s="59">
        <v>257.93</v>
      </c>
      <c r="W16" s="59">
        <v>17</v>
      </c>
      <c r="X16" s="59">
        <v>128.97999999999999</v>
      </c>
      <c r="Y16" s="59">
        <f t="shared" si="2"/>
        <v>147</v>
      </c>
      <c r="Z16" s="59">
        <f t="shared" si="3"/>
        <v>1289.68</v>
      </c>
      <c r="AA16" s="59">
        <v>9</v>
      </c>
      <c r="AB16" s="59">
        <v>11.3</v>
      </c>
      <c r="AC16" s="59">
        <v>33</v>
      </c>
      <c r="AD16" s="59">
        <v>83.41</v>
      </c>
      <c r="AE16" s="59">
        <v>22</v>
      </c>
      <c r="AF16" s="59">
        <v>98.65</v>
      </c>
      <c r="AG16" s="59">
        <v>9</v>
      </c>
      <c r="AH16" s="59">
        <v>9.42</v>
      </c>
      <c r="AI16" s="59">
        <v>9</v>
      </c>
      <c r="AJ16" s="59">
        <v>11.3</v>
      </c>
      <c r="AK16" s="59">
        <v>27</v>
      </c>
      <c r="AL16" s="59">
        <v>24.45</v>
      </c>
      <c r="AM16" s="59">
        <f t="shared" si="4"/>
        <v>4818</v>
      </c>
      <c r="AN16" s="59">
        <f t="shared" si="5"/>
        <v>4726.5600000000004</v>
      </c>
      <c r="AO16" s="59">
        <v>723</v>
      </c>
      <c r="AP16" s="59">
        <v>708.91</v>
      </c>
      <c r="AQ16" s="59">
        <v>0</v>
      </c>
      <c r="AR16" s="59">
        <v>0</v>
      </c>
      <c r="AS16" s="59">
        <v>0</v>
      </c>
      <c r="AT16" s="59">
        <v>0</v>
      </c>
      <c r="AU16" s="59">
        <v>32</v>
      </c>
      <c r="AV16" s="59">
        <v>148.5</v>
      </c>
      <c r="AW16" s="59">
        <v>0</v>
      </c>
      <c r="AX16" s="59">
        <v>0</v>
      </c>
      <c r="AY16" s="59">
        <v>63</v>
      </c>
      <c r="AZ16" s="59">
        <v>311.3</v>
      </c>
      <c r="BA16" s="59">
        <v>95</v>
      </c>
      <c r="BB16" s="59">
        <v>459.8</v>
      </c>
      <c r="BC16" s="59">
        <v>4913</v>
      </c>
      <c r="BD16" s="59">
        <v>5185.8599999999997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Loan'!CS20</f>
        <v>89206</v>
      </c>
      <c r="D17" s="190">
        <f>'Crop Loan'!CT20</f>
        <v>54834</v>
      </c>
      <c r="E17" s="59">
        <v>8999</v>
      </c>
      <c r="F17" s="59">
        <v>9578.7800000000007</v>
      </c>
      <c r="G17" s="59">
        <v>2552</v>
      </c>
      <c r="H17" s="59">
        <v>2022.89</v>
      </c>
      <c r="I17" s="59">
        <v>1570</v>
      </c>
      <c r="J17" s="59">
        <v>3949.5</v>
      </c>
      <c r="K17" s="59">
        <v>3311</v>
      </c>
      <c r="L17" s="59">
        <v>7519.58</v>
      </c>
      <c r="M17" s="190">
        <f t="shared" si="0"/>
        <v>103086</v>
      </c>
      <c r="N17" s="190">
        <f t="shared" si="1"/>
        <v>75881.86</v>
      </c>
      <c r="O17" s="59">
        <v>804</v>
      </c>
      <c r="P17" s="59">
        <v>8375.74</v>
      </c>
      <c r="Q17" s="59">
        <v>1192</v>
      </c>
      <c r="R17" s="59">
        <v>12563.61</v>
      </c>
      <c r="S17" s="59">
        <v>804</v>
      </c>
      <c r="T17" s="59">
        <v>8375.74</v>
      </c>
      <c r="U17" s="59">
        <v>804</v>
      </c>
      <c r="V17" s="59">
        <v>8375.74</v>
      </c>
      <c r="W17" s="59">
        <v>427</v>
      </c>
      <c r="X17" s="59">
        <v>4187.83</v>
      </c>
      <c r="Y17" s="59">
        <f t="shared" si="2"/>
        <v>4031</v>
      </c>
      <c r="Z17" s="59">
        <f t="shared" si="3"/>
        <v>41878.659999999996</v>
      </c>
      <c r="AA17" s="59">
        <v>120</v>
      </c>
      <c r="AB17" s="59">
        <v>356.67</v>
      </c>
      <c r="AC17" s="59">
        <v>930</v>
      </c>
      <c r="AD17" s="59">
        <v>2726.77</v>
      </c>
      <c r="AE17" s="59">
        <v>670</v>
      </c>
      <c r="AF17" s="59">
        <v>3187.38</v>
      </c>
      <c r="AG17" s="59">
        <v>120</v>
      </c>
      <c r="AH17" s="59">
        <v>297.12</v>
      </c>
      <c r="AI17" s="59">
        <v>120</v>
      </c>
      <c r="AJ17" s="59">
        <v>356.67</v>
      </c>
      <c r="AK17" s="59">
        <v>376</v>
      </c>
      <c r="AL17" s="59">
        <v>788.39</v>
      </c>
      <c r="AM17" s="59">
        <f t="shared" si="4"/>
        <v>109453</v>
      </c>
      <c r="AN17" s="59">
        <f t="shared" si="5"/>
        <v>125473.51999999999</v>
      </c>
      <c r="AO17" s="59">
        <v>16417</v>
      </c>
      <c r="AP17" s="59">
        <v>18821.11</v>
      </c>
      <c r="AQ17" s="59">
        <v>0</v>
      </c>
      <c r="AR17" s="59">
        <v>0</v>
      </c>
      <c r="AS17" s="59">
        <v>0</v>
      </c>
      <c r="AT17" s="59">
        <v>0</v>
      </c>
      <c r="AU17" s="59">
        <v>961</v>
      </c>
      <c r="AV17" s="59">
        <v>4821.38</v>
      </c>
      <c r="AW17" s="59">
        <v>0</v>
      </c>
      <c r="AX17" s="59">
        <v>0</v>
      </c>
      <c r="AY17" s="59">
        <v>1961</v>
      </c>
      <c r="AZ17" s="59">
        <v>10105.19</v>
      </c>
      <c r="BA17" s="59">
        <v>2922</v>
      </c>
      <c r="BB17" s="59">
        <v>14926.57</v>
      </c>
      <c r="BC17" s="59">
        <v>112375</v>
      </c>
      <c r="BD17" s="59">
        <v>140400.6</v>
      </c>
    </row>
    <row r="18" spans="1:56" s="105" customFormat="1" ht="15.75" x14ac:dyDescent="0.25">
      <c r="A18" s="59">
        <v>11</v>
      </c>
      <c r="B18" s="59" t="s">
        <v>46</v>
      </c>
      <c r="C18" s="190">
        <f>'Crop Loan'!CS21</f>
        <v>2348</v>
      </c>
      <c r="D18" s="190">
        <f>'Crop Loan'!CT21</f>
        <v>1443</v>
      </c>
      <c r="E18" s="59">
        <v>261</v>
      </c>
      <c r="F18" s="59">
        <v>252.58</v>
      </c>
      <c r="G18" s="59">
        <v>76</v>
      </c>
      <c r="H18" s="59">
        <v>53.28</v>
      </c>
      <c r="I18" s="59">
        <v>50</v>
      </c>
      <c r="J18" s="59">
        <v>104.2</v>
      </c>
      <c r="K18" s="59">
        <v>89</v>
      </c>
      <c r="L18" s="59">
        <v>199.71</v>
      </c>
      <c r="M18" s="190">
        <f t="shared" si="0"/>
        <v>2748</v>
      </c>
      <c r="N18" s="190">
        <f t="shared" si="1"/>
        <v>1999.49</v>
      </c>
      <c r="O18" s="59">
        <v>41</v>
      </c>
      <c r="P18" s="59">
        <v>464.34</v>
      </c>
      <c r="Q18" s="59">
        <v>61</v>
      </c>
      <c r="R18" s="59">
        <v>696.51</v>
      </c>
      <c r="S18" s="59">
        <v>41</v>
      </c>
      <c r="T18" s="59">
        <v>464.34</v>
      </c>
      <c r="U18" s="59">
        <v>41</v>
      </c>
      <c r="V18" s="59">
        <v>464.34</v>
      </c>
      <c r="W18" s="59">
        <v>20</v>
      </c>
      <c r="X18" s="59">
        <v>232.17</v>
      </c>
      <c r="Y18" s="59">
        <f t="shared" si="2"/>
        <v>204</v>
      </c>
      <c r="Z18" s="59">
        <f t="shared" si="3"/>
        <v>2321.6999999999998</v>
      </c>
      <c r="AA18" s="59">
        <v>3</v>
      </c>
      <c r="AB18" s="59">
        <v>19.760000000000002</v>
      </c>
      <c r="AC18" s="59">
        <v>51</v>
      </c>
      <c r="AD18" s="59">
        <v>149.94999999999999</v>
      </c>
      <c r="AE18" s="59">
        <v>33</v>
      </c>
      <c r="AF18" s="59">
        <v>177.35</v>
      </c>
      <c r="AG18" s="59">
        <v>3</v>
      </c>
      <c r="AH18" s="59">
        <v>16.46</v>
      </c>
      <c r="AI18" s="59">
        <v>3</v>
      </c>
      <c r="AJ18" s="59">
        <v>19.760000000000002</v>
      </c>
      <c r="AK18" s="59">
        <v>13</v>
      </c>
      <c r="AL18" s="59">
        <v>43.18</v>
      </c>
      <c r="AM18" s="59">
        <f t="shared" si="4"/>
        <v>3058</v>
      </c>
      <c r="AN18" s="59">
        <f t="shared" si="5"/>
        <v>4747.6500000000005</v>
      </c>
      <c r="AO18" s="59">
        <v>459</v>
      </c>
      <c r="AP18" s="59">
        <v>712.14</v>
      </c>
      <c r="AQ18" s="59">
        <v>0</v>
      </c>
      <c r="AR18" s="59">
        <v>0</v>
      </c>
      <c r="AS18" s="59">
        <v>0</v>
      </c>
      <c r="AT18" s="59">
        <v>0</v>
      </c>
      <c r="AU18" s="59">
        <v>50</v>
      </c>
      <c r="AV18" s="59">
        <v>267.3</v>
      </c>
      <c r="AW18" s="59">
        <v>0</v>
      </c>
      <c r="AX18" s="59">
        <v>0</v>
      </c>
      <c r="AY18" s="59">
        <v>104</v>
      </c>
      <c r="AZ18" s="59">
        <v>559.9</v>
      </c>
      <c r="BA18" s="59">
        <v>154</v>
      </c>
      <c r="BB18" s="59">
        <v>827.2</v>
      </c>
      <c r="BC18" s="59">
        <v>3212</v>
      </c>
      <c r="BD18" s="59">
        <v>5574.83</v>
      </c>
    </row>
    <row r="19" spans="1:56" s="105" customFormat="1" ht="15.75" x14ac:dyDescent="0.25">
      <c r="A19" s="59">
        <v>12</v>
      </c>
      <c r="B19" s="59" t="s">
        <v>47</v>
      </c>
      <c r="C19" s="190">
        <f>'Crop Loan'!CS22</f>
        <v>18780</v>
      </c>
      <c r="D19" s="190">
        <f>'Crop Loan'!CT22</f>
        <v>11545</v>
      </c>
      <c r="E19" s="59">
        <v>1665</v>
      </c>
      <c r="F19" s="59">
        <v>2011.5</v>
      </c>
      <c r="G19" s="59">
        <v>439</v>
      </c>
      <c r="H19" s="59">
        <v>424.31</v>
      </c>
      <c r="I19" s="59">
        <v>245</v>
      </c>
      <c r="J19" s="59">
        <v>840.31</v>
      </c>
      <c r="K19" s="59">
        <v>649</v>
      </c>
      <c r="L19" s="59">
        <v>1579.13</v>
      </c>
      <c r="M19" s="190">
        <f t="shared" si="0"/>
        <v>21339</v>
      </c>
      <c r="N19" s="190">
        <f t="shared" si="1"/>
        <v>15975.939999999999</v>
      </c>
      <c r="O19" s="59">
        <v>146</v>
      </c>
      <c r="P19" s="59">
        <v>1698.17</v>
      </c>
      <c r="Q19" s="59">
        <v>221</v>
      </c>
      <c r="R19" s="59">
        <v>2547.25</v>
      </c>
      <c r="S19" s="59">
        <v>146</v>
      </c>
      <c r="T19" s="59">
        <v>1698.17</v>
      </c>
      <c r="U19" s="59">
        <v>146</v>
      </c>
      <c r="V19" s="59">
        <v>1698.17</v>
      </c>
      <c r="W19" s="59">
        <v>74</v>
      </c>
      <c r="X19" s="59">
        <v>849.08</v>
      </c>
      <c r="Y19" s="59">
        <f t="shared" si="2"/>
        <v>733</v>
      </c>
      <c r="Z19" s="59">
        <f t="shared" si="3"/>
        <v>8490.84</v>
      </c>
      <c r="AA19" s="59">
        <v>9</v>
      </c>
      <c r="AB19" s="59">
        <v>72.73</v>
      </c>
      <c r="AC19" s="59">
        <v>175</v>
      </c>
      <c r="AD19" s="59">
        <v>549.14</v>
      </c>
      <c r="AE19" s="59">
        <v>118</v>
      </c>
      <c r="AF19" s="59">
        <v>647.64</v>
      </c>
      <c r="AG19" s="59">
        <v>9</v>
      </c>
      <c r="AH19" s="59">
        <v>60.61</v>
      </c>
      <c r="AI19" s="59">
        <v>9</v>
      </c>
      <c r="AJ19" s="59">
        <v>72.73</v>
      </c>
      <c r="AK19" s="59">
        <v>35</v>
      </c>
      <c r="AL19" s="59">
        <v>159.4</v>
      </c>
      <c r="AM19" s="59">
        <f t="shared" si="4"/>
        <v>22427</v>
      </c>
      <c r="AN19" s="59">
        <f t="shared" si="5"/>
        <v>26029.03</v>
      </c>
      <c r="AO19" s="59">
        <v>3364</v>
      </c>
      <c r="AP19" s="59">
        <v>3904.32</v>
      </c>
      <c r="AQ19" s="59">
        <v>0</v>
      </c>
      <c r="AR19" s="59">
        <v>0</v>
      </c>
      <c r="AS19" s="59">
        <v>0</v>
      </c>
      <c r="AT19" s="59">
        <v>0</v>
      </c>
      <c r="AU19" s="59">
        <v>180</v>
      </c>
      <c r="AV19" s="59">
        <v>977.9</v>
      </c>
      <c r="AW19" s="59">
        <v>0</v>
      </c>
      <c r="AX19" s="59">
        <v>0</v>
      </c>
      <c r="AY19" s="59">
        <v>378</v>
      </c>
      <c r="AZ19" s="59">
        <v>2048.1999999999998</v>
      </c>
      <c r="BA19" s="59">
        <v>558</v>
      </c>
      <c r="BB19" s="59">
        <v>3026.1</v>
      </c>
      <c r="BC19" s="59">
        <v>22985</v>
      </c>
      <c r="BD19" s="59">
        <v>29054.880000000001</v>
      </c>
    </row>
    <row r="20" spans="1:56" s="107" customFormat="1" ht="15.75" x14ac:dyDescent="0.25">
      <c r="A20" s="106"/>
      <c r="B20" s="91" t="s">
        <v>48</v>
      </c>
      <c r="C20" s="188">
        <f>SUM(C8:C19)</f>
        <v>225925</v>
      </c>
      <c r="D20" s="188">
        <f t="shared" ref="D20:BD20" si="6">SUM(D8:D19)</f>
        <v>138875</v>
      </c>
      <c r="E20" s="188">
        <f t="shared" si="6"/>
        <v>23153</v>
      </c>
      <c r="F20" s="188">
        <f t="shared" si="6"/>
        <v>24233.200000000004</v>
      </c>
      <c r="G20" s="188">
        <f t="shared" si="6"/>
        <v>6651</v>
      </c>
      <c r="H20" s="188">
        <f t="shared" si="6"/>
        <v>5115.3599999999997</v>
      </c>
      <c r="I20" s="188">
        <f t="shared" si="6"/>
        <v>4155</v>
      </c>
      <c r="J20" s="188">
        <f t="shared" si="6"/>
        <v>10080.280000000001</v>
      </c>
      <c r="K20" s="188">
        <f t="shared" si="6"/>
        <v>8396</v>
      </c>
      <c r="L20" s="188">
        <f t="shared" si="6"/>
        <v>19040.469999999998</v>
      </c>
      <c r="M20" s="188">
        <f t="shared" si="6"/>
        <v>261629</v>
      </c>
      <c r="N20" s="188">
        <f t="shared" si="6"/>
        <v>192228.95</v>
      </c>
      <c r="O20" s="188">
        <f t="shared" si="6"/>
        <v>2289</v>
      </c>
      <c r="P20" s="188">
        <f t="shared" si="6"/>
        <v>24125.120000000003</v>
      </c>
      <c r="Q20" s="188">
        <f t="shared" si="6"/>
        <v>3366</v>
      </c>
      <c r="R20" s="188">
        <f t="shared" si="6"/>
        <v>36187.71</v>
      </c>
      <c r="S20" s="188">
        <f t="shared" si="6"/>
        <v>2289</v>
      </c>
      <c r="T20" s="188">
        <f t="shared" si="6"/>
        <v>24125.120000000003</v>
      </c>
      <c r="U20" s="188">
        <f t="shared" si="6"/>
        <v>2289</v>
      </c>
      <c r="V20" s="188">
        <f t="shared" si="6"/>
        <v>24125.120000000003</v>
      </c>
      <c r="W20" s="188">
        <f t="shared" si="6"/>
        <v>1216</v>
      </c>
      <c r="X20" s="188">
        <f t="shared" si="6"/>
        <v>12062.529999999999</v>
      </c>
      <c r="Y20" s="188">
        <f t="shared" si="6"/>
        <v>11449</v>
      </c>
      <c r="Z20" s="188">
        <f t="shared" si="6"/>
        <v>120625.59999999996</v>
      </c>
      <c r="AA20" s="188">
        <f t="shared" si="6"/>
        <v>307</v>
      </c>
      <c r="AB20" s="188">
        <f t="shared" si="6"/>
        <v>1030.96</v>
      </c>
      <c r="AC20" s="188">
        <f t="shared" si="6"/>
        <v>2673</v>
      </c>
      <c r="AD20" s="188">
        <f t="shared" si="6"/>
        <v>7819.66</v>
      </c>
      <c r="AE20" s="188">
        <f t="shared" si="6"/>
        <v>1858</v>
      </c>
      <c r="AF20" s="188">
        <f t="shared" si="6"/>
        <v>9195.659999999998</v>
      </c>
      <c r="AG20" s="188">
        <f t="shared" si="6"/>
        <v>307</v>
      </c>
      <c r="AH20" s="188">
        <f t="shared" si="6"/>
        <v>859.03000000000009</v>
      </c>
      <c r="AI20" s="188">
        <f t="shared" si="6"/>
        <v>307</v>
      </c>
      <c r="AJ20" s="188">
        <f t="shared" si="6"/>
        <v>1030.96</v>
      </c>
      <c r="AK20" s="188">
        <f t="shared" si="6"/>
        <v>934</v>
      </c>
      <c r="AL20" s="188">
        <f t="shared" si="6"/>
        <v>2264.96</v>
      </c>
      <c r="AM20" s="188">
        <f t="shared" si="6"/>
        <v>279464</v>
      </c>
      <c r="AN20" s="188">
        <f t="shared" si="6"/>
        <v>335055.78000000003</v>
      </c>
      <c r="AO20" s="188">
        <f t="shared" si="6"/>
        <v>41919</v>
      </c>
      <c r="AP20" s="188">
        <f t="shared" si="6"/>
        <v>50258.47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2741</v>
      </c>
      <c r="AV20" s="188">
        <f t="shared" si="6"/>
        <v>13888.099999999999</v>
      </c>
      <c r="AW20" s="188">
        <f t="shared" si="6"/>
        <v>0</v>
      </c>
      <c r="AX20" s="188">
        <f t="shared" si="6"/>
        <v>0</v>
      </c>
      <c r="AY20" s="188">
        <f t="shared" si="6"/>
        <v>5598</v>
      </c>
      <c r="AZ20" s="188">
        <f t="shared" si="6"/>
        <v>29103.830000000005</v>
      </c>
      <c r="BA20" s="188">
        <f t="shared" si="6"/>
        <v>8339</v>
      </c>
      <c r="BB20" s="188">
        <f t="shared" si="6"/>
        <v>42991.93</v>
      </c>
      <c r="BC20" s="188">
        <f t="shared" si="6"/>
        <v>287803</v>
      </c>
      <c r="BD20" s="188">
        <f t="shared" si="6"/>
        <v>378048.29</v>
      </c>
    </row>
    <row r="21" spans="1:56" s="105" customFormat="1" ht="15.75" x14ac:dyDescent="0.25">
      <c r="A21" s="59">
        <v>13</v>
      </c>
      <c r="B21" s="59" t="s">
        <v>49</v>
      </c>
      <c r="C21" s="190">
        <f>'Crop Loan'!CS24</f>
        <v>7043</v>
      </c>
      <c r="D21" s="190">
        <f>'Crop Loan'!CT24</f>
        <v>4329</v>
      </c>
      <c r="E21" s="59">
        <v>746</v>
      </c>
      <c r="F21" s="59">
        <v>755.3</v>
      </c>
      <c r="G21" s="59">
        <v>219</v>
      </c>
      <c r="H21" s="59">
        <v>160.05000000000001</v>
      </c>
      <c r="I21" s="59">
        <v>140</v>
      </c>
      <c r="J21" s="59">
        <v>315.99</v>
      </c>
      <c r="K21" s="59">
        <v>268</v>
      </c>
      <c r="L21" s="59">
        <v>594.84</v>
      </c>
      <c r="M21" s="190">
        <f t="shared" ref="M21:M34" si="7">C21+E21+I21+K21</f>
        <v>8197</v>
      </c>
      <c r="N21" s="190">
        <f t="shared" ref="N21:N34" si="8">D21+F21+J21+L21</f>
        <v>5995.13</v>
      </c>
      <c r="O21" s="59">
        <v>52</v>
      </c>
      <c r="P21" s="59">
        <v>552.79</v>
      </c>
      <c r="Q21" s="59">
        <v>74</v>
      </c>
      <c r="R21" s="59">
        <v>829.19</v>
      </c>
      <c r="S21" s="59">
        <v>52</v>
      </c>
      <c r="T21" s="59">
        <v>552.79</v>
      </c>
      <c r="U21" s="59">
        <v>52</v>
      </c>
      <c r="V21" s="59">
        <v>552.79</v>
      </c>
      <c r="W21" s="59">
        <v>33</v>
      </c>
      <c r="X21" s="59">
        <v>276.39999999999998</v>
      </c>
      <c r="Y21" s="59">
        <f>O21+Q21+S21+U21+W21</f>
        <v>263</v>
      </c>
      <c r="Z21" s="59">
        <f>P21+R21+T21+V21+X21</f>
        <v>2763.96</v>
      </c>
      <c r="AA21" s="59">
        <v>9</v>
      </c>
      <c r="AB21" s="59">
        <v>23.67</v>
      </c>
      <c r="AC21" s="59">
        <v>61</v>
      </c>
      <c r="AD21" s="59">
        <v>178.75</v>
      </c>
      <c r="AE21" s="59">
        <v>38</v>
      </c>
      <c r="AF21" s="59">
        <v>210.63</v>
      </c>
      <c r="AG21" s="59">
        <v>9</v>
      </c>
      <c r="AH21" s="59">
        <v>19.72</v>
      </c>
      <c r="AI21" s="59">
        <v>9</v>
      </c>
      <c r="AJ21" s="59">
        <v>23.67</v>
      </c>
      <c r="AK21" s="59">
        <v>27</v>
      </c>
      <c r="AL21" s="59">
        <v>51.63</v>
      </c>
      <c r="AM21" s="59">
        <f t="shared" ref="AM21:AM34" si="9">M21+Y21+AA21+AC21+AE21+AG21+AI21+AK21</f>
        <v>8613</v>
      </c>
      <c r="AN21" s="59">
        <f t="shared" ref="AN21:AN34" si="10">N21+Z21+AB21+AD21+AF21+AH21+AJ21+AL21</f>
        <v>9267.159999999998</v>
      </c>
      <c r="AO21" s="59">
        <v>1292</v>
      </c>
      <c r="AP21" s="59">
        <v>1390.05</v>
      </c>
      <c r="AQ21" s="59">
        <v>0</v>
      </c>
      <c r="AR21" s="59">
        <v>0</v>
      </c>
      <c r="AS21" s="59">
        <v>0</v>
      </c>
      <c r="AT21" s="59">
        <v>0</v>
      </c>
      <c r="AU21" s="59">
        <v>64</v>
      </c>
      <c r="AV21" s="59">
        <v>317.89999999999998</v>
      </c>
      <c r="AW21" s="59">
        <v>0</v>
      </c>
      <c r="AX21" s="59">
        <v>0</v>
      </c>
      <c r="AY21" s="59">
        <v>126</v>
      </c>
      <c r="AZ21" s="59">
        <v>665.5</v>
      </c>
      <c r="BA21" s="59">
        <v>190</v>
      </c>
      <c r="BB21" s="59">
        <v>983.4</v>
      </c>
      <c r="BC21" s="59">
        <v>8803</v>
      </c>
      <c r="BD21" s="59">
        <v>10250.42</v>
      </c>
    </row>
    <row r="22" spans="1:56" s="105" customFormat="1" ht="15.75" x14ac:dyDescent="0.25">
      <c r="A22" s="59">
        <v>14</v>
      </c>
      <c r="B22" s="59" t="s">
        <v>50</v>
      </c>
      <c r="C22" s="190">
        <f>'Crop Loan'!CS25</f>
        <v>0</v>
      </c>
      <c r="D22" s="190">
        <f>'Crop Loan'!CT25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Loan'!CS26</f>
        <v>0</v>
      </c>
      <c r="D23" s="190">
        <f>'Crop Loan'!CT26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Loan'!CS27</f>
        <v>330</v>
      </c>
      <c r="D24" s="190">
        <f>'Crop Loan'!CT27</f>
        <v>202</v>
      </c>
      <c r="E24" s="59">
        <v>135</v>
      </c>
      <c r="F24" s="59">
        <v>35.82</v>
      </c>
      <c r="G24" s="59">
        <v>55</v>
      </c>
      <c r="H24" s="59">
        <v>6.71</v>
      </c>
      <c r="I24" s="59">
        <v>40</v>
      </c>
      <c r="J24" s="59">
        <v>16.8</v>
      </c>
      <c r="K24" s="59">
        <v>23</v>
      </c>
      <c r="L24" s="59">
        <v>28.09</v>
      </c>
      <c r="M24" s="190">
        <f t="shared" si="7"/>
        <v>528</v>
      </c>
      <c r="N24" s="190">
        <f t="shared" si="8"/>
        <v>282.70999999999998</v>
      </c>
      <c r="O24" s="59">
        <v>4</v>
      </c>
      <c r="P24" s="59">
        <v>18.46</v>
      </c>
      <c r="Q24" s="59">
        <v>4</v>
      </c>
      <c r="R24" s="59">
        <v>27.69</v>
      </c>
      <c r="S24" s="59">
        <v>4</v>
      </c>
      <c r="T24" s="59">
        <v>18.46</v>
      </c>
      <c r="U24" s="59">
        <v>4</v>
      </c>
      <c r="V24" s="59">
        <v>18.46</v>
      </c>
      <c r="W24" s="59">
        <v>4</v>
      </c>
      <c r="X24" s="59">
        <v>9.23</v>
      </c>
      <c r="Y24" s="59">
        <f t="shared" si="11"/>
        <v>20</v>
      </c>
      <c r="Z24" s="59">
        <f t="shared" si="12"/>
        <v>92.300000000000026</v>
      </c>
      <c r="AA24" s="59">
        <v>3</v>
      </c>
      <c r="AB24" s="59">
        <v>0.65</v>
      </c>
      <c r="AC24" s="59">
        <v>3</v>
      </c>
      <c r="AD24" s="59">
        <v>5.96</v>
      </c>
      <c r="AE24" s="59">
        <v>3</v>
      </c>
      <c r="AF24" s="59">
        <v>7.27</v>
      </c>
      <c r="AG24" s="59">
        <v>3</v>
      </c>
      <c r="AH24" s="59">
        <v>0.54</v>
      </c>
      <c r="AI24" s="59">
        <v>3</v>
      </c>
      <c r="AJ24" s="59">
        <v>0.65</v>
      </c>
      <c r="AK24" s="59">
        <v>9</v>
      </c>
      <c r="AL24" s="59">
        <v>1.78</v>
      </c>
      <c r="AM24" s="59">
        <f t="shared" si="9"/>
        <v>572</v>
      </c>
      <c r="AN24" s="59">
        <f t="shared" si="10"/>
        <v>391.8599999999999</v>
      </c>
      <c r="AO24" s="59">
        <v>86</v>
      </c>
      <c r="AP24" s="59">
        <v>58.77</v>
      </c>
      <c r="AQ24" s="59">
        <v>0</v>
      </c>
      <c r="AR24" s="59">
        <v>0</v>
      </c>
      <c r="AS24" s="59">
        <v>0</v>
      </c>
      <c r="AT24" s="59">
        <v>0</v>
      </c>
      <c r="AU24" s="59">
        <v>4</v>
      </c>
      <c r="AV24" s="59">
        <v>11</v>
      </c>
      <c r="AW24" s="59">
        <v>0</v>
      </c>
      <c r="AX24" s="59">
        <v>0</v>
      </c>
      <c r="AY24" s="59">
        <v>5</v>
      </c>
      <c r="AZ24" s="59">
        <v>22</v>
      </c>
      <c r="BA24" s="59">
        <v>9</v>
      </c>
      <c r="BB24" s="59">
        <v>33</v>
      </c>
      <c r="BC24" s="59">
        <v>581</v>
      </c>
      <c r="BD24" s="59">
        <v>424.82</v>
      </c>
    </row>
    <row r="25" spans="1:56" s="105" customFormat="1" ht="15.75" x14ac:dyDescent="0.25">
      <c r="A25" s="59">
        <v>17</v>
      </c>
      <c r="B25" s="59" t="s">
        <v>53</v>
      </c>
      <c r="C25" s="190">
        <f>'Crop Loan'!CS28</f>
        <v>0</v>
      </c>
      <c r="D25" s="190">
        <f>'Crop Loan'!CT28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Loan'!CS29</f>
        <v>21124</v>
      </c>
      <c r="D26" s="190">
        <f>'Crop Loan'!CT29</f>
        <v>12986</v>
      </c>
      <c r="E26" s="59">
        <v>1926</v>
      </c>
      <c r="F26" s="59">
        <v>2262.8200000000002</v>
      </c>
      <c r="G26" s="59">
        <v>494</v>
      </c>
      <c r="H26" s="59">
        <v>477.62</v>
      </c>
      <c r="I26" s="59">
        <v>330</v>
      </c>
      <c r="J26" s="59">
        <v>947.86</v>
      </c>
      <c r="K26" s="59">
        <v>742</v>
      </c>
      <c r="L26" s="59">
        <v>1779.54</v>
      </c>
      <c r="M26" s="190">
        <f t="shared" si="7"/>
        <v>24122</v>
      </c>
      <c r="N26" s="190">
        <f t="shared" si="8"/>
        <v>17976.22</v>
      </c>
      <c r="O26" s="59">
        <v>135</v>
      </c>
      <c r="P26" s="59">
        <v>1473.79</v>
      </c>
      <c r="Q26" s="59">
        <v>195</v>
      </c>
      <c r="R26" s="59">
        <v>2210.6999999999998</v>
      </c>
      <c r="S26" s="59">
        <v>135</v>
      </c>
      <c r="T26" s="59">
        <v>1473.79</v>
      </c>
      <c r="U26" s="59">
        <v>135</v>
      </c>
      <c r="V26" s="59">
        <v>1473.79</v>
      </c>
      <c r="W26" s="59">
        <v>74</v>
      </c>
      <c r="X26" s="59">
        <v>736.91</v>
      </c>
      <c r="Y26" s="59">
        <f t="shared" si="11"/>
        <v>674</v>
      </c>
      <c r="Z26" s="59">
        <f t="shared" si="12"/>
        <v>7368.98</v>
      </c>
      <c r="AA26" s="59">
        <v>12</v>
      </c>
      <c r="AB26" s="59">
        <v>63.2</v>
      </c>
      <c r="AC26" s="59">
        <v>158</v>
      </c>
      <c r="AD26" s="59">
        <v>476.65</v>
      </c>
      <c r="AE26" s="59">
        <v>103</v>
      </c>
      <c r="AF26" s="59">
        <v>562.29</v>
      </c>
      <c r="AG26" s="59">
        <v>12</v>
      </c>
      <c r="AH26" s="59">
        <v>52.66</v>
      </c>
      <c r="AI26" s="59">
        <v>12</v>
      </c>
      <c r="AJ26" s="59">
        <v>63.2</v>
      </c>
      <c r="AK26" s="59">
        <v>44</v>
      </c>
      <c r="AL26" s="59">
        <v>137.99</v>
      </c>
      <c r="AM26" s="59">
        <f t="shared" si="9"/>
        <v>25137</v>
      </c>
      <c r="AN26" s="59">
        <f t="shared" si="10"/>
        <v>26701.190000000006</v>
      </c>
      <c r="AO26" s="59">
        <v>3771</v>
      </c>
      <c r="AP26" s="59">
        <v>4005.24</v>
      </c>
      <c r="AQ26" s="59">
        <v>0</v>
      </c>
      <c r="AR26" s="59">
        <v>0</v>
      </c>
      <c r="AS26" s="59">
        <v>0</v>
      </c>
      <c r="AT26" s="59">
        <v>0</v>
      </c>
      <c r="AU26" s="59">
        <v>162</v>
      </c>
      <c r="AV26" s="59">
        <v>848.1</v>
      </c>
      <c r="AW26" s="59">
        <v>0</v>
      </c>
      <c r="AX26" s="59">
        <v>0</v>
      </c>
      <c r="AY26" s="59">
        <v>328</v>
      </c>
      <c r="AZ26" s="59">
        <v>1777.6</v>
      </c>
      <c r="BA26" s="59">
        <v>490</v>
      </c>
      <c r="BB26" s="59">
        <v>2625.7</v>
      </c>
      <c r="BC26" s="59">
        <v>25627</v>
      </c>
      <c r="BD26" s="59">
        <v>29327.29</v>
      </c>
    </row>
    <row r="27" spans="1:56" s="105" customFormat="1" ht="15.75" x14ac:dyDescent="0.25">
      <c r="A27" s="59">
        <v>19</v>
      </c>
      <c r="B27" s="59" t="s">
        <v>55</v>
      </c>
      <c r="C27" s="190">
        <f>'Crop Loan'!CS30</f>
        <v>19861</v>
      </c>
      <c r="D27" s="190">
        <f>'Crop Loan'!CT30</f>
        <v>12209</v>
      </c>
      <c r="E27" s="59">
        <v>1885</v>
      </c>
      <c r="F27" s="59">
        <v>2127.36</v>
      </c>
      <c r="G27" s="59">
        <v>488</v>
      </c>
      <c r="H27" s="59">
        <v>449.53</v>
      </c>
      <c r="I27" s="59">
        <v>300</v>
      </c>
      <c r="J27" s="59">
        <v>890.7</v>
      </c>
      <c r="K27" s="59">
        <v>700</v>
      </c>
      <c r="L27" s="59">
        <v>1670.89</v>
      </c>
      <c r="M27" s="190">
        <f t="shared" si="7"/>
        <v>22746</v>
      </c>
      <c r="N27" s="190">
        <f t="shared" si="8"/>
        <v>16897.95</v>
      </c>
      <c r="O27" s="59">
        <v>267</v>
      </c>
      <c r="P27" s="59">
        <v>2947.37</v>
      </c>
      <c r="Q27" s="59">
        <v>391</v>
      </c>
      <c r="R27" s="59">
        <v>4421.03</v>
      </c>
      <c r="S27" s="59">
        <v>267</v>
      </c>
      <c r="T27" s="59">
        <v>2947.37</v>
      </c>
      <c r="U27" s="59">
        <v>267</v>
      </c>
      <c r="V27" s="59">
        <v>2947.37</v>
      </c>
      <c r="W27" s="59">
        <v>142</v>
      </c>
      <c r="X27" s="59">
        <v>1473.69</v>
      </c>
      <c r="Y27" s="59">
        <f t="shared" si="11"/>
        <v>1334</v>
      </c>
      <c r="Z27" s="59">
        <f t="shared" si="12"/>
        <v>14736.83</v>
      </c>
      <c r="AA27" s="59">
        <v>22</v>
      </c>
      <c r="AB27" s="59">
        <v>126.15</v>
      </c>
      <c r="AC27" s="59">
        <v>308</v>
      </c>
      <c r="AD27" s="59">
        <v>953.3</v>
      </c>
      <c r="AE27" s="59">
        <v>210</v>
      </c>
      <c r="AF27" s="59">
        <v>1124.5899999999999</v>
      </c>
      <c r="AG27" s="59">
        <v>19</v>
      </c>
      <c r="AH27" s="59">
        <v>105.12</v>
      </c>
      <c r="AI27" s="59">
        <v>22</v>
      </c>
      <c r="AJ27" s="59">
        <v>126.15</v>
      </c>
      <c r="AK27" s="59">
        <v>61</v>
      </c>
      <c r="AL27" s="59">
        <v>276.61</v>
      </c>
      <c r="AM27" s="59">
        <f t="shared" si="9"/>
        <v>24722</v>
      </c>
      <c r="AN27" s="59">
        <f t="shared" si="10"/>
        <v>34346.700000000004</v>
      </c>
      <c r="AO27" s="59">
        <v>3708</v>
      </c>
      <c r="AP27" s="59">
        <v>5151.88</v>
      </c>
      <c r="AQ27" s="59">
        <v>0</v>
      </c>
      <c r="AR27" s="59">
        <v>0</v>
      </c>
      <c r="AS27" s="59">
        <v>0</v>
      </c>
      <c r="AT27" s="59">
        <v>0</v>
      </c>
      <c r="AU27" s="59">
        <v>322</v>
      </c>
      <c r="AV27" s="59">
        <v>1696.2</v>
      </c>
      <c r="AW27" s="59">
        <v>0</v>
      </c>
      <c r="AX27" s="59">
        <v>0</v>
      </c>
      <c r="AY27" s="59">
        <v>652</v>
      </c>
      <c r="AZ27" s="59">
        <v>3554.1</v>
      </c>
      <c r="BA27" s="59">
        <v>974</v>
      </c>
      <c r="BB27" s="59">
        <v>5250.3</v>
      </c>
      <c r="BC27" s="59">
        <v>25696</v>
      </c>
      <c r="BD27" s="59">
        <v>39596.19</v>
      </c>
    </row>
    <row r="28" spans="1:56" s="105" customFormat="1" ht="15.75" x14ac:dyDescent="0.25">
      <c r="A28" s="59">
        <v>20</v>
      </c>
      <c r="B28" s="59" t="s">
        <v>56</v>
      </c>
      <c r="C28" s="190">
        <f>'Crop Loan'!CS31</f>
        <v>17431</v>
      </c>
      <c r="D28" s="190">
        <f>'Crop Loan'!CT31</f>
        <v>10129</v>
      </c>
      <c r="E28" s="59">
        <v>1545</v>
      </c>
      <c r="F28" s="59">
        <v>1655.03</v>
      </c>
      <c r="G28" s="59">
        <v>449</v>
      </c>
      <c r="H28" s="59">
        <v>353.87</v>
      </c>
      <c r="I28" s="59">
        <v>260</v>
      </c>
      <c r="J28" s="59">
        <v>551.22</v>
      </c>
      <c r="K28" s="59">
        <v>565</v>
      </c>
      <c r="L28" s="59">
        <v>1284.56</v>
      </c>
      <c r="M28" s="190">
        <f t="shared" si="7"/>
        <v>19801</v>
      </c>
      <c r="N28" s="190">
        <f t="shared" si="8"/>
        <v>13619.81</v>
      </c>
      <c r="O28" s="59">
        <v>120</v>
      </c>
      <c r="P28" s="59">
        <v>1208.44</v>
      </c>
      <c r="Q28" s="59">
        <v>164</v>
      </c>
      <c r="R28" s="59">
        <v>1812.63</v>
      </c>
      <c r="S28" s="59">
        <v>120</v>
      </c>
      <c r="T28" s="59">
        <v>1208.44</v>
      </c>
      <c r="U28" s="59">
        <v>120</v>
      </c>
      <c r="V28" s="59">
        <v>1208.44</v>
      </c>
      <c r="W28" s="59">
        <v>67</v>
      </c>
      <c r="X28" s="59">
        <v>604.21</v>
      </c>
      <c r="Y28" s="59">
        <f t="shared" si="11"/>
        <v>591</v>
      </c>
      <c r="Z28" s="59">
        <f t="shared" si="12"/>
        <v>6042.1600000000008</v>
      </c>
      <c r="AA28" s="59">
        <v>15</v>
      </c>
      <c r="AB28" s="59">
        <v>36.909999999999997</v>
      </c>
      <c r="AC28" s="59">
        <v>137</v>
      </c>
      <c r="AD28" s="59">
        <v>391.21</v>
      </c>
      <c r="AE28" s="59">
        <v>77</v>
      </c>
      <c r="AF28" s="59">
        <v>370.44</v>
      </c>
      <c r="AG28" s="59">
        <v>15</v>
      </c>
      <c r="AH28" s="59">
        <v>30.76</v>
      </c>
      <c r="AI28" s="59">
        <v>15</v>
      </c>
      <c r="AJ28" s="59">
        <v>36.909999999999997</v>
      </c>
      <c r="AK28" s="59">
        <v>53</v>
      </c>
      <c r="AL28" s="59">
        <v>106.05</v>
      </c>
      <c r="AM28" s="59">
        <f t="shared" si="9"/>
        <v>20704</v>
      </c>
      <c r="AN28" s="59">
        <f t="shared" si="10"/>
        <v>20634.249999999996</v>
      </c>
      <c r="AO28" s="59">
        <v>3106</v>
      </c>
      <c r="AP28" s="59">
        <v>3095.16</v>
      </c>
      <c r="AQ28" s="59">
        <v>0</v>
      </c>
      <c r="AR28" s="59">
        <v>0</v>
      </c>
      <c r="AS28" s="59">
        <v>0</v>
      </c>
      <c r="AT28" s="59">
        <v>0</v>
      </c>
      <c r="AU28" s="59">
        <v>139</v>
      </c>
      <c r="AV28" s="59">
        <v>695.2</v>
      </c>
      <c r="AW28" s="59">
        <v>0</v>
      </c>
      <c r="AX28" s="59">
        <v>0</v>
      </c>
      <c r="AY28" s="59">
        <v>273</v>
      </c>
      <c r="AZ28" s="59">
        <v>1457.5</v>
      </c>
      <c r="BA28" s="59">
        <v>412</v>
      </c>
      <c r="BB28" s="59">
        <v>2152.6999999999998</v>
      </c>
      <c r="BC28" s="59">
        <v>21116</v>
      </c>
      <c r="BD28" s="59">
        <v>22787.11</v>
      </c>
    </row>
    <row r="29" spans="1:56" s="105" customFormat="1" ht="15.75" x14ac:dyDescent="0.25">
      <c r="A29" s="59">
        <v>21</v>
      </c>
      <c r="B29" s="59" t="s">
        <v>57</v>
      </c>
      <c r="C29" s="190">
        <f>'Crop Loan'!CS32</f>
        <v>0</v>
      </c>
      <c r="D29" s="190">
        <f>'Crop Loan'!CT32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Loan'!CS33</f>
        <v>330</v>
      </c>
      <c r="D30" s="190">
        <f>'Crop Loan'!CT33</f>
        <v>202</v>
      </c>
      <c r="E30" s="59">
        <v>135</v>
      </c>
      <c r="F30" s="59">
        <v>35.82</v>
      </c>
      <c r="G30" s="59">
        <v>55</v>
      </c>
      <c r="H30" s="59">
        <v>6.71</v>
      </c>
      <c r="I30" s="59">
        <v>40</v>
      </c>
      <c r="J30" s="59">
        <v>16.8</v>
      </c>
      <c r="K30" s="59">
        <v>23</v>
      </c>
      <c r="L30" s="59">
        <v>28.09</v>
      </c>
      <c r="M30" s="190">
        <f t="shared" si="7"/>
        <v>528</v>
      </c>
      <c r="N30" s="190">
        <f t="shared" si="8"/>
        <v>282.70999999999998</v>
      </c>
      <c r="O30" s="59">
        <v>4</v>
      </c>
      <c r="P30" s="59">
        <v>18.46</v>
      </c>
      <c r="Q30" s="59">
        <v>4</v>
      </c>
      <c r="R30" s="59">
        <v>27.69</v>
      </c>
      <c r="S30" s="59">
        <v>4</v>
      </c>
      <c r="T30" s="59">
        <v>18.46</v>
      </c>
      <c r="U30" s="59">
        <v>4</v>
      </c>
      <c r="V30" s="59">
        <v>18.46</v>
      </c>
      <c r="W30" s="59">
        <v>4</v>
      </c>
      <c r="X30" s="59">
        <v>9.23</v>
      </c>
      <c r="Y30" s="59">
        <f t="shared" si="11"/>
        <v>20</v>
      </c>
      <c r="Z30" s="59">
        <f t="shared" si="12"/>
        <v>92.300000000000026</v>
      </c>
      <c r="AA30" s="59">
        <v>3</v>
      </c>
      <c r="AB30" s="59">
        <v>0.65</v>
      </c>
      <c r="AC30" s="59">
        <v>3</v>
      </c>
      <c r="AD30" s="59">
        <v>5.96</v>
      </c>
      <c r="AE30" s="59">
        <v>3</v>
      </c>
      <c r="AF30" s="59">
        <v>7.27</v>
      </c>
      <c r="AG30" s="59">
        <v>3</v>
      </c>
      <c r="AH30" s="59">
        <v>0.54</v>
      </c>
      <c r="AI30" s="59">
        <v>3</v>
      </c>
      <c r="AJ30" s="59">
        <v>0.65</v>
      </c>
      <c r="AK30" s="59">
        <v>9</v>
      </c>
      <c r="AL30" s="59">
        <v>1.78</v>
      </c>
      <c r="AM30" s="59">
        <f t="shared" si="9"/>
        <v>572</v>
      </c>
      <c r="AN30" s="59">
        <f t="shared" si="10"/>
        <v>391.8599999999999</v>
      </c>
      <c r="AO30" s="59">
        <v>86</v>
      </c>
      <c r="AP30" s="59">
        <v>58.77</v>
      </c>
      <c r="AQ30" s="59">
        <v>0</v>
      </c>
      <c r="AR30" s="59">
        <v>0</v>
      </c>
      <c r="AS30" s="59">
        <v>0</v>
      </c>
      <c r="AT30" s="59">
        <v>0</v>
      </c>
      <c r="AU30" s="59">
        <v>4</v>
      </c>
      <c r="AV30" s="59">
        <v>11</v>
      </c>
      <c r="AW30" s="59">
        <v>0</v>
      </c>
      <c r="AX30" s="59">
        <v>0</v>
      </c>
      <c r="AY30" s="59">
        <v>5</v>
      </c>
      <c r="AZ30" s="59">
        <v>22</v>
      </c>
      <c r="BA30" s="59">
        <v>9</v>
      </c>
      <c r="BB30" s="59">
        <v>33</v>
      </c>
      <c r="BC30" s="59">
        <v>581</v>
      </c>
      <c r="BD30" s="59">
        <v>424.82</v>
      </c>
    </row>
    <row r="31" spans="1:56" s="105" customFormat="1" ht="15.75" x14ac:dyDescent="0.25">
      <c r="A31" s="59">
        <v>23</v>
      </c>
      <c r="B31" s="59" t="s">
        <v>59</v>
      </c>
      <c r="C31" s="190">
        <f>'Crop Loan'!CS34</f>
        <v>0</v>
      </c>
      <c r="D31" s="190">
        <f>'Crop Loan'!CT34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Loan'!CS35</f>
        <v>1033</v>
      </c>
      <c r="D32" s="190">
        <f>'Crop Loan'!CT35</f>
        <v>635</v>
      </c>
      <c r="E32" s="59">
        <v>278</v>
      </c>
      <c r="F32" s="59">
        <v>110.64</v>
      </c>
      <c r="G32" s="59">
        <v>110</v>
      </c>
      <c r="H32" s="59">
        <v>23.95</v>
      </c>
      <c r="I32" s="59">
        <v>80</v>
      </c>
      <c r="J32" s="59">
        <v>47.03</v>
      </c>
      <c r="K32" s="59">
        <v>58</v>
      </c>
      <c r="L32" s="59">
        <v>86.13</v>
      </c>
      <c r="M32" s="190">
        <f t="shared" si="7"/>
        <v>1449</v>
      </c>
      <c r="N32" s="190">
        <f t="shared" si="8"/>
        <v>878.8</v>
      </c>
      <c r="O32" s="59">
        <v>8</v>
      </c>
      <c r="P32" s="59">
        <v>62.56</v>
      </c>
      <c r="Q32" s="59">
        <v>8</v>
      </c>
      <c r="R32" s="59">
        <v>93.85</v>
      </c>
      <c r="S32" s="59">
        <v>8</v>
      </c>
      <c r="T32" s="59">
        <v>62.56</v>
      </c>
      <c r="U32" s="59">
        <v>8</v>
      </c>
      <c r="V32" s="59">
        <v>62.56</v>
      </c>
      <c r="W32" s="59">
        <v>8</v>
      </c>
      <c r="X32" s="59">
        <v>31.28</v>
      </c>
      <c r="Y32" s="59">
        <f t="shared" si="11"/>
        <v>40</v>
      </c>
      <c r="Z32" s="59">
        <f t="shared" si="12"/>
        <v>312.80999999999995</v>
      </c>
      <c r="AA32" s="59">
        <v>6</v>
      </c>
      <c r="AB32" s="59">
        <v>2.82</v>
      </c>
      <c r="AC32" s="59">
        <v>12</v>
      </c>
      <c r="AD32" s="59">
        <v>19.86</v>
      </c>
      <c r="AE32" s="59">
        <v>6</v>
      </c>
      <c r="AF32" s="59">
        <v>23.6</v>
      </c>
      <c r="AG32" s="59">
        <v>6</v>
      </c>
      <c r="AH32" s="59">
        <v>2.35</v>
      </c>
      <c r="AI32" s="59">
        <v>6</v>
      </c>
      <c r="AJ32" s="59">
        <v>2.82</v>
      </c>
      <c r="AK32" s="59">
        <v>18</v>
      </c>
      <c r="AL32" s="59">
        <v>5.75</v>
      </c>
      <c r="AM32" s="59">
        <f t="shared" si="9"/>
        <v>1543</v>
      </c>
      <c r="AN32" s="59">
        <f t="shared" si="10"/>
        <v>1248.8099999999995</v>
      </c>
      <c r="AO32" s="59">
        <v>231</v>
      </c>
      <c r="AP32" s="59">
        <v>187.37</v>
      </c>
      <c r="AQ32" s="59">
        <v>0</v>
      </c>
      <c r="AR32" s="59">
        <v>0</v>
      </c>
      <c r="AS32" s="59">
        <v>0</v>
      </c>
      <c r="AT32" s="59">
        <v>0</v>
      </c>
      <c r="AU32" s="59">
        <v>10</v>
      </c>
      <c r="AV32" s="59">
        <v>36.299999999999997</v>
      </c>
      <c r="AW32" s="59">
        <v>0</v>
      </c>
      <c r="AX32" s="59">
        <v>0</v>
      </c>
      <c r="AY32" s="59">
        <v>18</v>
      </c>
      <c r="AZ32" s="59">
        <v>75.900000000000006</v>
      </c>
      <c r="BA32" s="59">
        <v>28</v>
      </c>
      <c r="BB32" s="59">
        <v>112.2</v>
      </c>
      <c r="BC32" s="59">
        <v>1571</v>
      </c>
      <c r="BD32" s="59">
        <v>1361.33</v>
      </c>
    </row>
    <row r="33" spans="1:56" s="105" customFormat="1" ht="15.75" x14ac:dyDescent="0.25">
      <c r="A33" s="59">
        <v>25</v>
      </c>
      <c r="B33" s="59" t="s">
        <v>61</v>
      </c>
      <c r="C33" s="190">
        <f>'Crop Loan'!CS36</f>
        <v>0</v>
      </c>
      <c r="D33" s="190">
        <f>'Crop Loan'!CT36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Loan'!CS37</f>
        <v>0</v>
      </c>
      <c r="D34" s="190">
        <f>'Crop Loan'!CT37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67152</v>
      </c>
      <c r="D35" s="188">
        <f t="shared" ref="D35:BD35" si="13">SUM(D21:D34)</f>
        <v>40692</v>
      </c>
      <c r="E35" s="188">
        <f t="shared" si="13"/>
        <v>6650</v>
      </c>
      <c r="F35" s="188">
        <f t="shared" si="13"/>
        <v>6982.79</v>
      </c>
      <c r="G35" s="188">
        <f t="shared" si="13"/>
        <v>1870</v>
      </c>
      <c r="H35" s="188">
        <f t="shared" si="13"/>
        <v>1478.4399999999998</v>
      </c>
      <c r="I35" s="188">
        <f t="shared" si="13"/>
        <v>1190</v>
      </c>
      <c r="J35" s="188">
        <f t="shared" si="13"/>
        <v>2786.400000000001</v>
      </c>
      <c r="K35" s="188">
        <f t="shared" si="13"/>
        <v>2379</v>
      </c>
      <c r="L35" s="188">
        <f t="shared" si="13"/>
        <v>5472.14</v>
      </c>
      <c r="M35" s="188">
        <f t="shared" si="13"/>
        <v>77371</v>
      </c>
      <c r="N35" s="188">
        <f t="shared" si="13"/>
        <v>55933.33</v>
      </c>
      <c r="O35" s="188">
        <f t="shared" si="13"/>
        <v>590</v>
      </c>
      <c r="P35" s="188">
        <f t="shared" si="13"/>
        <v>6281.8700000000008</v>
      </c>
      <c r="Q35" s="188">
        <f t="shared" si="13"/>
        <v>840</v>
      </c>
      <c r="R35" s="188">
        <f t="shared" si="13"/>
        <v>9422.7800000000007</v>
      </c>
      <c r="S35" s="188">
        <f t="shared" si="13"/>
        <v>590</v>
      </c>
      <c r="T35" s="188">
        <f t="shared" si="13"/>
        <v>6281.8700000000008</v>
      </c>
      <c r="U35" s="188">
        <f t="shared" si="13"/>
        <v>590</v>
      </c>
      <c r="V35" s="188">
        <f t="shared" si="13"/>
        <v>6281.8700000000008</v>
      </c>
      <c r="W35" s="188">
        <f t="shared" si="13"/>
        <v>332</v>
      </c>
      <c r="X35" s="188">
        <f t="shared" si="13"/>
        <v>3140.9500000000003</v>
      </c>
      <c r="Y35" s="188">
        <f t="shared" si="13"/>
        <v>2942</v>
      </c>
      <c r="Z35" s="188">
        <f t="shared" si="13"/>
        <v>31409.34</v>
      </c>
      <c r="AA35" s="188">
        <f t="shared" si="13"/>
        <v>70</v>
      </c>
      <c r="AB35" s="188">
        <f t="shared" si="13"/>
        <v>254.05</v>
      </c>
      <c r="AC35" s="188">
        <f t="shared" si="13"/>
        <v>682</v>
      </c>
      <c r="AD35" s="188">
        <f t="shared" si="13"/>
        <v>2031.6899999999998</v>
      </c>
      <c r="AE35" s="188">
        <f t="shared" si="13"/>
        <v>440</v>
      </c>
      <c r="AF35" s="188">
        <f t="shared" si="13"/>
        <v>2306.0899999999997</v>
      </c>
      <c r="AG35" s="188">
        <f t="shared" si="13"/>
        <v>67</v>
      </c>
      <c r="AH35" s="188">
        <f t="shared" si="13"/>
        <v>211.68999999999997</v>
      </c>
      <c r="AI35" s="188">
        <f t="shared" si="13"/>
        <v>70</v>
      </c>
      <c r="AJ35" s="188">
        <f t="shared" si="13"/>
        <v>254.05</v>
      </c>
      <c r="AK35" s="188">
        <f t="shared" si="13"/>
        <v>221</v>
      </c>
      <c r="AL35" s="188">
        <f t="shared" si="13"/>
        <v>581.58999999999992</v>
      </c>
      <c r="AM35" s="188">
        <f t="shared" si="13"/>
        <v>81863</v>
      </c>
      <c r="AN35" s="188">
        <f t="shared" si="13"/>
        <v>92981.83</v>
      </c>
      <c r="AO35" s="188">
        <f t="shared" si="13"/>
        <v>12280</v>
      </c>
      <c r="AP35" s="188">
        <f t="shared" si="13"/>
        <v>13947.24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705</v>
      </c>
      <c r="AV35" s="188">
        <f t="shared" si="13"/>
        <v>3615.7</v>
      </c>
      <c r="AW35" s="188">
        <f t="shared" si="13"/>
        <v>0</v>
      </c>
      <c r="AX35" s="188">
        <f t="shared" si="13"/>
        <v>0</v>
      </c>
      <c r="AY35" s="188">
        <f t="shared" si="13"/>
        <v>1407</v>
      </c>
      <c r="AZ35" s="188">
        <f t="shared" si="13"/>
        <v>7574.5999999999995</v>
      </c>
      <c r="BA35" s="188">
        <f t="shared" si="13"/>
        <v>2112</v>
      </c>
      <c r="BB35" s="188">
        <f t="shared" si="13"/>
        <v>11190.3</v>
      </c>
      <c r="BC35" s="188">
        <f t="shared" si="13"/>
        <v>83975</v>
      </c>
      <c r="BD35" s="188">
        <f t="shared" si="13"/>
        <v>104171.98000000001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Loan'!CS39</f>
        <v>330</v>
      </c>
      <c r="D36" s="190">
        <f>'Crop Loan'!CT39</f>
        <v>202</v>
      </c>
      <c r="E36" s="59">
        <v>135</v>
      </c>
      <c r="F36" s="59">
        <v>35.82</v>
      </c>
      <c r="G36" s="59">
        <v>55</v>
      </c>
      <c r="H36" s="59">
        <v>6.71</v>
      </c>
      <c r="I36" s="59">
        <v>40</v>
      </c>
      <c r="J36" s="59">
        <v>16.8</v>
      </c>
      <c r="K36" s="59">
        <v>23</v>
      </c>
      <c r="L36" s="59">
        <v>28.09</v>
      </c>
      <c r="M36" s="190">
        <f t="shared" ref="M36:M44" si="14">C36+E36+I36+K36</f>
        <v>528</v>
      </c>
      <c r="N36" s="190">
        <f t="shared" ref="N36:N44" si="15">D36+F36+J36+L36</f>
        <v>282.70999999999998</v>
      </c>
      <c r="O36" s="59">
        <v>4</v>
      </c>
      <c r="P36" s="59">
        <v>18.46</v>
      </c>
      <c r="Q36" s="59">
        <v>4</v>
      </c>
      <c r="R36" s="59">
        <v>27.69</v>
      </c>
      <c r="S36" s="59">
        <v>4</v>
      </c>
      <c r="T36" s="59">
        <v>18.46</v>
      </c>
      <c r="U36" s="59">
        <v>4</v>
      </c>
      <c r="V36" s="59">
        <v>18.46</v>
      </c>
      <c r="W36" s="59">
        <v>4</v>
      </c>
      <c r="X36" s="59">
        <v>9.23</v>
      </c>
      <c r="Y36" s="59">
        <f t="shared" ref="Y36:Y44" si="16">O36+Q36+S36+U36+W36</f>
        <v>20</v>
      </c>
      <c r="Z36" s="59">
        <f t="shared" ref="Z36:Z44" si="17">P36+R36+T36+V36+X36</f>
        <v>92.300000000000026</v>
      </c>
      <c r="AA36" s="59">
        <v>3</v>
      </c>
      <c r="AB36" s="59">
        <v>0.65</v>
      </c>
      <c r="AC36" s="59">
        <v>3</v>
      </c>
      <c r="AD36" s="59">
        <v>5.96</v>
      </c>
      <c r="AE36" s="59">
        <v>3</v>
      </c>
      <c r="AF36" s="59">
        <v>7.27</v>
      </c>
      <c r="AG36" s="59">
        <v>3</v>
      </c>
      <c r="AH36" s="59">
        <v>0.54</v>
      </c>
      <c r="AI36" s="59">
        <v>3</v>
      </c>
      <c r="AJ36" s="59">
        <v>0.65</v>
      </c>
      <c r="AK36" s="59">
        <v>9</v>
      </c>
      <c r="AL36" s="59">
        <v>1.78</v>
      </c>
      <c r="AM36" s="59">
        <f t="shared" ref="AM36:AM44" si="18">M36+Y36+AA36+AC36+AE36+AG36+AI36+AK36</f>
        <v>572</v>
      </c>
      <c r="AN36" s="59">
        <f t="shared" ref="AN36:AN44" si="19">N36+Z36+AB36+AD36+AF36+AH36+AJ36+AL36</f>
        <v>391.8599999999999</v>
      </c>
      <c r="AO36" s="59">
        <v>86</v>
      </c>
      <c r="AP36" s="59">
        <v>58.77</v>
      </c>
      <c r="AQ36" s="59">
        <v>0</v>
      </c>
      <c r="AR36" s="59">
        <v>0</v>
      </c>
      <c r="AS36" s="59">
        <v>0</v>
      </c>
      <c r="AT36" s="59">
        <v>0</v>
      </c>
      <c r="AU36" s="59">
        <v>4</v>
      </c>
      <c r="AV36" s="59">
        <v>11</v>
      </c>
      <c r="AW36" s="59">
        <v>0</v>
      </c>
      <c r="AX36" s="59">
        <v>0</v>
      </c>
      <c r="AY36" s="59">
        <v>5</v>
      </c>
      <c r="AZ36" s="59">
        <v>22</v>
      </c>
      <c r="BA36" s="59">
        <v>9</v>
      </c>
      <c r="BB36" s="59">
        <v>33</v>
      </c>
      <c r="BC36" s="59">
        <v>581</v>
      </c>
      <c r="BD36" s="59">
        <v>424.82</v>
      </c>
    </row>
    <row r="37" spans="1:56" s="105" customFormat="1" ht="15.75" x14ac:dyDescent="0.25">
      <c r="A37" s="59">
        <v>28</v>
      </c>
      <c r="B37" s="59" t="s">
        <v>65</v>
      </c>
      <c r="C37" s="190">
        <f>'Crop Loan'!CS40</f>
        <v>0</v>
      </c>
      <c r="D37" s="190">
        <f>'Crop Loan'!CT40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Loan'!CS41</f>
        <v>334</v>
      </c>
      <c r="D38" s="190">
        <f>'Crop Loan'!CT41</f>
        <v>203</v>
      </c>
      <c r="E38" s="59">
        <v>108</v>
      </c>
      <c r="F38" s="59">
        <v>36.880000000000003</v>
      </c>
      <c r="G38" s="59">
        <v>44</v>
      </c>
      <c r="H38" s="59">
        <v>7.74</v>
      </c>
      <c r="I38" s="59">
        <v>48</v>
      </c>
      <c r="J38" s="59">
        <v>17.66</v>
      </c>
      <c r="K38" s="59">
        <v>22</v>
      </c>
      <c r="L38" s="59">
        <v>31.33</v>
      </c>
      <c r="M38" s="190">
        <f t="shared" si="14"/>
        <v>512</v>
      </c>
      <c r="N38" s="190">
        <f t="shared" si="15"/>
        <v>288.87</v>
      </c>
      <c r="O38" s="59">
        <v>4</v>
      </c>
      <c r="P38" s="59">
        <v>18.46</v>
      </c>
      <c r="Q38" s="59">
        <v>4</v>
      </c>
      <c r="R38" s="59">
        <v>27.68</v>
      </c>
      <c r="S38" s="59">
        <v>4</v>
      </c>
      <c r="T38" s="59">
        <v>18.46</v>
      </c>
      <c r="U38" s="59">
        <v>4</v>
      </c>
      <c r="V38" s="59">
        <v>18.96</v>
      </c>
      <c r="W38" s="59">
        <v>4</v>
      </c>
      <c r="X38" s="59">
        <v>15.26</v>
      </c>
      <c r="Y38" s="59">
        <f t="shared" si="16"/>
        <v>20</v>
      </c>
      <c r="Z38" s="59">
        <f t="shared" si="17"/>
        <v>98.820000000000007</v>
      </c>
      <c r="AA38" s="59">
        <v>4</v>
      </c>
      <c r="AB38" s="59">
        <v>0.66</v>
      </c>
      <c r="AC38" s="59">
        <v>4</v>
      </c>
      <c r="AD38" s="59">
        <v>5.96</v>
      </c>
      <c r="AE38" s="59">
        <v>4</v>
      </c>
      <c r="AF38" s="59">
        <v>7.28</v>
      </c>
      <c r="AG38" s="59">
        <v>4</v>
      </c>
      <c r="AH38" s="59">
        <v>0.56000000000000005</v>
      </c>
      <c r="AI38" s="59">
        <v>4</v>
      </c>
      <c r="AJ38" s="59">
        <v>0.66</v>
      </c>
      <c r="AK38" s="59">
        <v>12</v>
      </c>
      <c r="AL38" s="59">
        <v>1.78</v>
      </c>
      <c r="AM38" s="59">
        <f t="shared" si="18"/>
        <v>564</v>
      </c>
      <c r="AN38" s="59">
        <f t="shared" si="19"/>
        <v>404.59</v>
      </c>
      <c r="AO38" s="59">
        <v>84</v>
      </c>
      <c r="AP38" s="59">
        <v>60.63</v>
      </c>
      <c r="AQ38" s="59">
        <v>0</v>
      </c>
      <c r="AR38" s="59">
        <v>0</v>
      </c>
      <c r="AS38" s="59">
        <v>0</v>
      </c>
      <c r="AT38" s="59">
        <v>0</v>
      </c>
      <c r="AU38" s="59">
        <v>4</v>
      </c>
      <c r="AV38" s="59">
        <v>11</v>
      </c>
      <c r="AW38" s="59">
        <v>0</v>
      </c>
      <c r="AX38" s="59">
        <v>0</v>
      </c>
      <c r="AY38" s="59">
        <v>6</v>
      </c>
      <c r="AZ38" s="59">
        <v>22</v>
      </c>
      <c r="BA38" s="59">
        <v>10</v>
      </c>
      <c r="BB38" s="59">
        <v>33</v>
      </c>
      <c r="BC38" s="59">
        <v>574</v>
      </c>
      <c r="BD38" s="59">
        <v>437.17</v>
      </c>
    </row>
    <row r="39" spans="1:56" s="105" customFormat="1" ht="15.75" x14ac:dyDescent="0.25">
      <c r="A39" s="59">
        <v>30</v>
      </c>
      <c r="B39" s="59" t="s">
        <v>67</v>
      </c>
      <c r="C39" s="190">
        <f>'Crop Loan'!CS42</f>
        <v>0</v>
      </c>
      <c r="D39" s="190">
        <f>'Crop Loan'!CT42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Loan'!CS43</f>
        <v>0</v>
      </c>
      <c r="D40" s="190">
        <f>'Crop Loan'!CT43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Loan'!CS44</f>
        <v>0</v>
      </c>
      <c r="D41" s="190">
        <f>'Crop Loan'!CT44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Loan'!CS45</f>
        <v>0</v>
      </c>
      <c r="D42" s="190">
        <f>'Crop Loan'!CT45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Loan'!CS46</f>
        <v>0</v>
      </c>
      <c r="D43" s="190">
        <f>'Crop Loan'!CT46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Loan'!CS47</f>
        <v>0</v>
      </c>
      <c r="D44" s="190">
        <f>'Crop Loan'!CT47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664</v>
      </c>
      <c r="D45" s="91">
        <f t="shared" ref="D45:BD45" si="20">SUM(D36:D44)</f>
        <v>405</v>
      </c>
      <c r="E45" s="91">
        <f t="shared" si="20"/>
        <v>243</v>
      </c>
      <c r="F45" s="91">
        <f t="shared" si="20"/>
        <v>72.7</v>
      </c>
      <c r="G45" s="91">
        <f t="shared" si="20"/>
        <v>99</v>
      </c>
      <c r="H45" s="91">
        <f t="shared" si="20"/>
        <v>14.45</v>
      </c>
      <c r="I45" s="91">
        <f t="shared" si="20"/>
        <v>88</v>
      </c>
      <c r="J45" s="91">
        <f t="shared" si="20"/>
        <v>34.46</v>
      </c>
      <c r="K45" s="91">
        <f t="shared" si="20"/>
        <v>45</v>
      </c>
      <c r="L45" s="91">
        <f t="shared" si="20"/>
        <v>59.42</v>
      </c>
      <c r="M45" s="91">
        <f t="shared" si="20"/>
        <v>1040</v>
      </c>
      <c r="N45" s="91">
        <f t="shared" si="20"/>
        <v>571.57999999999993</v>
      </c>
      <c r="O45" s="91">
        <f t="shared" si="20"/>
        <v>8</v>
      </c>
      <c r="P45" s="91">
        <f t="shared" si="20"/>
        <v>36.92</v>
      </c>
      <c r="Q45" s="91">
        <f t="shared" si="20"/>
        <v>8</v>
      </c>
      <c r="R45" s="91">
        <f t="shared" si="20"/>
        <v>55.370000000000005</v>
      </c>
      <c r="S45" s="91">
        <f t="shared" si="20"/>
        <v>8</v>
      </c>
      <c r="T45" s="91">
        <f t="shared" si="20"/>
        <v>36.92</v>
      </c>
      <c r="U45" s="91">
        <f t="shared" si="20"/>
        <v>8</v>
      </c>
      <c r="V45" s="91">
        <f t="shared" si="20"/>
        <v>37.42</v>
      </c>
      <c r="W45" s="91">
        <f t="shared" si="20"/>
        <v>8</v>
      </c>
      <c r="X45" s="91">
        <f t="shared" si="20"/>
        <v>24.490000000000002</v>
      </c>
      <c r="Y45" s="91">
        <f t="shared" si="20"/>
        <v>40</v>
      </c>
      <c r="Z45" s="91">
        <f t="shared" si="20"/>
        <v>191.12000000000003</v>
      </c>
      <c r="AA45" s="91">
        <f t="shared" si="20"/>
        <v>7</v>
      </c>
      <c r="AB45" s="91">
        <f t="shared" si="20"/>
        <v>1.31</v>
      </c>
      <c r="AC45" s="91">
        <f t="shared" si="20"/>
        <v>7</v>
      </c>
      <c r="AD45" s="91">
        <f t="shared" si="20"/>
        <v>11.92</v>
      </c>
      <c r="AE45" s="91">
        <f t="shared" si="20"/>
        <v>7</v>
      </c>
      <c r="AF45" s="91">
        <f t="shared" si="20"/>
        <v>14.55</v>
      </c>
      <c r="AG45" s="91">
        <f t="shared" si="20"/>
        <v>7</v>
      </c>
      <c r="AH45" s="91">
        <f t="shared" si="20"/>
        <v>1.1000000000000001</v>
      </c>
      <c r="AI45" s="91">
        <f t="shared" si="20"/>
        <v>7</v>
      </c>
      <c r="AJ45" s="91">
        <f t="shared" si="20"/>
        <v>1.31</v>
      </c>
      <c r="AK45" s="91">
        <f t="shared" si="20"/>
        <v>21</v>
      </c>
      <c r="AL45" s="91">
        <f t="shared" si="20"/>
        <v>3.56</v>
      </c>
      <c r="AM45" s="91">
        <f t="shared" si="20"/>
        <v>1136</v>
      </c>
      <c r="AN45" s="91">
        <f t="shared" si="20"/>
        <v>796.44999999999982</v>
      </c>
      <c r="AO45" s="91">
        <f t="shared" si="20"/>
        <v>170</v>
      </c>
      <c r="AP45" s="91">
        <f t="shared" si="20"/>
        <v>119.4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8</v>
      </c>
      <c r="AV45" s="91">
        <f t="shared" si="20"/>
        <v>22</v>
      </c>
      <c r="AW45" s="91">
        <f t="shared" si="20"/>
        <v>0</v>
      </c>
      <c r="AX45" s="91">
        <f t="shared" si="20"/>
        <v>0</v>
      </c>
      <c r="AY45" s="91">
        <f t="shared" si="20"/>
        <v>11</v>
      </c>
      <c r="AZ45" s="91">
        <f t="shared" si="20"/>
        <v>44</v>
      </c>
      <c r="BA45" s="91">
        <f t="shared" si="20"/>
        <v>19</v>
      </c>
      <c r="BB45" s="91">
        <f t="shared" si="20"/>
        <v>66</v>
      </c>
      <c r="BC45" s="91">
        <f t="shared" si="20"/>
        <v>1155</v>
      </c>
      <c r="BD45" s="91">
        <f t="shared" si="20"/>
        <v>861.99</v>
      </c>
    </row>
    <row r="46" spans="1:56" s="105" customFormat="1" ht="15.75" x14ac:dyDescent="0.25">
      <c r="A46" s="59">
        <v>36</v>
      </c>
      <c r="B46" s="59" t="s">
        <v>74</v>
      </c>
      <c r="C46" s="190">
        <f>'Crop Loan'!CS49</f>
        <v>0</v>
      </c>
      <c r="D46" s="190">
        <f>'Crop Loan'!CT49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Loan'!CS51</f>
        <v>0</v>
      </c>
      <c r="D48" s="190">
        <f>'Crop Loan'!CT51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Loan'!CS54</f>
        <v>24879</v>
      </c>
      <c r="D50" s="190">
        <f>'Crop Loan'!CT54</f>
        <v>15299</v>
      </c>
      <c r="E50" s="59">
        <v>6001</v>
      </c>
      <c r="F50" s="59">
        <v>2671.89</v>
      </c>
      <c r="G50" s="59">
        <v>2318</v>
      </c>
      <c r="H50" s="59">
        <v>567.53</v>
      </c>
      <c r="I50" s="59">
        <v>1640</v>
      </c>
      <c r="J50" s="59">
        <v>1116.53</v>
      </c>
      <c r="K50" s="59">
        <v>1354</v>
      </c>
      <c r="L50" s="59">
        <v>2090.6799999999998</v>
      </c>
      <c r="M50" s="190">
        <f>C50+E50+I50+K50</f>
        <v>33874</v>
      </c>
      <c r="N50" s="190">
        <f>D50+F50+J50+L50</f>
        <v>21178.1</v>
      </c>
      <c r="O50" s="59">
        <v>419</v>
      </c>
      <c r="P50" s="59">
        <v>3868.27</v>
      </c>
      <c r="Q50" s="59">
        <v>572</v>
      </c>
      <c r="R50" s="59">
        <v>5802.52</v>
      </c>
      <c r="S50" s="59">
        <v>419</v>
      </c>
      <c r="T50" s="59">
        <v>3868.27</v>
      </c>
      <c r="U50" s="59">
        <v>419</v>
      </c>
      <c r="V50" s="59">
        <v>3868.27</v>
      </c>
      <c r="W50" s="59">
        <v>263</v>
      </c>
      <c r="X50" s="59">
        <v>1934.07</v>
      </c>
      <c r="Y50" s="59">
        <f>O50+Q50+S50+U50+W50</f>
        <v>2092</v>
      </c>
      <c r="Z50" s="59">
        <f>P50+R50+T50+V50+X50</f>
        <v>19341.400000000001</v>
      </c>
      <c r="AA50" s="59">
        <v>126</v>
      </c>
      <c r="AB50" s="59">
        <v>165.55</v>
      </c>
      <c r="AC50" s="59">
        <v>499</v>
      </c>
      <c r="AD50" s="59">
        <v>1247.22</v>
      </c>
      <c r="AE50" s="59">
        <v>383</v>
      </c>
      <c r="AF50" s="59">
        <v>1475.57</v>
      </c>
      <c r="AG50" s="59">
        <v>126</v>
      </c>
      <c r="AH50" s="59">
        <v>138.04</v>
      </c>
      <c r="AI50" s="59">
        <v>126</v>
      </c>
      <c r="AJ50" s="59">
        <v>165.55</v>
      </c>
      <c r="AK50" s="59">
        <v>378</v>
      </c>
      <c r="AL50" s="59">
        <v>366.61</v>
      </c>
      <c r="AM50" s="59">
        <f>M50+Y50+AA50+AC50+AE50+AG50+AI50+AK50</f>
        <v>37604</v>
      </c>
      <c r="AN50" s="59">
        <f>N50+Z50+AB50+AD50+AF50+AH50+AJ50+AL50</f>
        <v>44078.040000000008</v>
      </c>
      <c r="AO50" s="59">
        <v>5642</v>
      </c>
      <c r="AP50" s="59">
        <v>6611.62</v>
      </c>
      <c r="AQ50" s="59">
        <v>0</v>
      </c>
      <c r="AR50" s="59">
        <v>0</v>
      </c>
      <c r="AS50" s="59">
        <v>0</v>
      </c>
      <c r="AT50" s="59">
        <v>0</v>
      </c>
      <c r="AU50" s="59">
        <v>482</v>
      </c>
      <c r="AV50" s="59">
        <v>2226.4</v>
      </c>
      <c r="AW50" s="59">
        <v>0</v>
      </c>
      <c r="AX50" s="59">
        <v>0</v>
      </c>
      <c r="AY50" s="59">
        <v>932</v>
      </c>
      <c r="AZ50" s="59">
        <v>4666.2</v>
      </c>
      <c r="BA50" s="59">
        <v>1414</v>
      </c>
      <c r="BB50" s="59">
        <v>6892.6</v>
      </c>
      <c r="BC50" s="59">
        <v>39018</v>
      </c>
      <c r="BD50" s="59">
        <v>50969.98</v>
      </c>
    </row>
    <row r="51" spans="1:56" s="105" customFormat="1" ht="15.75" x14ac:dyDescent="0.25">
      <c r="A51" s="59">
        <v>39</v>
      </c>
      <c r="B51" s="59" t="s">
        <v>79</v>
      </c>
      <c r="C51" s="190">
        <f>'Crop Loan'!CS55</f>
        <v>0</v>
      </c>
      <c r="D51" s="190">
        <f>'Crop Loan'!CT55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24879</v>
      </c>
      <c r="D52" s="188">
        <f t="shared" ref="D52:BD52" si="23">SUM(D50:D51)</f>
        <v>15299</v>
      </c>
      <c r="E52" s="188">
        <f t="shared" si="23"/>
        <v>6001</v>
      </c>
      <c r="F52" s="188">
        <f t="shared" si="23"/>
        <v>2671.89</v>
      </c>
      <c r="G52" s="188">
        <f t="shared" si="23"/>
        <v>2318</v>
      </c>
      <c r="H52" s="188">
        <f t="shared" si="23"/>
        <v>567.53</v>
      </c>
      <c r="I52" s="188">
        <f t="shared" si="23"/>
        <v>1640</v>
      </c>
      <c r="J52" s="188">
        <f t="shared" si="23"/>
        <v>1116.53</v>
      </c>
      <c r="K52" s="188">
        <f t="shared" si="23"/>
        <v>1354</v>
      </c>
      <c r="L52" s="188">
        <f t="shared" si="23"/>
        <v>2090.6799999999998</v>
      </c>
      <c r="M52" s="188">
        <f t="shared" si="23"/>
        <v>33874</v>
      </c>
      <c r="N52" s="188">
        <f t="shared" si="23"/>
        <v>21178.1</v>
      </c>
      <c r="O52" s="188">
        <f t="shared" si="23"/>
        <v>419</v>
      </c>
      <c r="P52" s="188">
        <f t="shared" si="23"/>
        <v>3868.27</v>
      </c>
      <c r="Q52" s="188">
        <f t="shared" si="23"/>
        <v>572</v>
      </c>
      <c r="R52" s="188">
        <f t="shared" si="23"/>
        <v>5802.52</v>
      </c>
      <c r="S52" s="188">
        <f t="shared" si="23"/>
        <v>419</v>
      </c>
      <c r="T52" s="188">
        <f t="shared" si="23"/>
        <v>3868.27</v>
      </c>
      <c r="U52" s="188">
        <f t="shared" si="23"/>
        <v>419</v>
      </c>
      <c r="V52" s="188">
        <f t="shared" si="23"/>
        <v>3868.27</v>
      </c>
      <c r="W52" s="188">
        <f t="shared" si="23"/>
        <v>263</v>
      </c>
      <c r="X52" s="188">
        <f t="shared" si="23"/>
        <v>1934.07</v>
      </c>
      <c r="Y52" s="188">
        <f t="shared" si="23"/>
        <v>2092</v>
      </c>
      <c r="Z52" s="188">
        <f t="shared" si="23"/>
        <v>19341.400000000001</v>
      </c>
      <c r="AA52" s="188">
        <f t="shared" si="23"/>
        <v>126</v>
      </c>
      <c r="AB52" s="188">
        <f t="shared" si="23"/>
        <v>165.55</v>
      </c>
      <c r="AC52" s="188">
        <f t="shared" si="23"/>
        <v>499</v>
      </c>
      <c r="AD52" s="188">
        <f t="shared" si="23"/>
        <v>1247.22</v>
      </c>
      <c r="AE52" s="188">
        <f t="shared" si="23"/>
        <v>383</v>
      </c>
      <c r="AF52" s="188">
        <f t="shared" si="23"/>
        <v>1475.57</v>
      </c>
      <c r="AG52" s="188">
        <f t="shared" si="23"/>
        <v>126</v>
      </c>
      <c r="AH52" s="188">
        <f t="shared" si="23"/>
        <v>138.04</v>
      </c>
      <c r="AI52" s="188">
        <f t="shared" si="23"/>
        <v>126</v>
      </c>
      <c r="AJ52" s="188">
        <f t="shared" si="23"/>
        <v>165.55</v>
      </c>
      <c r="AK52" s="188">
        <f t="shared" si="23"/>
        <v>378</v>
      </c>
      <c r="AL52" s="188">
        <f t="shared" si="23"/>
        <v>366.61</v>
      </c>
      <c r="AM52" s="188">
        <f t="shared" si="23"/>
        <v>37604</v>
      </c>
      <c r="AN52" s="188">
        <f t="shared" si="23"/>
        <v>44078.040000000008</v>
      </c>
      <c r="AO52" s="188">
        <f t="shared" si="23"/>
        <v>5642</v>
      </c>
      <c r="AP52" s="188">
        <f t="shared" si="23"/>
        <v>6611.62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482</v>
      </c>
      <c r="AV52" s="188">
        <f t="shared" si="23"/>
        <v>2226.4</v>
      </c>
      <c r="AW52" s="188">
        <f t="shared" si="23"/>
        <v>0</v>
      </c>
      <c r="AX52" s="188">
        <f t="shared" si="23"/>
        <v>0</v>
      </c>
      <c r="AY52" s="188">
        <f t="shared" si="23"/>
        <v>932</v>
      </c>
      <c r="AZ52" s="188">
        <f t="shared" si="23"/>
        <v>4666.2</v>
      </c>
      <c r="BA52" s="188">
        <f t="shared" si="23"/>
        <v>1414</v>
      </c>
      <c r="BB52" s="188">
        <f t="shared" si="23"/>
        <v>6892.6</v>
      </c>
      <c r="BC52" s="188">
        <f t="shared" si="23"/>
        <v>39018</v>
      </c>
      <c r="BD52" s="188">
        <f t="shared" si="23"/>
        <v>50969.98</v>
      </c>
    </row>
    <row r="53" spans="1:56" s="105" customFormat="1" ht="15.75" x14ac:dyDescent="0.25">
      <c r="A53" s="59">
        <v>40</v>
      </c>
      <c r="B53" s="59" t="s">
        <v>81</v>
      </c>
      <c r="C53" s="190">
        <f>'Crop Loan'!CS57</f>
        <v>152061</v>
      </c>
      <c r="D53" s="190">
        <f>'Crop Loan'!CT57</f>
        <v>93360</v>
      </c>
      <c r="E53" s="59">
        <v>11021</v>
      </c>
      <c r="F53" s="59">
        <v>16270.42</v>
      </c>
      <c r="G53" s="59">
        <v>2354</v>
      </c>
      <c r="H53" s="59">
        <v>3435.77</v>
      </c>
      <c r="I53" s="59">
        <v>2247</v>
      </c>
      <c r="J53" s="59">
        <v>6808.41</v>
      </c>
      <c r="K53" s="59">
        <v>5136</v>
      </c>
      <c r="L53" s="59">
        <v>12764.28</v>
      </c>
      <c r="M53" s="190">
        <f>C53+E53+I53+K53</f>
        <v>170465</v>
      </c>
      <c r="N53" s="190">
        <f>D53+F53+J53+L53</f>
        <v>129203.11</v>
      </c>
      <c r="O53" s="59">
        <v>247</v>
      </c>
      <c r="P53" s="59">
        <v>2209.86</v>
      </c>
      <c r="Q53" s="59">
        <v>305</v>
      </c>
      <c r="R53" s="59">
        <v>3314.13</v>
      </c>
      <c r="S53" s="59">
        <v>247</v>
      </c>
      <c r="T53" s="59">
        <v>2209.86</v>
      </c>
      <c r="U53" s="59">
        <v>247</v>
      </c>
      <c r="V53" s="59">
        <v>2209.86</v>
      </c>
      <c r="W53" s="59">
        <v>129</v>
      </c>
      <c r="X53" s="59">
        <v>1106.83</v>
      </c>
      <c r="Y53" s="59">
        <f>O53+Q53+S53+U53+W53</f>
        <v>1175</v>
      </c>
      <c r="Z53" s="59">
        <f>P53+R53+T53+V53+X53</f>
        <v>11050.54</v>
      </c>
      <c r="AA53" s="59">
        <v>118</v>
      </c>
      <c r="AB53" s="59">
        <v>95.9</v>
      </c>
      <c r="AC53" s="59">
        <v>129</v>
      </c>
      <c r="AD53" s="59">
        <v>712.14</v>
      </c>
      <c r="AE53" s="59">
        <v>265</v>
      </c>
      <c r="AF53" s="59">
        <v>841.17</v>
      </c>
      <c r="AG53" s="59">
        <v>118</v>
      </c>
      <c r="AH53" s="59">
        <v>78.849999999999994</v>
      </c>
      <c r="AI53" s="59">
        <v>118</v>
      </c>
      <c r="AJ53" s="59">
        <v>95.9</v>
      </c>
      <c r="AK53" s="59">
        <v>354</v>
      </c>
      <c r="AL53" s="59">
        <v>209.94</v>
      </c>
      <c r="AM53" s="59">
        <f>M53+Y53+AA53+AC53+AE53+AG53+AI53+AK53</f>
        <v>172742</v>
      </c>
      <c r="AN53" s="59">
        <f>N53+Z53+AB53+AD53+AF53+AH53+AJ53+AL53</f>
        <v>142287.55000000002</v>
      </c>
      <c r="AO53" s="59">
        <v>25911</v>
      </c>
      <c r="AP53" s="59">
        <v>21343.279999999999</v>
      </c>
      <c r="AQ53" s="59">
        <v>0</v>
      </c>
      <c r="AR53" s="59">
        <v>0</v>
      </c>
      <c r="AS53" s="59">
        <v>0</v>
      </c>
      <c r="AT53" s="59">
        <v>0</v>
      </c>
      <c r="AU53" s="59">
        <v>247</v>
      </c>
      <c r="AV53" s="59">
        <v>1269.8499999999999</v>
      </c>
      <c r="AW53" s="59">
        <v>0</v>
      </c>
      <c r="AX53" s="59">
        <v>0</v>
      </c>
      <c r="AY53" s="59">
        <v>423</v>
      </c>
      <c r="AZ53" s="59">
        <v>2666.03</v>
      </c>
      <c r="BA53" s="59">
        <v>670</v>
      </c>
      <c r="BB53" s="59">
        <v>3935.88</v>
      </c>
      <c r="BC53" s="59">
        <v>173412</v>
      </c>
      <c r="BD53" s="59">
        <v>146224.47</v>
      </c>
    </row>
    <row r="54" spans="1:56" s="107" customFormat="1" ht="15.75" x14ac:dyDescent="0.25">
      <c r="A54" s="106"/>
      <c r="B54" s="91" t="s">
        <v>82</v>
      </c>
      <c r="C54" s="188">
        <f>C53</f>
        <v>152061</v>
      </c>
      <c r="D54" s="188">
        <f t="shared" ref="D54:BD54" si="24">D53</f>
        <v>93360</v>
      </c>
      <c r="E54" s="188">
        <f t="shared" si="24"/>
        <v>11021</v>
      </c>
      <c r="F54" s="188">
        <f t="shared" si="24"/>
        <v>16270.42</v>
      </c>
      <c r="G54" s="188">
        <f t="shared" si="24"/>
        <v>2354</v>
      </c>
      <c r="H54" s="188">
        <f t="shared" si="24"/>
        <v>3435.77</v>
      </c>
      <c r="I54" s="188">
        <f t="shared" si="24"/>
        <v>2247</v>
      </c>
      <c r="J54" s="188">
        <f t="shared" si="24"/>
        <v>6808.41</v>
      </c>
      <c r="K54" s="188">
        <f t="shared" si="24"/>
        <v>5136</v>
      </c>
      <c r="L54" s="188">
        <f t="shared" si="24"/>
        <v>12764.28</v>
      </c>
      <c r="M54" s="188">
        <f t="shared" si="24"/>
        <v>170465</v>
      </c>
      <c r="N54" s="188">
        <f t="shared" si="24"/>
        <v>129203.11</v>
      </c>
      <c r="O54" s="188">
        <f t="shared" si="24"/>
        <v>247</v>
      </c>
      <c r="P54" s="188">
        <f t="shared" si="24"/>
        <v>2209.86</v>
      </c>
      <c r="Q54" s="188">
        <f t="shared" si="24"/>
        <v>305</v>
      </c>
      <c r="R54" s="188">
        <f t="shared" si="24"/>
        <v>3314.13</v>
      </c>
      <c r="S54" s="188">
        <f t="shared" si="24"/>
        <v>247</v>
      </c>
      <c r="T54" s="188">
        <f t="shared" si="24"/>
        <v>2209.86</v>
      </c>
      <c r="U54" s="188">
        <f t="shared" si="24"/>
        <v>247</v>
      </c>
      <c r="V54" s="188">
        <f t="shared" si="24"/>
        <v>2209.86</v>
      </c>
      <c r="W54" s="188">
        <f t="shared" si="24"/>
        <v>129</v>
      </c>
      <c r="X54" s="188">
        <f t="shared" si="24"/>
        <v>1106.83</v>
      </c>
      <c r="Y54" s="188">
        <f t="shared" si="24"/>
        <v>1175</v>
      </c>
      <c r="Z54" s="188">
        <f t="shared" si="24"/>
        <v>11050.54</v>
      </c>
      <c r="AA54" s="188">
        <f t="shared" si="24"/>
        <v>118</v>
      </c>
      <c r="AB54" s="188">
        <f t="shared" si="24"/>
        <v>95.9</v>
      </c>
      <c r="AC54" s="188">
        <f t="shared" si="24"/>
        <v>129</v>
      </c>
      <c r="AD54" s="188">
        <f t="shared" si="24"/>
        <v>712.14</v>
      </c>
      <c r="AE54" s="188">
        <f t="shared" si="24"/>
        <v>265</v>
      </c>
      <c r="AF54" s="188">
        <f t="shared" si="24"/>
        <v>841.17</v>
      </c>
      <c r="AG54" s="188">
        <f t="shared" si="24"/>
        <v>118</v>
      </c>
      <c r="AH54" s="188">
        <f t="shared" si="24"/>
        <v>78.849999999999994</v>
      </c>
      <c r="AI54" s="188">
        <f t="shared" si="24"/>
        <v>118</v>
      </c>
      <c r="AJ54" s="188">
        <f t="shared" si="24"/>
        <v>95.9</v>
      </c>
      <c r="AK54" s="188">
        <f t="shared" si="24"/>
        <v>354</v>
      </c>
      <c r="AL54" s="188">
        <f t="shared" si="24"/>
        <v>209.94</v>
      </c>
      <c r="AM54" s="188">
        <f t="shared" si="24"/>
        <v>172742</v>
      </c>
      <c r="AN54" s="188">
        <f t="shared" si="24"/>
        <v>142287.55000000002</v>
      </c>
      <c r="AO54" s="188">
        <f t="shared" si="24"/>
        <v>25911</v>
      </c>
      <c r="AP54" s="188">
        <f t="shared" si="24"/>
        <v>21343.279999999999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247</v>
      </c>
      <c r="AV54" s="188">
        <f t="shared" si="24"/>
        <v>1269.8499999999999</v>
      </c>
      <c r="AW54" s="188">
        <f t="shared" si="24"/>
        <v>0</v>
      </c>
      <c r="AX54" s="188">
        <f t="shared" si="24"/>
        <v>0</v>
      </c>
      <c r="AY54" s="188">
        <f t="shared" si="24"/>
        <v>423</v>
      </c>
      <c r="AZ54" s="188">
        <f t="shared" si="24"/>
        <v>2666.03</v>
      </c>
      <c r="BA54" s="188">
        <f t="shared" si="24"/>
        <v>670</v>
      </c>
      <c r="BB54" s="188">
        <f t="shared" si="24"/>
        <v>3935.88</v>
      </c>
      <c r="BC54" s="188">
        <f t="shared" si="24"/>
        <v>173412</v>
      </c>
      <c r="BD54" s="188">
        <f t="shared" si="24"/>
        <v>146224.47</v>
      </c>
    </row>
    <row r="55" spans="1:56" s="105" customFormat="1" ht="15.75" x14ac:dyDescent="0.25">
      <c r="A55" s="59">
        <v>42</v>
      </c>
      <c r="B55" s="59" t="s">
        <v>83</v>
      </c>
      <c r="C55" s="190">
        <f>'Crop Loan'!CS59</f>
        <v>0</v>
      </c>
      <c r="D55" s="190">
        <f>'Crop Loan'!CT59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Loan'!CS60</f>
        <v>0</v>
      </c>
      <c r="D56" s="190">
        <f>'Crop Loan'!CT60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Loan'!CS61</f>
        <v>0</v>
      </c>
      <c r="D57" s="190">
        <f>'Crop Loan'!CT61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Loan'!CS62</f>
        <v>0</v>
      </c>
      <c r="D58" s="190">
        <f>'Crop Loan'!CT62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470681</v>
      </c>
      <c r="D60" s="188">
        <f t="shared" si="29"/>
        <v>288631</v>
      </c>
      <c r="E60" s="188">
        <f t="shared" si="29"/>
        <v>47068</v>
      </c>
      <c r="F60" s="188">
        <f t="shared" si="29"/>
        <v>50231.000000000007</v>
      </c>
      <c r="G60" s="188">
        <f t="shared" si="29"/>
        <v>13292</v>
      </c>
      <c r="H60" s="188">
        <f t="shared" si="29"/>
        <v>10611.55</v>
      </c>
      <c r="I60" s="188">
        <f t="shared" si="29"/>
        <v>9320</v>
      </c>
      <c r="J60" s="188">
        <f t="shared" si="29"/>
        <v>20826.080000000002</v>
      </c>
      <c r="K60" s="188">
        <f t="shared" si="29"/>
        <v>17310</v>
      </c>
      <c r="L60" s="188">
        <f t="shared" si="29"/>
        <v>39426.99</v>
      </c>
      <c r="M60" s="188">
        <f t="shared" si="29"/>
        <v>544379</v>
      </c>
      <c r="N60" s="188">
        <f t="shared" si="29"/>
        <v>399115.07</v>
      </c>
      <c r="O60" s="188">
        <f t="shared" si="29"/>
        <v>3553</v>
      </c>
      <c r="P60" s="188">
        <f t="shared" si="29"/>
        <v>36522.040000000008</v>
      </c>
      <c r="Q60" s="188">
        <f t="shared" si="29"/>
        <v>5091</v>
      </c>
      <c r="R60" s="188">
        <f t="shared" si="29"/>
        <v>54782.51</v>
      </c>
      <c r="S60" s="188">
        <f t="shared" si="29"/>
        <v>3553</v>
      </c>
      <c r="T60" s="188">
        <f t="shared" si="29"/>
        <v>36522.040000000008</v>
      </c>
      <c r="U60" s="188">
        <f t="shared" si="29"/>
        <v>3553</v>
      </c>
      <c r="V60" s="188">
        <f t="shared" si="29"/>
        <v>36522.540000000008</v>
      </c>
      <c r="W60" s="188">
        <f t="shared" si="29"/>
        <v>1948</v>
      </c>
      <c r="X60" s="188">
        <f t="shared" si="29"/>
        <v>18268.87</v>
      </c>
      <c r="Y60" s="188">
        <f t="shared" si="29"/>
        <v>17698</v>
      </c>
      <c r="Z60" s="188">
        <f t="shared" si="29"/>
        <v>182617.99999999997</v>
      </c>
      <c r="AA60" s="188">
        <f t="shared" si="29"/>
        <v>628</v>
      </c>
      <c r="AB60" s="188">
        <f t="shared" si="29"/>
        <v>1547.77</v>
      </c>
      <c r="AC60" s="188">
        <f t="shared" si="29"/>
        <v>3990</v>
      </c>
      <c r="AD60" s="188">
        <f t="shared" si="29"/>
        <v>11822.630000000001</v>
      </c>
      <c r="AE60" s="188">
        <f t="shared" si="29"/>
        <v>2953</v>
      </c>
      <c r="AF60" s="188">
        <f t="shared" si="29"/>
        <v>13833.039999999997</v>
      </c>
      <c r="AG60" s="188">
        <f t="shared" si="29"/>
        <v>625</v>
      </c>
      <c r="AH60" s="188">
        <f t="shared" si="29"/>
        <v>1288.71</v>
      </c>
      <c r="AI60" s="188">
        <f t="shared" si="29"/>
        <v>628</v>
      </c>
      <c r="AJ60" s="188">
        <f t="shared" si="29"/>
        <v>1547.77</v>
      </c>
      <c r="AK60" s="188">
        <f t="shared" si="29"/>
        <v>1908</v>
      </c>
      <c r="AL60" s="188">
        <f t="shared" si="29"/>
        <v>3426.66</v>
      </c>
      <c r="AM60" s="188">
        <f>M60+Y60+AA60+AC60+AE60+AG60+AI60+AK60</f>
        <v>572809</v>
      </c>
      <c r="AN60" s="188">
        <f>N60+Z60+AB60+AD60+AF60+AH60+AJ60+AL60</f>
        <v>615199.65</v>
      </c>
      <c r="AO60" s="188">
        <f t="shared" ref="AO60:BB60" si="30">AO59+AO54+AO52+AO49+AO47+AO45+AO35+AO20</f>
        <v>85922</v>
      </c>
      <c r="AP60" s="188">
        <f t="shared" si="30"/>
        <v>92280.010000000009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4183</v>
      </c>
      <c r="AV60" s="188">
        <f t="shared" si="30"/>
        <v>21022.05</v>
      </c>
      <c r="AW60" s="188">
        <f t="shared" si="30"/>
        <v>0</v>
      </c>
      <c r="AX60" s="188">
        <f t="shared" si="30"/>
        <v>0</v>
      </c>
      <c r="AY60" s="188">
        <f t="shared" si="30"/>
        <v>8371</v>
      </c>
      <c r="AZ60" s="188">
        <f t="shared" si="30"/>
        <v>44054.66</v>
      </c>
      <c r="BA60" s="188">
        <f t="shared" si="30"/>
        <v>12554</v>
      </c>
      <c r="BB60" s="188">
        <f t="shared" si="30"/>
        <v>65076.71</v>
      </c>
      <c r="BC60" s="188">
        <f>AM60+BA60</f>
        <v>585363</v>
      </c>
      <c r="BD60" s="188">
        <f>AN60+BB60</f>
        <v>680276.36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A160"/>
  <sheetViews>
    <sheetView topLeftCell="A2" zoomScaleNormal="100" workbookViewId="0">
      <pane xSplit="2" ySplit="9" topLeftCell="C11" activePane="bottomRight" state="frozen"/>
      <selection activeCell="H51" sqref="H51"/>
      <selection pane="topRight" activeCell="H51" sqref="H51"/>
      <selection pane="bottomLeft" activeCell="H51" sqref="H51"/>
      <selection pane="bottomRight" activeCell="F27" sqref="F27"/>
    </sheetView>
  </sheetViews>
  <sheetFormatPr defaultColWidth="9.140625" defaultRowHeight="12.75" x14ac:dyDescent="0.25"/>
  <cols>
    <col min="1" max="1" width="5.7109375" style="62" customWidth="1"/>
    <col min="2" max="2" width="29.140625" style="62" bestFit="1" customWidth="1"/>
    <col min="3" max="33" width="8.7109375" style="62" customWidth="1"/>
    <col min="34" max="34" width="10.7109375" style="62" customWidth="1"/>
    <col min="35" max="45" width="8.7109375" style="62" customWidth="1"/>
    <col min="46" max="46" width="9.7109375" style="62" customWidth="1"/>
    <col min="47" max="47" width="10" style="62" customWidth="1"/>
    <col min="48" max="48" width="9.5703125" style="62" customWidth="1"/>
    <col min="49" max="57" width="8.7109375" style="62" customWidth="1"/>
    <col min="58" max="58" width="12" style="62" bestFit="1" customWidth="1"/>
    <col min="59" max="59" width="8.7109375" style="62" customWidth="1"/>
    <col min="60" max="60" width="12" style="62" bestFit="1" customWidth="1"/>
    <col min="61" max="61" width="8.7109375" style="62" customWidth="1"/>
    <col min="62" max="62" width="13.5703125" style="62" customWidth="1"/>
    <col min="63" max="16384" width="9.140625" style="62"/>
  </cols>
  <sheetData>
    <row r="1" spans="1:131" ht="20.25" x14ac:dyDescent="0.25">
      <c r="A1" s="61" t="s">
        <v>157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1:131" s="64" customFormat="1" ht="20.25" x14ac:dyDescent="0.25">
      <c r="A2" s="26" t="s">
        <v>157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</row>
    <row r="3" spans="1:131" customFormat="1" ht="15" x14ac:dyDescent="0.25">
      <c r="A3" s="27" t="s">
        <v>305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</row>
    <row r="4" spans="1:131" customFormat="1" ht="15.75" x14ac:dyDescent="0.25">
      <c r="A4" s="29" t="s">
        <v>307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43" t="s">
        <v>178</v>
      </c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</row>
    <row r="5" spans="1:131" x14ac:dyDescent="0.25">
      <c r="C5" s="242" t="s">
        <v>158</v>
      </c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65"/>
      <c r="AV5" s="65"/>
      <c r="AW5" s="242" t="s">
        <v>179</v>
      </c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</row>
    <row r="6" spans="1:131" s="78" customFormat="1" ht="17.100000000000001" customHeight="1" x14ac:dyDescent="0.25">
      <c r="A6" s="243" t="s">
        <v>5</v>
      </c>
      <c r="B6" s="243" t="s">
        <v>159</v>
      </c>
      <c r="C6" s="233" t="s">
        <v>251</v>
      </c>
      <c r="D6" s="234"/>
      <c r="E6" s="239" t="s">
        <v>7</v>
      </c>
      <c r="F6" s="240"/>
      <c r="G6" s="240"/>
      <c r="H6" s="240"/>
      <c r="I6" s="240"/>
      <c r="J6" s="240"/>
      <c r="K6" s="240"/>
      <c r="L6" s="240"/>
      <c r="M6" s="240"/>
      <c r="N6" s="241"/>
      <c r="O6" s="233" t="s">
        <v>161</v>
      </c>
      <c r="P6" s="234"/>
      <c r="Q6" s="233" t="s">
        <v>162</v>
      </c>
      <c r="R6" s="234"/>
      <c r="S6" s="233" t="s">
        <v>10</v>
      </c>
      <c r="T6" s="234"/>
      <c r="U6" s="233" t="s">
        <v>252</v>
      </c>
      <c r="V6" s="234"/>
      <c r="W6" s="233" t="s">
        <v>253</v>
      </c>
      <c r="X6" s="234"/>
      <c r="Y6" s="233" t="s">
        <v>254</v>
      </c>
      <c r="Z6" s="234"/>
      <c r="AA6" s="233" t="s">
        <v>255</v>
      </c>
      <c r="AB6" s="234"/>
      <c r="AC6" s="233" t="s">
        <v>167</v>
      </c>
      <c r="AD6" s="234"/>
      <c r="AE6" s="233" t="s">
        <v>16</v>
      </c>
      <c r="AF6" s="234"/>
      <c r="AG6" s="233" t="s">
        <v>18</v>
      </c>
      <c r="AH6" s="234"/>
      <c r="AI6" s="233" t="s">
        <v>168</v>
      </c>
      <c r="AJ6" s="234"/>
      <c r="AK6" s="233" t="s">
        <v>169</v>
      </c>
      <c r="AL6" s="234"/>
      <c r="AM6" s="233" t="s">
        <v>21</v>
      </c>
      <c r="AN6" s="234"/>
      <c r="AO6" s="233" t="s">
        <v>22</v>
      </c>
      <c r="AP6" s="234"/>
      <c r="AQ6" s="233" t="s">
        <v>170</v>
      </c>
      <c r="AR6" s="234"/>
      <c r="AS6" s="233" t="s">
        <v>256</v>
      </c>
      <c r="AT6" s="234"/>
      <c r="AU6" s="233" t="s">
        <v>180</v>
      </c>
      <c r="AV6" s="234"/>
      <c r="AW6" s="233" t="s">
        <v>181</v>
      </c>
      <c r="AX6" s="234"/>
      <c r="AY6" s="233" t="s">
        <v>168</v>
      </c>
      <c r="AZ6" s="234"/>
      <c r="BA6" s="233" t="s">
        <v>169</v>
      </c>
      <c r="BB6" s="234"/>
      <c r="BC6" s="233" t="s">
        <v>182</v>
      </c>
      <c r="BD6" s="234"/>
      <c r="BE6" s="233" t="s">
        <v>170</v>
      </c>
      <c r="BF6" s="234"/>
      <c r="BG6" s="233" t="s">
        <v>257</v>
      </c>
      <c r="BH6" s="234"/>
      <c r="BI6" s="233" t="s">
        <v>258</v>
      </c>
      <c r="BJ6" s="234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</row>
    <row r="7" spans="1:131" s="78" customFormat="1" ht="17.100000000000001" customHeight="1" x14ac:dyDescent="0.25">
      <c r="A7" s="244"/>
      <c r="B7" s="244"/>
      <c r="C7" s="235"/>
      <c r="D7" s="236"/>
      <c r="E7" s="233" t="s">
        <v>259</v>
      </c>
      <c r="F7" s="234"/>
      <c r="G7" s="239" t="s">
        <v>32</v>
      </c>
      <c r="H7" s="240"/>
      <c r="I7" s="240"/>
      <c r="J7" s="240"/>
      <c r="K7" s="240"/>
      <c r="L7" s="241"/>
      <c r="M7" s="233" t="s">
        <v>33</v>
      </c>
      <c r="N7" s="234"/>
      <c r="O7" s="235"/>
      <c r="P7" s="236"/>
      <c r="Q7" s="235"/>
      <c r="R7" s="236"/>
      <c r="S7" s="235"/>
      <c r="T7" s="236"/>
      <c r="U7" s="235"/>
      <c r="V7" s="236"/>
      <c r="W7" s="235"/>
      <c r="X7" s="236"/>
      <c r="Y7" s="235"/>
      <c r="Z7" s="236"/>
      <c r="AA7" s="235"/>
      <c r="AB7" s="236"/>
      <c r="AC7" s="235"/>
      <c r="AD7" s="236"/>
      <c r="AE7" s="235"/>
      <c r="AF7" s="236"/>
      <c r="AG7" s="235"/>
      <c r="AH7" s="236"/>
      <c r="AI7" s="235"/>
      <c r="AJ7" s="236"/>
      <c r="AK7" s="235"/>
      <c r="AL7" s="236"/>
      <c r="AM7" s="235"/>
      <c r="AN7" s="236"/>
      <c r="AO7" s="235"/>
      <c r="AP7" s="236"/>
      <c r="AQ7" s="235"/>
      <c r="AR7" s="236"/>
      <c r="AS7" s="235"/>
      <c r="AT7" s="236"/>
      <c r="AU7" s="235"/>
      <c r="AV7" s="236"/>
      <c r="AW7" s="235"/>
      <c r="AX7" s="236"/>
      <c r="AY7" s="235"/>
      <c r="AZ7" s="236"/>
      <c r="BA7" s="235"/>
      <c r="BB7" s="236"/>
      <c r="BC7" s="235"/>
      <c r="BD7" s="236"/>
      <c r="BE7" s="235"/>
      <c r="BF7" s="236"/>
      <c r="BG7" s="235"/>
      <c r="BH7" s="236"/>
      <c r="BI7" s="235"/>
      <c r="BJ7" s="236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</row>
    <row r="8" spans="1:131" s="78" customFormat="1" ht="24.95" customHeight="1" x14ac:dyDescent="0.25">
      <c r="A8" s="244"/>
      <c r="B8" s="244"/>
      <c r="C8" s="237"/>
      <c r="D8" s="238"/>
      <c r="E8" s="237"/>
      <c r="F8" s="238"/>
      <c r="G8" s="239" t="s">
        <v>173</v>
      </c>
      <c r="H8" s="241"/>
      <c r="I8" s="239" t="s">
        <v>174</v>
      </c>
      <c r="J8" s="241"/>
      <c r="K8" s="239" t="s">
        <v>175</v>
      </c>
      <c r="L8" s="241"/>
      <c r="M8" s="237"/>
      <c r="N8" s="238"/>
      <c r="O8" s="237"/>
      <c r="P8" s="238"/>
      <c r="Q8" s="237"/>
      <c r="R8" s="238"/>
      <c r="S8" s="237"/>
      <c r="T8" s="238"/>
      <c r="U8" s="237"/>
      <c r="V8" s="238"/>
      <c r="W8" s="237"/>
      <c r="X8" s="238"/>
      <c r="Y8" s="237"/>
      <c r="Z8" s="238"/>
      <c r="AA8" s="237"/>
      <c r="AB8" s="238"/>
      <c r="AC8" s="237"/>
      <c r="AD8" s="238"/>
      <c r="AE8" s="237"/>
      <c r="AF8" s="238"/>
      <c r="AG8" s="237"/>
      <c r="AH8" s="238"/>
      <c r="AI8" s="237"/>
      <c r="AJ8" s="238"/>
      <c r="AK8" s="237"/>
      <c r="AL8" s="238"/>
      <c r="AM8" s="237"/>
      <c r="AN8" s="238"/>
      <c r="AO8" s="237"/>
      <c r="AP8" s="238"/>
      <c r="AQ8" s="237"/>
      <c r="AR8" s="238"/>
      <c r="AS8" s="237"/>
      <c r="AT8" s="238"/>
      <c r="AU8" s="237"/>
      <c r="AV8" s="238"/>
      <c r="AW8" s="237"/>
      <c r="AX8" s="238"/>
      <c r="AY8" s="237"/>
      <c r="AZ8" s="238"/>
      <c r="BA8" s="237"/>
      <c r="BB8" s="238"/>
      <c r="BC8" s="237"/>
      <c r="BD8" s="238"/>
      <c r="BE8" s="237"/>
      <c r="BF8" s="238"/>
      <c r="BG8" s="237"/>
      <c r="BH8" s="238"/>
      <c r="BI8" s="237"/>
      <c r="BJ8" s="238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</row>
    <row r="9" spans="1:131" s="78" customFormat="1" ht="15" customHeight="1" x14ac:dyDescent="0.25">
      <c r="A9" s="245"/>
      <c r="B9" s="245"/>
      <c r="C9" s="81" t="s">
        <v>176</v>
      </c>
      <c r="D9" s="82" t="s">
        <v>35</v>
      </c>
      <c r="E9" s="81" t="s">
        <v>176</v>
      </c>
      <c r="F9" s="82" t="s">
        <v>35</v>
      </c>
      <c r="G9" s="81" t="s">
        <v>176</v>
      </c>
      <c r="H9" s="82" t="s">
        <v>35</v>
      </c>
      <c r="I9" s="81" t="s">
        <v>176</v>
      </c>
      <c r="J9" s="82" t="s">
        <v>35</v>
      </c>
      <c r="K9" s="81" t="s">
        <v>176</v>
      </c>
      <c r="L9" s="82" t="s">
        <v>35</v>
      </c>
      <c r="M9" s="81" t="s">
        <v>176</v>
      </c>
      <c r="N9" s="82" t="s">
        <v>35</v>
      </c>
      <c r="O9" s="81" t="s">
        <v>176</v>
      </c>
      <c r="P9" s="82" t="s">
        <v>35</v>
      </c>
      <c r="Q9" s="81" t="s">
        <v>176</v>
      </c>
      <c r="R9" s="82" t="s">
        <v>35</v>
      </c>
      <c r="S9" s="81" t="s">
        <v>176</v>
      </c>
      <c r="T9" s="82" t="s">
        <v>35</v>
      </c>
      <c r="U9" s="81" t="s">
        <v>176</v>
      </c>
      <c r="V9" s="82" t="s">
        <v>35</v>
      </c>
      <c r="W9" s="81" t="s">
        <v>176</v>
      </c>
      <c r="X9" s="82" t="s">
        <v>35</v>
      </c>
      <c r="Y9" s="81" t="s">
        <v>176</v>
      </c>
      <c r="Z9" s="82" t="s">
        <v>35</v>
      </c>
      <c r="AA9" s="81" t="s">
        <v>176</v>
      </c>
      <c r="AB9" s="82" t="s">
        <v>35</v>
      </c>
      <c r="AC9" s="81" t="s">
        <v>176</v>
      </c>
      <c r="AD9" s="82" t="s">
        <v>35</v>
      </c>
      <c r="AE9" s="81" t="s">
        <v>176</v>
      </c>
      <c r="AF9" s="82" t="s">
        <v>35</v>
      </c>
      <c r="AG9" s="81" t="s">
        <v>176</v>
      </c>
      <c r="AH9" s="82" t="s">
        <v>35</v>
      </c>
      <c r="AI9" s="81" t="s">
        <v>176</v>
      </c>
      <c r="AJ9" s="82" t="s">
        <v>35</v>
      </c>
      <c r="AK9" s="81" t="s">
        <v>176</v>
      </c>
      <c r="AL9" s="82" t="s">
        <v>35</v>
      </c>
      <c r="AM9" s="81" t="s">
        <v>176</v>
      </c>
      <c r="AN9" s="82" t="s">
        <v>35</v>
      </c>
      <c r="AO9" s="81" t="s">
        <v>176</v>
      </c>
      <c r="AP9" s="82" t="s">
        <v>35</v>
      </c>
      <c r="AQ9" s="81" t="s">
        <v>176</v>
      </c>
      <c r="AR9" s="82" t="s">
        <v>35</v>
      </c>
      <c r="AS9" s="81" t="s">
        <v>176</v>
      </c>
      <c r="AT9" s="82" t="s">
        <v>35</v>
      </c>
      <c r="AU9" s="81" t="s">
        <v>176</v>
      </c>
      <c r="AV9" s="82" t="s">
        <v>35</v>
      </c>
      <c r="AW9" s="81" t="s">
        <v>176</v>
      </c>
      <c r="AX9" s="82" t="s">
        <v>35</v>
      </c>
      <c r="AY9" s="81" t="s">
        <v>176</v>
      </c>
      <c r="AZ9" s="82" t="s">
        <v>35</v>
      </c>
      <c r="BA9" s="81" t="s">
        <v>176</v>
      </c>
      <c r="BB9" s="82" t="s">
        <v>35</v>
      </c>
      <c r="BC9" s="81" t="s">
        <v>176</v>
      </c>
      <c r="BD9" s="82" t="s">
        <v>35</v>
      </c>
      <c r="BE9" s="81" t="s">
        <v>176</v>
      </c>
      <c r="BF9" s="82" t="s">
        <v>35</v>
      </c>
      <c r="BG9" s="81" t="s">
        <v>176</v>
      </c>
      <c r="BH9" s="82" t="s">
        <v>35</v>
      </c>
      <c r="BI9" s="81" t="s">
        <v>176</v>
      </c>
      <c r="BJ9" s="82" t="s">
        <v>35</v>
      </c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</row>
    <row r="10" spans="1:131" ht="15" customHeight="1" x14ac:dyDescent="0.25">
      <c r="A10" s="79">
        <v>1</v>
      </c>
      <c r="B10" s="79">
        <v>2</v>
      </c>
      <c r="C10" s="79">
        <v>3</v>
      </c>
      <c r="D10" s="79">
        <v>4</v>
      </c>
      <c r="E10" s="79">
        <v>5</v>
      </c>
      <c r="F10" s="79">
        <v>6</v>
      </c>
      <c r="G10" s="79">
        <v>7</v>
      </c>
      <c r="H10" s="79">
        <v>8</v>
      </c>
      <c r="I10" s="79">
        <v>9</v>
      </c>
      <c r="J10" s="79">
        <v>10</v>
      </c>
      <c r="K10" s="79">
        <v>11</v>
      </c>
      <c r="L10" s="79">
        <v>12</v>
      </c>
      <c r="M10" s="79">
        <v>13</v>
      </c>
      <c r="N10" s="79">
        <v>14</v>
      </c>
      <c r="O10" s="79">
        <v>15</v>
      </c>
      <c r="P10" s="79">
        <v>16</v>
      </c>
      <c r="Q10" s="79">
        <v>17</v>
      </c>
      <c r="R10" s="79">
        <v>18</v>
      </c>
      <c r="S10" s="79">
        <v>19</v>
      </c>
      <c r="T10" s="79">
        <v>20</v>
      </c>
      <c r="U10" s="79">
        <v>21</v>
      </c>
      <c r="V10" s="79">
        <v>22</v>
      </c>
      <c r="W10" s="79">
        <v>23</v>
      </c>
      <c r="X10" s="79">
        <v>24</v>
      </c>
      <c r="Y10" s="79">
        <v>25</v>
      </c>
      <c r="Z10" s="79">
        <v>26</v>
      </c>
      <c r="AA10" s="79">
        <v>27</v>
      </c>
      <c r="AB10" s="79">
        <v>28</v>
      </c>
      <c r="AC10" s="79">
        <v>29</v>
      </c>
      <c r="AD10" s="79">
        <v>30</v>
      </c>
      <c r="AE10" s="79">
        <v>31</v>
      </c>
      <c r="AF10" s="79">
        <v>32</v>
      </c>
      <c r="AG10" s="79">
        <v>33</v>
      </c>
      <c r="AH10" s="79">
        <v>34</v>
      </c>
      <c r="AI10" s="79">
        <v>35</v>
      </c>
      <c r="AJ10" s="79">
        <v>36</v>
      </c>
      <c r="AK10" s="79">
        <v>37</v>
      </c>
      <c r="AL10" s="79">
        <v>38</v>
      </c>
      <c r="AM10" s="79">
        <v>39</v>
      </c>
      <c r="AN10" s="79">
        <v>40</v>
      </c>
      <c r="AO10" s="79">
        <v>41</v>
      </c>
      <c r="AP10" s="79">
        <v>42</v>
      </c>
      <c r="AQ10" s="79">
        <v>43</v>
      </c>
      <c r="AR10" s="79">
        <v>44</v>
      </c>
      <c r="AS10" s="79">
        <v>45</v>
      </c>
      <c r="AT10" s="79">
        <v>46</v>
      </c>
      <c r="AU10" s="79">
        <v>47</v>
      </c>
      <c r="AV10" s="79">
        <v>48</v>
      </c>
      <c r="AW10" s="79">
        <v>49</v>
      </c>
      <c r="AX10" s="79">
        <v>50</v>
      </c>
      <c r="AY10" s="79">
        <v>51</v>
      </c>
      <c r="AZ10" s="79">
        <v>52</v>
      </c>
      <c r="BA10" s="79">
        <v>53</v>
      </c>
      <c r="BB10" s="79">
        <v>54</v>
      </c>
      <c r="BC10" s="79">
        <v>55</v>
      </c>
      <c r="BD10" s="79">
        <v>56</v>
      </c>
      <c r="BE10" s="79">
        <v>57</v>
      </c>
      <c r="BF10" s="79">
        <v>58</v>
      </c>
      <c r="BG10" s="79">
        <v>59</v>
      </c>
      <c r="BH10" s="79">
        <v>60</v>
      </c>
      <c r="BI10" s="79">
        <v>61</v>
      </c>
      <c r="BJ10" s="79">
        <v>62</v>
      </c>
    </row>
    <row r="11" spans="1:131" ht="12.75" customHeight="1" x14ac:dyDescent="0.25">
      <c r="A11" s="59">
        <v>1</v>
      </c>
      <c r="B11" s="66" t="s">
        <v>185</v>
      </c>
      <c r="C11" s="67">
        <f>E11+Q11+S11</f>
        <v>435723.2</v>
      </c>
      <c r="D11" s="67">
        <f>F11+R11+T11</f>
        <v>563391.56407006469</v>
      </c>
      <c r="E11" s="67">
        <f>K11+M11</f>
        <v>395804.2</v>
      </c>
      <c r="F11" s="67">
        <f>L11+N11</f>
        <v>422292.52034510346</v>
      </c>
      <c r="G11" s="67">
        <f>'Crop Loan'!HK11</f>
        <v>215741</v>
      </c>
      <c r="H11" s="67">
        <f>'Crop Loan'!HL11</f>
        <v>193951.36000000002</v>
      </c>
      <c r="I11" s="67">
        <f>'Crop Loan'!HM11</f>
        <v>86179.199999999997</v>
      </c>
      <c r="J11" s="67">
        <f>'Crop Loan'!HN11</f>
        <v>97986.069999999992</v>
      </c>
      <c r="K11" s="67">
        <f>G11+I11</f>
        <v>301920.2</v>
      </c>
      <c r="L11" s="67">
        <f>H11+J11</f>
        <v>291937.43</v>
      </c>
      <c r="M11" s="67">
        <f>SUM('A Nagar:YAVATMAL'!E8)</f>
        <v>93884</v>
      </c>
      <c r="N11" s="67">
        <f>SUM('A Nagar:YAVATMAL'!F8)</f>
        <v>130355.09034510345</v>
      </c>
      <c r="O11" s="67">
        <f>SUM('A Nagar:YAVATMAL'!G8)</f>
        <v>33335</v>
      </c>
      <c r="P11" s="67">
        <f>SUM('A Nagar:YAVATMAL'!H8)</f>
        <v>41488.06699832451</v>
      </c>
      <c r="Q11" s="67">
        <f>SUM('A Nagar:YAVATMAL'!I8)</f>
        <v>30241</v>
      </c>
      <c r="R11" s="67">
        <f>SUM('A Nagar:YAVATMAL'!J8)</f>
        <v>50136.380335187241</v>
      </c>
      <c r="S11" s="67">
        <f>SUM('A Nagar:YAVATMAL'!K8)</f>
        <v>9678</v>
      </c>
      <c r="T11" s="67">
        <f>SUM('A Nagar:YAVATMAL'!L8)</f>
        <v>90962.663389773938</v>
      </c>
      <c r="U11" s="67">
        <f>W11+Y11+AA11+AC11+AE11</f>
        <v>112202</v>
      </c>
      <c r="V11" s="67">
        <f>X11+Z11+AB11+AD11+AF11</f>
        <v>1474169.4500000002</v>
      </c>
      <c r="W11" s="67">
        <f>SUM('A Nagar:YAVATMAL'!O8)</f>
        <v>34023</v>
      </c>
      <c r="X11" s="67">
        <f>SUM('A Nagar:YAVATMAL'!P8)</f>
        <v>358213.10000000003</v>
      </c>
      <c r="Y11" s="67">
        <f>SUM('A Nagar:YAVATMAL'!Q8)</f>
        <v>43293</v>
      </c>
      <c r="Z11" s="67">
        <f>SUM('A Nagar:YAVATMAL'!R8)</f>
        <v>563588.56000000006</v>
      </c>
      <c r="AA11" s="67">
        <f>SUM('A Nagar:YAVATMAL'!S8)</f>
        <v>10748</v>
      </c>
      <c r="AB11" s="67">
        <f>SUM('A Nagar:YAVATMAL'!T8)</f>
        <v>372177.41</v>
      </c>
      <c r="AC11" s="67">
        <f>SUM('A Nagar:YAVATMAL'!U8)</f>
        <v>9117</v>
      </c>
      <c r="AD11" s="67">
        <f>SUM('A Nagar:YAVATMAL'!V8)</f>
        <v>47926.850000000006</v>
      </c>
      <c r="AE11" s="67">
        <f>SUM('A Nagar:YAVATMAL'!W8)</f>
        <v>15021</v>
      </c>
      <c r="AF11" s="67">
        <f>SUM('A Nagar:YAVATMAL'!X8)</f>
        <v>132263.53</v>
      </c>
      <c r="AG11" s="67">
        <f>'A Nagar'!AA8+AKOLA!AA8+AMARAVATI!AA8+AURANGABAD!AA8+BEED!AA8+BHANDARA!AA8+BULDHANA!AA8+CHANDRAPUR!AA8+DHULE!AA8+GADCHIROLI!AA8+GONDIA!AA8+HINGOLI!AA8+JALGAON!AA8+JALNA!AA8+KOLHAPUR!AA8+LATUR!AA8+'MUMBAI CITY'!AA8+'MUMBAI SUBURB'!AA8+NANDED!AA8+NANDURBAR!AA8+NASHIK!AA8+OSMANABAD!AA8+PALGHAR!AA8+PARBHANI!AA8+PUNE!AA8+RAIGAD!AA8+RATNAGIRI!AA8+SANGLI!AA8+SATARA!AA8+SINDHUDURG!AA8+SOLAPUR!AA8+THANE!AA8+WARDHA!AA8+WASHIM!AA8+YAVATMAL!AA8</f>
        <v>5755</v>
      </c>
      <c r="AH11" s="67">
        <f>'A Nagar'!AB8+AKOLA!AB8+AMARAVATI!AB8+AURANGABAD!AB8+BEED!AB8+BHANDARA!AB8+BULDHANA!AB8+CHANDRAPUR!AB8+DHULE!AB8+GADCHIROLI!AB8+GONDIA!AB8+HINGOLI!AB8+JALGAON!AB8+JALNA!AB8+KOLHAPUR!AB8+LATUR!AB8+'MUMBAI CITY'!AB8+'MUMBAI SUBURB'!AB8+NANDED!AB8+NANDURBAR!AB8+NASHIK!AB8+OSMANABAD!AB8+PALGHAR!AB8+PARBHANI!AB8+PUNE!AB8+RAIGAD!AB8+RATNAGIRI!AB8+SANGLI!AB8+SATARA!AB8+SINDHUDURG!AB8+SOLAPUR!AB8+THANE!AB8+WARDHA!AB8+WASHIM!AB8+YAVATMAL!AB8</f>
        <v>11820.920000000002</v>
      </c>
      <c r="AI11" s="67">
        <f>SUM('A Nagar:YAVATMAL'!AC8)</f>
        <v>17823</v>
      </c>
      <c r="AJ11" s="67">
        <f>SUM('A Nagar:YAVATMAL'!AD8)</f>
        <v>37797.939999999995</v>
      </c>
      <c r="AK11" s="67">
        <f>SUM('A Nagar:YAVATMAL'!AE8)</f>
        <v>26147</v>
      </c>
      <c r="AL11" s="67">
        <f>SUM('A Nagar:YAVATMAL'!AF8)</f>
        <v>218610.14999999997</v>
      </c>
      <c r="AM11" s="67">
        <f>SUM('A Nagar:YAVATMAL'!AG8)</f>
        <v>7795</v>
      </c>
      <c r="AN11" s="67">
        <f>SUM('A Nagar:YAVATMAL'!AH8)</f>
        <v>17165.440000000002</v>
      </c>
      <c r="AO11" s="67">
        <f>'A Nagar'!AI8+AKOLA!AI8+AMARAVATI!AI8+AURANGABAD!AI8+BEED!AI8+BHANDARA!AI8+BULDHANA!AI8+CHANDRAPUR!AI8+DHULE!AI8+GADCHIROLI!AI8+GONDIA!AI8+HINGOLI!AI8+JALGAON!AI8+JALNA!AI8+KOLHAPUR!AI8+LATUR!AI8+'MUMBAI CITY'!AI8+'MUMBAI SUBURB'!AI8+NANDED!AI8+NANDURBAR!AI8+NASHIK!AI8+OSMANABAD!AI8+PALGHAR!AI8+PARBHANI!AI8+PUNE!AI8+RAIGAD!AI8+RATNAGIRI!AI8+SANGLI!AI8+SATARA!AI8+SINDHUDURG!AI8+SOLAPUR!AI8+THANE!AI8+WARDHA!AI8+WASHIM!AI8+YAVATMAL!AI8</f>
        <v>8145</v>
      </c>
      <c r="AP11" s="67">
        <f>'A Nagar'!AJ8+AKOLA!AJ8+AMARAVATI!AJ8+AURANGABAD!AJ8+BEED!AJ8+BHANDARA!AJ8+BULDHANA!AJ8+CHANDRAPUR!AJ8+DHULE!AJ8+GADCHIROLI!AJ8+GONDIA!AJ8+HINGOLI!AJ8+JALGAON!AJ8+JALNA!AJ8+KOLHAPUR!AJ8+LATUR!AJ8+'MUMBAI CITY'!AJ8+'MUMBAI SUBURB'!AJ8+NANDED!AJ8+NANDURBAR!AJ8+NASHIK!AJ8+OSMANABAD!AJ8+PALGHAR!AJ8+PARBHANI!AJ8+PUNE!AJ8+RAIGAD!AJ8+RATNAGIRI!AJ8+SANGLI!AJ8+SATARA!AJ8+SINDHUDURG!AJ8+SOLAPUR!AJ8+THANE!AJ8+WARDHA!AJ8+WASHIM!AJ8+YAVATMAL!AJ8</f>
        <v>193860.18999999997</v>
      </c>
      <c r="AQ11" s="67">
        <f>SUM('A Nagar:YAVATMAL'!AK8)</f>
        <v>20335</v>
      </c>
      <c r="AR11" s="67">
        <f>SUM('A Nagar:YAVATMAL'!AL8)</f>
        <v>71172.599999999991</v>
      </c>
      <c r="AS11" s="68">
        <f>C11+U11+AG11+AI11+AK11+AM11+AO11+AQ11</f>
        <v>633925.19999999995</v>
      </c>
      <c r="AT11" s="68">
        <f>D11+V11+AH11+AJ11+AL11+AN11+AP11+AR11</f>
        <v>2587988.2540700645</v>
      </c>
      <c r="AU11" s="67">
        <f>SUM('A Nagar:YAVATMAL'!AO8)</f>
        <v>96313</v>
      </c>
      <c r="AV11" s="67">
        <f>SUM('A Nagar:YAVATMAL'!AP8)</f>
        <v>260163.66999999998</v>
      </c>
      <c r="AW11" s="67">
        <f>SUM('A Nagar:YAVATMAL'!AQ8)</f>
        <v>80</v>
      </c>
      <c r="AX11" s="67">
        <f>SUM('A Nagar:YAVATMAL'!AR8)</f>
        <v>1200</v>
      </c>
      <c r="AY11" s="67">
        <f>SUM('A Nagar:YAVATMAL'!AS8)</f>
        <v>1443</v>
      </c>
      <c r="AZ11" s="67">
        <f>SUM('A Nagar:YAVATMAL'!AT8)</f>
        <v>28688.2</v>
      </c>
      <c r="BA11" s="67">
        <f>SUM('A Nagar:YAVATMAL'!AU8)</f>
        <v>25312</v>
      </c>
      <c r="BB11" s="67">
        <f>SUM('A Nagar:YAVATMAL'!AV8)</f>
        <v>1486236.3500000003</v>
      </c>
      <c r="BC11" s="67">
        <f>SUM('A Nagar:YAVATMAL'!AW8)</f>
        <v>8382</v>
      </c>
      <c r="BD11" s="67">
        <f>SUM('A Nagar:YAVATMAL'!AX8)</f>
        <v>6365.31</v>
      </c>
      <c r="BE11" s="67">
        <f>SUM('A Nagar:YAVATMAL'!AY8)</f>
        <v>75329</v>
      </c>
      <c r="BF11" s="67">
        <f>SUM('A Nagar:YAVATMAL'!AZ8)</f>
        <v>807738.3600000001</v>
      </c>
      <c r="BG11" s="68">
        <f>AW11+AY11+BA11+BC11+BE11</f>
        <v>110546</v>
      </c>
      <c r="BH11" s="68">
        <f>AX11+AZ11+BB11+BD11+BF11</f>
        <v>2330228.2200000007</v>
      </c>
      <c r="BI11" s="68">
        <f t="shared" ref="BI11:BJ22" si="0">BG11+AS11</f>
        <v>744471.2</v>
      </c>
      <c r="BJ11" s="68">
        <f t="shared" si="0"/>
        <v>4918216.4740700647</v>
      </c>
    </row>
    <row r="12" spans="1:131" ht="12.75" customHeight="1" x14ac:dyDescent="0.25">
      <c r="A12" s="59">
        <v>2</v>
      </c>
      <c r="B12" s="66" t="s">
        <v>186</v>
      </c>
      <c r="C12" s="67">
        <f t="shared" ref="C12:C22" si="1">E12+Q12+S12</f>
        <v>533195.19999999995</v>
      </c>
      <c r="D12" s="67">
        <f t="shared" ref="D12:D22" si="2">F12+R12+T12</f>
        <v>606371.08122895006</v>
      </c>
      <c r="E12" s="67">
        <f t="shared" ref="E12:E22" si="3">K12+M12</f>
        <v>495294.2</v>
      </c>
      <c r="F12" s="67">
        <f t="shared" ref="F12:F22" si="4">L12+N12</f>
        <v>517279.96800775093</v>
      </c>
      <c r="G12" s="67">
        <f>'Crop Loan'!HK12</f>
        <v>244173.6</v>
      </c>
      <c r="H12" s="67">
        <f>'Crop Loan'!HL12</f>
        <v>201710.3</v>
      </c>
      <c r="I12" s="67">
        <f>'Crop Loan'!HM12</f>
        <v>133861.6</v>
      </c>
      <c r="J12" s="67">
        <f>'Crop Loan'!HN12</f>
        <v>143339.58000000002</v>
      </c>
      <c r="K12" s="67">
        <f t="shared" ref="K12:K21" si="5">G12+I12</f>
        <v>378035.20000000001</v>
      </c>
      <c r="L12" s="67">
        <f t="shared" ref="L12:L21" si="6">H12+J12</f>
        <v>345049.88</v>
      </c>
      <c r="M12" s="67">
        <f>SUM('A Nagar:YAVATMAL'!E9)</f>
        <v>117259</v>
      </c>
      <c r="N12" s="67">
        <f>SUM('A Nagar:YAVATMAL'!F9)</f>
        <v>172230.08800775092</v>
      </c>
      <c r="O12" s="67">
        <f>SUM('A Nagar:YAVATMAL'!G9)</f>
        <v>42401</v>
      </c>
      <c r="P12" s="67">
        <f>SUM('A Nagar:YAVATMAL'!H9)</f>
        <v>57364.786897042934</v>
      </c>
      <c r="Q12" s="67">
        <f>SUM('A Nagar:YAVATMAL'!I9)</f>
        <v>23626</v>
      </c>
      <c r="R12" s="67">
        <f>SUM('A Nagar:YAVATMAL'!J9)</f>
        <v>36758.447897589322</v>
      </c>
      <c r="S12" s="67">
        <f>SUM('A Nagar:YAVATMAL'!K9)</f>
        <v>14275</v>
      </c>
      <c r="T12" s="67">
        <f>SUM('A Nagar:YAVATMAL'!L9)</f>
        <v>52332.665323609835</v>
      </c>
      <c r="U12" s="67">
        <f t="shared" ref="U12:U22" si="7">W12+Y12+AA12+AC12+AE12</f>
        <v>118424</v>
      </c>
      <c r="V12" s="67">
        <f t="shared" ref="V12:V22" si="8">X12+Z12+AB12+AD12+AF12</f>
        <v>1379192.0100000002</v>
      </c>
      <c r="W12" s="67">
        <f>SUM('A Nagar:YAVATMAL'!O9)</f>
        <v>48719</v>
      </c>
      <c r="X12" s="67">
        <f>SUM('A Nagar:YAVATMAL'!P9)</f>
        <v>546318.3400000002</v>
      </c>
      <c r="Y12" s="67">
        <f>SUM('A Nagar:YAVATMAL'!Q9)</f>
        <v>31890</v>
      </c>
      <c r="Z12" s="67">
        <f>SUM('A Nagar:YAVATMAL'!R9)</f>
        <v>603893.82999999996</v>
      </c>
      <c r="AA12" s="67">
        <f>SUM('A Nagar:YAVATMAL'!S9)</f>
        <v>13138</v>
      </c>
      <c r="AB12" s="67">
        <f>SUM('A Nagar:YAVATMAL'!T9)</f>
        <v>80013.09</v>
      </c>
      <c r="AC12" s="67">
        <f>SUM('A Nagar:YAVATMAL'!U9)</f>
        <v>7943</v>
      </c>
      <c r="AD12" s="67">
        <f>SUM('A Nagar:YAVATMAL'!V9)</f>
        <v>32773.64</v>
      </c>
      <c r="AE12" s="67">
        <f>SUM('A Nagar:YAVATMAL'!W9)</f>
        <v>16734</v>
      </c>
      <c r="AF12" s="67">
        <f>SUM('A Nagar:YAVATMAL'!X9)</f>
        <v>116193.11</v>
      </c>
      <c r="AG12" s="67">
        <f>'A Nagar'!AA9+AKOLA!AA9+AMARAVATI!AA9+AURANGABAD!AA9+BEED!AA9+BHANDARA!AA9+BULDHANA!AA9+CHANDRAPUR!AA9+DHULE!AA9+GADCHIROLI!AA9+GONDIA!AA9+HINGOLI!AA9+JALGAON!AA9+JALNA!AA9+KOLHAPUR!AA9+LATUR!AA9+'MUMBAI CITY'!AA9+'MUMBAI SUBURB'!AA9+NANDED!AA9+NANDURBAR!AA9+NASHIK!AA9+OSMANABAD!AA9+PALGHAR!AA9+PARBHANI!AA9+PUNE!AA9+RAIGAD!AA9+RATNAGIRI!AA9+SANGLI!AA9+SATARA!AA9+SINDHUDURG!AA9+SOLAPUR!AA9+THANE!AA9+WARDHA!AA9+WASHIM!AA9+YAVATMAL!AA9</f>
        <v>2791</v>
      </c>
      <c r="AH12" s="67">
        <f>'A Nagar'!AB9+AKOLA!AB9+AMARAVATI!AB9+AURANGABAD!AB9+BEED!AB9+BHANDARA!AB9+BULDHANA!AB9+CHANDRAPUR!AB9+DHULE!AB9+GADCHIROLI!AB9+GONDIA!AB9+HINGOLI!AB9+JALGAON!AB9+JALNA!AB9+KOLHAPUR!AB9+LATUR!AB9+'MUMBAI CITY'!AB9+'MUMBAI SUBURB'!AB9+NANDED!AB9+NANDURBAR!AB9+NASHIK!AB9+OSMANABAD!AB9+PALGHAR!AB9+PARBHANI!AB9+PUNE!AB9+RAIGAD!AB9+RATNAGIRI!AB9+SANGLI!AB9+SATARA!AB9+SINDHUDURG!AB9+SOLAPUR!AB9+THANE!AB9+WARDHA!AB9+WASHIM!AB9+YAVATMAL!AB9</f>
        <v>8458.9399999999987</v>
      </c>
      <c r="AI12" s="67">
        <f>SUM('A Nagar:YAVATMAL'!AC9)</f>
        <v>13130</v>
      </c>
      <c r="AJ12" s="67">
        <f>SUM('A Nagar:YAVATMAL'!AD9)</f>
        <v>28401.690000000006</v>
      </c>
      <c r="AK12" s="67">
        <f>SUM('A Nagar:YAVATMAL'!AE9)</f>
        <v>22546</v>
      </c>
      <c r="AL12" s="67">
        <f>SUM('A Nagar:YAVATMAL'!AF9)</f>
        <v>201031.88000000003</v>
      </c>
      <c r="AM12" s="67">
        <f>SUM('A Nagar:YAVATMAL'!AG9)</f>
        <v>3016</v>
      </c>
      <c r="AN12" s="67">
        <f>SUM('A Nagar:YAVATMAL'!AH9)</f>
        <v>7579.34</v>
      </c>
      <c r="AO12" s="67">
        <f>'A Nagar'!AI9+AKOLA!AI9+AMARAVATI!AI9+AURANGABAD!AI9+BEED!AI9+BHANDARA!AI9+BULDHANA!AI9+CHANDRAPUR!AI9+DHULE!AI9+GADCHIROLI!AI9+GONDIA!AI9+HINGOLI!AI9+JALGAON!AI9+JALNA!AI9+KOLHAPUR!AI9+LATUR!AI9+'MUMBAI CITY'!AI9+'MUMBAI SUBURB'!AI9+NANDED!AI9+NANDURBAR!AI9+NASHIK!AI9+OSMANABAD!AI9+PALGHAR!AI9+PARBHANI!AI9+PUNE!AI9+RAIGAD!AI9+RATNAGIRI!AI9+SANGLI!AI9+SATARA!AI9+SINDHUDURG!AI9+SOLAPUR!AI9+THANE!AI9+WARDHA!AI9+WASHIM!AI9+YAVATMAL!AI9</f>
        <v>3390</v>
      </c>
      <c r="AP12" s="67">
        <f>'A Nagar'!AJ9+AKOLA!AJ9+AMARAVATI!AJ9+AURANGABAD!AJ9+BEED!AJ9+BHANDARA!AJ9+BULDHANA!AJ9+CHANDRAPUR!AJ9+DHULE!AJ9+GADCHIROLI!AJ9+GONDIA!AJ9+HINGOLI!AJ9+JALGAON!AJ9+JALNA!AJ9+KOLHAPUR!AJ9+LATUR!AJ9+'MUMBAI CITY'!AJ9+'MUMBAI SUBURB'!AJ9+NANDED!AJ9+NANDURBAR!AJ9+NASHIK!AJ9+OSMANABAD!AJ9+PALGHAR!AJ9+PARBHANI!AJ9+PUNE!AJ9+RAIGAD!AJ9+RATNAGIRI!AJ9+SANGLI!AJ9+SATARA!AJ9+SINDHUDURG!AJ9+SOLAPUR!AJ9+THANE!AJ9+WARDHA!AJ9+WASHIM!AJ9+YAVATMAL!AJ9</f>
        <v>15059.310000000001</v>
      </c>
      <c r="AQ12" s="67">
        <f>SUM('A Nagar:YAVATMAL'!AK9)</f>
        <v>27288</v>
      </c>
      <c r="AR12" s="67">
        <f>SUM('A Nagar:YAVATMAL'!AL9)</f>
        <v>44697.52</v>
      </c>
      <c r="AS12" s="68">
        <f t="shared" ref="AS12:AS22" si="9">C12+U12+AG12+AI12+AK12+AM12+AO12+AQ12</f>
        <v>723780.2</v>
      </c>
      <c r="AT12" s="68">
        <f t="shared" ref="AT12:AT22" si="10">D12+V12+AH12+AJ12+AL12+AN12+AP12+AR12</f>
        <v>2290791.77122895</v>
      </c>
      <c r="AU12" s="67">
        <f>SUM('A Nagar:YAVATMAL'!AO9)</f>
        <v>93926</v>
      </c>
      <c r="AV12" s="67">
        <f>SUM('A Nagar:YAVATMAL'!AP9)</f>
        <v>204667.7</v>
      </c>
      <c r="AW12" s="67">
        <f>SUM('A Nagar:YAVATMAL'!AQ9)</f>
        <v>896</v>
      </c>
      <c r="AX12" s="67">
        <f>SUM('A Nagar:YAVATMAL'!AR9)</f>
        <v>3702</v>
      </c>
      <c r="AY12" s="67">
        <f>SUM('A Nagar:YAVATMAL'!AS9)</f>
        <v>623</v>
      </c>
      <c r="AZ12" s="67">
        <f>SUM('A Nagar:YAVATMAL'!AT9)</f>
        <v>7512.32</v>
      </c>
      <c r="BA12" s="67">
        <f>SUM('A Nagar:YAVATMAL'!AU9)</f>
        <v>37592</v>
      </c>
      <c r="BB12" s="67">
        <f>SUM('A Nagar:YAVATMAL'!AV9)</f>
        <v>696862.94000000006</v>
      </c>
      <c r="BC12" s="67">
        <f>SUM('A Nagar:YAVATMAL'!AW9)</f>
        <v>7585</v>
      </c>
      <c r="BD12" s="67">
        <f>SUM('A Nagar:YAVATMAL'!AX9)</f>
        <v>17180.539999999997</v>
      </c>
      <c r="BE12" s="67">
        <f>SUM('A Nagar:YAVATMAL'!AY9)</f>
        <v>80902</v>
      </c>
      <c r="BF12" s="67">
        <f>SUM('A Nagar:YAVATMAL'!AZ9)</f>
        <v>9670959.8900000006</v>
      </c>
      <c r="BG12" s="68">
        <f t="shared" ref="BG12:BH22" si="11">AW12+AY12+BA12+BC12+BE12</f>
        <v>127598</v>
      </c>
      <c r="BH12" s="68">
        <f t="shared" si="11"/>
        <v>10396217.690000001</v>
      </c>
      <c r="BI12" s="68">
        <f t="shared" si="0"/>
        <v>851378.2</v>
      </c>
      <c r="BJ12" s="68">
        <f t="shared" si="0"/>
        <v>12687009.461228952</v>
      </c>
    </row>
    <row r="13" spans="1:131" ht="12.75" customHeight="1" x14ac:dyDescent="0.25">
      <c r="A13" s="59">
        <v>3</v>
      </c>
      <c r="B13" s="66" t="s">
        <v>187</v>
      </c>
      <c r="C13" s="67">
        <f t="shared" si="1"/>
        <v>769223.6</v>
      </c>
      <c r="D13" s="67">
        <f t="shared" si="2"/>
        <v>858785.06128313555</v>
      </c>
      <c r="E13" s="67">
        <f t="shared" si="3"/>
        <v>715740.6</v>
      </c>
      <c r="F13" s="67">
        <f t="shared" si="4"/>
        <v>747346.84377436072</v>
      </c>
      <c r="G13" s="67">
        <f>'Crop Loan'!HK13</f>
        <v>403423.5</v>
      </c>
      <c r="H13" s="67">
        <f>'Crop Loan'!HL13</f>
        <v>368741.11000000004</v>
      </c>
      <c r="I13" s="67">
        <f>'Crop Loan'!HM13</f>
        <v>171761.1</v>
      </c>
      <c r="J13" s="67">
        <f>'Crop Loan'!HN13</f>
        <v>171395.03</v>
      </c>
      <c r="K13" s="67">
        <f t="shared" si="5"/>
        <v>575184.6</v>
      </c>
      <c r="L13" s="67">
        <f t="shared" si="6"/>
        <v>540136.14</v>
      </c>
      <c r="M13" s="67">
        <f>SUM('A Nagar:YAVATMAL'!E10)</f>
        <v>140556</v>
      </c>
      <c r="N13" s="67">
        <f>SUM('A Nagar:YAVATMAL'!F10)</f>
        <v>207210.70377436068</v>
      </c>
      <c r="O13" s="67">
        <f>SUM('A Nagar:YAVATMAL'!G10)</f>
        <v>50442</v>
      </c>
      <c r="P13" s="67">
        <f>SUM('A Nagar:YAVATMAL'!H10)</f>
        <v>75677.727773940525</v>
      </c>
      <c r="Q13" s="67">
        <f>SUM('A Nagar:YAVATMAL'!I10)</f>
        <v>38388</v>
      </c>
      <c r="R13" s="67">
        <f>SUM('A Nagar:YAVATMAL'!J10)</f>
        <v>56760.879241436167</v>
      </c>
      <c r="S13" s="67">
        <f>SUM('A Nagar:YAVATMAL'!K10)</f>
        <v>15095</v>
      </c>
      <c r="T13" s="67">
        <f>SUM('A Nagar:YAVATMAL'!L10)</f>
        <v>54677.338267338746</v>
      </c>
      <c r="U13" s="67">
        <f t="shared" si="7"/>
        <v>137461</v>
      </c>
      <c r="V13" s="67">
        <f t="shared" si="8"/>
        <v>1174004.67</v>
      </c>
      <c r="W13" s="67">
        <f>SUM('A Nagar:YAVATMAL'!O10)</f>
        <v>33747</v>
      </c>
      <c r="X13" s="67">
        <f>SUM('A Nagar:YAVATMAL'!P10)</f>
        <v>289040.98</v>
      </c>
      <c r="Y13" s="67">
        <f>SUM('A Nagar:YAVATMAL'!Q10)</f>
        <v>63118</v>
      </c>
      <c r="Z13" s="67">
        <f>SUM('A Nagar:YAVATMAL'!R10)</f>
        <v>416964.69</v>
      </c>
      <c r="AA13" s="67">
        <f>SUM('A Nagar:YAVATMAL'!S10)</f>
        <v>13333</v>
      </c>
      <c r="AB13" s="67">
        <f>SUM('A Nagar:YAVATMAL'!T10)</f>
        <v>90091.520000000004</v>
      </c>
      <c r="AC13" s="67">
        <f>SUM('A Nagar:YAVATMAL'!U10)</f>
        <v>11438</v>
      </c>
      <c r="AD13" s="67">
        <f>SUM('A Nagar:YAVATMAL'!V10)</f>
        <v>77448.95</v>
      </c>
      <c r="AE13" s="67">
        <f>SUM('A Nagar:YAVATMAL'!W10)</f>
        <v>15825</v>
      </c>
      <c r="AF13" s="67">
        <f>SUM('A Nagar:YAVATMAL'!X10)</f>
        <v>300458.52999999997</v>
      </c>
      <c r="AG13" s="67">
        <f>'A Nagar'!AA10+AKOLA!AA10+AMARAVATI!AA10+AURANGABAD!AA10+BEED!AA10+BHANDARA!AA10+BULDHANA!AA10+CHANDRAPUR!AA10+DHULE!AA10+GADCHIROLI!AA10+GONDIA!AA10+HINGOLI!AA10+JALGAON!AA10+JALNA!AA10+KOLHAPUR!AA10+LATUR!AA10+'MUMBAI CITY'!AA10+'MUMBAI SUBURB'!AA10+NANDED!AA10+NANDURBAR!AA10+NASHIK!AA10+OSMANABAD!AA10+PALGHAR!AA10+PARBHANI!AA10+PUNE!AA10+RAIGAD!AA10+RATNAGIRI!AA10+SANGLI!AA10+SATARA!AA10+SINDHUDURG!AA10+SOLAPUR!AA10+THANE!AA10+WARDHA!AA10+WASHIM!AA10+YAVATMAL!AA10</f>
        <v>7452</v>
      </c>
      <c r="AH13" s="67">
        <f>'A Nagar'!AB10+AKOLA!AB10+AMARAVATI!AB10+AURANGABAD!AB10+BEED!AB10+BHANDARA!AB10+BULDHANA!AB10+CHANDRAPUR!AB10+DHULE!AB10+GADCHIROLI!AB10+GONDIA!AB10+HINGOLI!AB10+JALGAON!AB10+JALNA!AB10+KOLHAPUR!AB10+LATUR!AB10+'MUMBAI CITY'!AB10+'MUMBAI SUBURB'!AB10+NANDED!AB10+NANDURBAR!AB10+NASHIK!AB10+OSMANABAD!AB10+PALGHAR!AB10+PARBHANI!AB10+PUNE!AB10+RAIGAD!AB10+RATNAGIRI!AB10+SANGLI!AB10+SATARA!AB10+SINDHUDURG!AB10+SOLAPUR!AB10+THANE!AB10+WARDHA!AB10+WASHIM!AB10+YAVATMAL!AB10</f>
        <v>32163.13</v>
      </c>
      <c r="AI13" s="67">
        <f>SUM('A Nagar:YAVATMAL'!AC10)</f>
        <v>16430</v>
      </c>
      <c r="AJ13" s="67">
        <f>SUM('A Nagar:YAVATMAL'!AD10)</f>
        <v>34526.81</v>
      </c>
      <c r="AK13" s="67">
        <f>SUM('A Nagar:YAVATMAL'!AE10)</f>
        <v>26044</v>
      </c>
      <c r="AL13" s="67">
        <f>SUM('A Nagar:YAVATMAL'!AF10)</f>
        <v>267718.09000000003</v>
      </c>
      <c r="AM13" s="67">
        <f>SUM('A Nagar:YAVATMAL'!AG10)</f>
        <v>7963</v>
      </c>
      <c r="AN13" s="67">
        <f>SUM('A Nagar:YAVATMAL'!AH10)</f>
        <v>13312.530000000002</v>
      </c>
      <c r="AO13" s="67">
        <f>'A Nagar'!AI10+AKOLA!AI10+AMARAVATI!AI10+AURANGABAD!AI10+BEED!AI10+BHANDARA!AI10+BULDHANA!AI10+CHANDRAPUR!AI10+DHULE!AI10+GADCHIROLI!AI10+GONDIA!AI10+HINGOLI!AI10+JALGAON!AI10+JALNA!AI10+KOLHAPUR!AI10+LATUR!AI10+'MUMBAI CITY'!AI10+'MUMBAI SUBURB'!AI10+NANDED!AI10+NANDURBAR!AI10+NASHIK!AI10+OSMANABAD!AI10+PALGHAR!AI10+PARBHANI!AI10+PUNE!AI10+RAIGAD!AI10+RATNAGIRI!AI10+SANGLI!AI10+SATARA!AI10+SINDHUDURG!AI10+SOLAPUR!AI10+THANE!AI10+WARDHA!AI10+WASHIM!AI10+YAVATMAL!AI10</f>
        <v>11084</v>
      </c>
      <c r="AP13" s="67">
        <f>'A Nagar'!AJ10+AKOLA!AJ10+AMARAVATI!AJ10+AURANGABAD!AJ10+BEED!AJ10+BHANDARA!AJ10+BULDHANA!AJ10+CHANDRAPUR!AJ10+DHULE!AJ10+GADCHIROLI!AJ10+GONDIA!AJ10+HINGOLI!AJ10+JALGAON!AJ10+JALNA!AJ10+KOLHAPUR!AJ10+LATUR!AJ10+'MUMBAI CITY'!AJ10+'MUMBAI SUBURB'!AJ10+NANDED!AJ10+NANDURBAR!AJ10+NASHIK!AJ10+OSMANABAD!AJ10+PALGHAR!AJ10+PARBHANI!AJ10+PUNE!AJ10+RAIGAD!AJ10+RATNAGIRI!AJ10+SANGLI!AJ10+SATARA!AJ10+SINDHUDURG!AJ10+SOLAPUR!AJ10+THANE!AJ10+WARDHA!AJ10+WASHIM!AJ10+YAVATMAL!AJ10</f>
        <v>56649.149999999994</v>
      </c>
      <c r="AQ13" s="67">
        <f>SUM('A Nagar:YAVATMAL'!AK10)</f>
        <v>34605</v>
      </c>
      <c r="AR13" s="67">
        <f>SUM('A Nagar:YAVATMAL'!AL10)</f>
        <v>143540.27000000002</v>
      </c>
      <c r="AS13" s="68">
        <f t="shared" si="9"/>
        <v>1010262.6</v>
      </c>
      <c r="AT13" s="68">
        <f t="shared" si="10"/>
        <v>2580699.7112831348</v>
      </c>
      <c r="AU13" s="67">
        <f>SUM('A Nagar:YAVATMAL'!AO10)</f>
        <v>142050</v>
      </c>
      <c r="AV13" s="67">
        <f>SUM('A Nagar:YAVATMAL'!AP10)</f>
        <v>272979.78000000009</v>
      </c>
      <c r="AW13" s="67">
        <f>SUM('A Nagar:YAVATMAL'!AQ10)</f>
        <v>0</v>
      </c>
      <c r="AX13" s="67">
        <f>SUM('A Nagar:YAVATMAL'!AR10)</f>
        <v>0</v>
      </c>
      <c r="AY13" s="67">
        <f>SUM('A Nagar:YAVATMAL'!AS10)</f>
        <v>1191</v>
      </c>
      <c r="AZ13" s="67">
        <f>SUM('A Nagar:YAVATMAL'!AT10)</f>
        <v>18804.28</v>
      </c>
      <c r="BA13" s="67">
        <f>SUM('A Nagar:YAVATMAL'!AU10)</f>
        <v>21323</v>
      </c>
      <c r="BB13" s="67">
        <f>SUM('A Nagar:YAVATMAL'!AV10)</f>
        <v>304784.96999999997</v>
      </c>
      <c r="BC13" s="67">
        <f>SUM('A Nagar:YAVATMAL'!AW10)</f>
        <v>6597</v>
      </c>
      <c r="BD13" s="67">
        <f>SUM('A Nagar:YAVATMAL'!AX10)</f>
        <v>99228.260000000024</v>
      </c>
      <c r="BE13" s="67">
        <f>SUM('A Nagar:YAVATMAL'!AY10)</f>
        <v>65803</v>
      </c>
      <c r="BF13" s="67">
        <f>SUM('A Nagar:YAVATMAL'!AZ10)</f>
        <v>2581540.37</v>
      </c>
      <c r="BG13" s="68">
        <f t="shared" si="11"/>
        <v>94914</v>
      </c>
      <c r="BH13" s="68">
        <f t="shared" si="11"/>
        <v>3004357.88</v>
      </c>
      <c r="BI13" s="68">
        <f t="shared" si="0"/>
        <v>1105176.6000000001</v>
      </c>
      <c r="BJ13" s="68">
        <f t="shared" si="0"/>
        <v>5585057.5912831351</v>
      </c>
    </row>
    <row r="14" spans="1:131" ht="12.75" customHeight="1" x14ac:dyDescent="0.25">
      <c r="A14" s="59">
        <v>4</v>
      </c>
      <c r="B14" s="66" t="s">
        <v>188</v>
      </c>
      <c r="C14" s="67">
        <f t="shared" si="1"/>
        <v>199685.19999999998</v>
      </c>
      <c r="D14" s="67">
        <f t="shared" si="2"/>
        <v>232911.89955439352</v>
      </c>
      <c r="E14" s="67">
        <f t="shared" si="3"/>
        <v>182388.19999999998</v>
      </c>
      <c r="F14" s="67">
        <f t="shared" si="4"/>
        <v>186357.52080436939</v>
      </c>
      <c r="G14" s="67">
        <f>'Crop Loan'!HK14</f>
        <v>93413.599999999991</v>
      </c>
      <c r="H14" s="67">
        <f>'Crop Loan'!HL14</f>
        <v>74563.570000000007</v>
      </c>
      <c r="I14" s="67">
        <f>'Crop Loan'!HM14</f>
        <v>42678.6</v>
      </c>
      <c r="J14" s="67">
        <f>'Crop Loan'!HN14</f>
        <v>46413.53</v>
      </c>
      <c r="K14" s="67">
        <f t="shared" si="5"/>
        <v>136092.19999999998</v>
      </c>
      <c r="L14" s="67">
        <f t="shared" si="6"/>
        <v>120977.1</v>
      </c>
      <c r="M14" s="67">
        <f>SUM('A Nagar:YAVATMAL'!E11)</f>
        <v>46296</v>
      </c>
      <c r="N14" s="67">
        <f>SUM('A Nagar:YAVATMAL'!F11)</f>
        <v>65380.420804369387</v>
      </c>
      <c r="O14" s="67">
        <f>SUM('A Nagar:YAVATMAL'!G11)</f>
        <v>15909</v>
      </c>
      <c r="P14" s="67">
        <f>SUM('A Nagar:YAVATMAL'!H11)</f>
        <v>25220.253965767664</v>
      </c>
      <c r="Q14" s="67">
        <f>SUM('A Nagar:YAVATMAL'!I11)</f>
        <v>12489</v>
      </c>
      <c r="R14" s="67">
        <f>SUM('A Nagar:YAVATMAL'!J11)</f>
        <v>17869.684876896372</v>
      </c>
      <c r="S14" s="67">
        <f>SUM('A Nagar:YAVATMAL'!K11)</f>
        <v>4808</v>
      </c>
      <c r="T14" s="67">
        <f>SUM('A Nagar:YAVATMAL'!L11)</f>
        <v>28684.693873127748</v>
      </c>
      <c r="U14" s="67">
        <f t="shared" si="7"/>
        <v>74021</v>
      </c>
      <c r="V14" s="67">
        <f t="shared" si="8"/>
        <v>1247121.82</v>
      </c>
      <c r="W14" s="67">
        <f>SUM('A Nagar:YAVATMAL'!O11)</f>
        <v>21227</v>
      </c>
      <c r="X14" s="67">
        <f>SUM('A Nagar:YAVATMAL'!P11)</f>
        <v>285137.12</v>
      </c>
      <c r="Y14" s="67">
        <f>SUM('A Nagar:YAVATMAL'!Q11)</f>
        <v>28069</v>
      </c>
      <c r="Z14" s="67">
        <f>SUM('A Nagar:YAVATMAL'!R11)</f>
        <v>481887.19</v>
      </c>
      <c r="AA14" s="67">
        <f>SUM('A Nagar:YAVATMAL'!S11)</f>
        <v>6441</v>
      </c>
      <c r="AB14" s="67">
        <f>SUM('A Nagar:YAVATMAL'!T11)</f>
        <v>253100.42999999996</v>
      </c>
      <c r="AC14" s="67">
        <f>SUM('A Nagar:YAVATMAL'!U11)</f>
        <v>4529</v>
      </c>
      <c r="AD14" s="67">
        <f>SUM('A Nagar:YAVATMAL'!V11)</f>
        <v>25411.469999999994</v>
      </c>
      <c r="AE14" s="67">
        <f>SUM('A Nagar:YAVATMAL'!W11)</f>
        <v>13755</v>
      </c>
      <c r="AF14" s="67">
        <f>SUM('A Nagar:YAVATMAL'!X11)</f>
        <v>201585.61000000002</v>
      </c>
      <c r="AG14" s="67">
        <f>'A Nagar'!AA11+AKOLA!AA11+AMARAVATI!AA11+AURANGABAD!AA11+BEED!AA11+BHANDARA!AA11+BULDHANA!AA11+CHANDRAPUR!AA11+DHULE!AA11+GADCHIROLI!AA11+GONDIA!AA11+HINGOLI!AA11+JALGAON!AA11+JALNA!AA11+KOLHAPUR!AA11+LATUR!AA11+'MUMBAI CITY'!AA11+'MUMBAI SUBURB'!AA11+NANDED!AA11+NANDURBAR!AA11+NASHIK!AA11+OSMANABAD!AA11+PALGHAR!AA11+PARBHANI!AA11+PUNE!AA11+RAIGAD!AA11+RATNAGIRI!AA11+SANGLI!AA11+SATARA!AA11+SINDHUDURG!AA11+SOLAPUR!AA11+THANE!AA11+WARDHA!AA11+WASHIM!AA11+YAVATMAL!AA11</f>
        <v>4003</v>
      </c>
      <c r="AH14" s="67">
        <f>'A Nagar'!AB11+AKOLA!AB11+AMARAVATI!AB11+AURANGABAD!AB11+BEED!AB11+BHANDARA!AB11+BULDHANA!AB11+CHANDRAPUR!AB11+DHULE!AB11+GADCHIROLI!AB11+GONDIA!AB11+HINGOLI!AB11+JALGAON!AB11+JALNA!AB11+KOLHAPUR!AB11+LATUR!AB11+'MUMBAI CITY'!AB11+'MUMBAI SUBURB'!AB11+NANDED!AB11+NANDURBAR!AB11+NASHIK!AB11+OSMANABAD!AB11+PALGHAR!AB11+PARBHANI!AB11+PUNE!AB11+RAIGAD!AB11+RATNAGIRI!AB11+SANGLI!AB11+SATARA!AB11+SINDHUDURG!AB11+SOLAPUR!AB11+THANE!AB11+WARDHA!AB11+WASHIM!AB11+YAVATMAL!AB11</f>
        <v>6215.53</v>
      </c>
      <c r="AI14" s="67">
        <f>SUM('A Nagar:YAVATMAL'!AC11)</f>
        <v>9285</v>
      </c>
      <c r="AJ14" s="67">
        <f>SUM('A Nagar:YAVATMAL'!AD11)</f>
        <v>32306.34</v>
      </c>
      <c r="AK14" s="67">
        <f>SUM('A Nagar:YAVATMAL'!AE11)</f>
        <v>17099</v>
      </c>
      <c r="AL14" s="67">
        <f>SUM('A Nagar:YAVATMAL'!AF11)</f>
        <v>135570.95000000004</v>
      </c>
      <c r="AM14" s="67">
        <f>SUM('A Nagar:YAVATMAL'!AG11)</f>
        <v>5147</v>
      </c>
      <c r="AN14" s="67">
        <f>SUM('A Nagar:YAVATMAL'!AH11)</f>
        <v>9762.8100000000013</v>
      </c>
      <c r="AO14" s="67">
        <f>'A Nagar'!AI11+AKOLA!AI11+AMARAVATI!AI11+AURANGABAD!AI11+BEED!AI11+BHANDARA!AI11+BULDHANA!AI11+CHANDRAPUR!AI11+DHULE!AI11+GADCHIROLI!AI11+GONDIA!AI11+HINGOLI!AI11+JALGAON!AI11+JALNA!AI11+KOLHAPUR!AI11+LATUR!AI11+'MUMBAI CITY'!AI11+'MUMBAI SUBURB'!AI11+NANDED!AI11+NANDURBAR!AI11+NASHIK!AI11+OSMANABAD!AI11+PALGHAR!AI11+PARBHANI!AI11+PUNE!AI11+RAIGAD!AI11+RATNAGIRI!AI11+SANGLI!AI11+SATARA!AI11+SINDHUDURG!AI11+SOLAPUR!AI11+THANE!AI11+WARDHA!AI11+WASHIM!AI11+YAVATMAL!AI11</f>
        <v>7148</v>
      </c>
      <c r="AP14" s="67">
        <f>'A Nagar'!AJ11+AKOLA!AJ11+AMARAVATI!AJ11+AURANGABAD!AJ11+BEED!AJ11+BHANDARA!AJ11+BULDHANA!AJ11+CHANDRAPUR!AJ11+DHULE!AJ11+GADCHIROLI!AJ11+GONDIA!AJ11+HINGOLI!AJ11+JALGAON!AJ11+JALNA!AJ11+KOLHAPUR!AJ11+LATUR!AJ11+'MUMBAI CITY'!AJ11+'MUMBAI SUBURB'!AJ11+NANDED!AJ11+NANDURBAR!AJ11+NASHIK!AJ11+OSMANABAD!AJ11+PALGHAR!AJ11+PARBHANI!AJ11+PUNE!AJ11+RAIGAD!AJ11+RATNAGIRI!AJ11+SANGLI!AJ11+SATARA!AJ11+SINDHUDURG!AJ11+SOLAPUR!AJ11+THANE!AJ11+WARDHA!AJ11+WASHIM!AJ11+YAVATMAL!AJ11</f>
        <v>17818.45</v>
      </c>
      <c r="AQ14" s="67">
        <f>SUM('A Nagar:YAVATMAL'!AK11)</f>
        <v>13551</v>
      </c>
      <c r="AR14" s="67">
        <f>SUM('A Nagar:YAVATMAL'!AL11)</f>
        <v>34327.400000000009</v>
      </c>
      <c r="AS14" s="68">
        <f t="shared" si="9"/>
        <v>329939.19999999995</v>
      </c>
      <c r="AT14" s="68">
        <f t="shared" si="10"/>
        <v>1716035.1995543935</v>
      </c>
      <c r="AU14" s="67">
        <f>SUM('A Nagar:YAVATMAL'!AO11)</f>
        <v>49589</v>
      </c>
      <c r="AV14" s="67">
        <f>SUM('A Nagar:YAVATMAL'!AP11)</f>
        <v>1783907.2500000002</v>
      </c>
      <c r="AW14" s="67">
        <f>SUM('A Nagar:YAVATMAL'!AQ11)</f>
        <v>200</v>
      </c>
      <c r="AX14" s="67">
        <f>SUM('A Nagar:YAVATMAL'!AR11)</f>
        <v>1000</v>
      </c>
      <c r="AY14" s="67">
        <f>SUM('A Nagar:YAVATMAL'!AS11)</f>
        <v>962</v>
      </c>
      <c r="AZ14" s="67">
        <f>SUM('A Nagar:YAVATMAL'!AT11)</f>
        <v>10162.140000000001</v>
      </c>
      <c r="BA14" s="67">
        <f>SUM('A Nagar:YAVATMAL'!AU11)</f>
        <v>19745</v>
      </c>
      <c r="BB14" s="67">
        <f>SUM('A Nagar:YAVATMAL'!AV11)</f>
        <v>1518837.4700000002</v>
      </c>
      <c r="BC14" s="67">
        <f>SUM('A Nagar:YAVATMAL'!AW11)</f>
        <v>12476</v>
      </c>
      <c r="BD14" s="67">
        <f>SUM('A Nagar:YAVATMAL'!AX11)</f>
        <v>1840189.72</v>
      </c>
      <c r="BE14" s="67">
        <f>SUM('A Nagar:YAVATMAL'!AY11)</f>
        <v>52836</v>
      </c>
      <c r="BF14" s="67">
        <f>SUM('A Nagar:YAVATMAL'!AZ11)</f>
        <v>7982094.3599999985</v>
      </c>
      <c r="BG14" s="68">
        <f t="shared" si="11"/>
        <v>86219</v>
      </c>
      <c r="BH14" s="68">
        <f t="shared" si="11"/>
        <v>11352283.689999998</v>
      </c>
      <c r="BI14" s="68">
        <f t="shared" si="0"/>
        <v>416158.19999999995</v>
      </c>
      <c r="BJ14" s="68">
        <f t="shared" si="0"/>
        <v>13068318.889554391</v>
      </c>
    </row>
    <row r="15" spans="1:131" ht="12.75" customHeight="1" x14ac:dyDescent="0.25">
      <c r="A15" s="59">
        <v>5</v>
      </c>
      <c r="B15" s="66" t="s">
        <v>189</v>
      </c>
      <c r="C15" s="67">
        <f t="shared" si="1"/>
        <v>389708.2</v>
      </c>
      <c r="D15" s="67">
        <f t="shared" si="2"/>
        <v>440741.8420469549</v>
      </c>
      <c r="E15" s="67">
        <f t="shared" si="3"/>
        <v>373521.2</v>
      </c>
      <c r="F15" s="67">
        <f t="shared" si="4"/>
        <v>382805.85813183204</v>
      </c>
      <c r="G15" s="67">
        <f>'Crop Loan'!HK15</f>
        <v>218474.1</v>
      </c>
      <c r="H15" s="67">
        <f>'Crop Loan'!HL15</f>
        <v>190892.64</v>
      </c>
      <c r="I15" s="67">
        <f>'Crop Loan'!HM15</f>
        <v>84980.1</v>
      </c>
      <c r="J15" s="67">
        <f>'Crop Loan'!HN15</f>
        <v>87133.290000000008</v>
      </c>
      <c r="K15" s="67">
        <f t="shared" si="5"/>
        <v>303454.2</v>
      </c>
      <c r="L15" s="67">
        <f t="shared" si="6"/>
        <v>278025.93000000005</v>
      </c>
      <c r="M15" s="67">
        <f>SUM('A Nagar:YAVATMAL'!E12)</f>
        <v>70067</v>
      </c>
      <c r="N15" s="67">
        <f>SUM('A Nagar:YAVATMAL'!F12)</f>
        <v>104779.92813183198</v>
      </c>
      <c r="O15" s="67">
        <f>SUM('A Nagar:YAVATMAL'!G12)</f>
        <v>26855</v>
      </c>
      <c r="P15" s="67">
        <f>SUM('A Nagar:YAVATMAL'!H12)</f>
        <v>34550.105148364295</v>
      </c>
      <c r="Q15" s="67">
        <f>SUM('A Nagar:YAVATMAL'!I12)</f>
        <v>10066</v>
      </c>
      <c r="R15" s="67">
        <f>SUM('A Nagar:YAVATMAL'!J12)</f>
        <v>38404.340580875811</v>
      </c>
      <c r="S15" s="67">
        <f>SUM('A Nagar:YAVATMAL'!K12)</f>
        <v>6121</v>
      </c>
      <c r="T15" s="67">
        <f>SUM('A Nagar:YAVATMAL'!L12)</f>
        <v>19531.643334247077</v>
      </c>
      <c r="U15" s="67">
        <f t="shared" si="7"/>
        <v>87859</v>
      </c>
      <c r="V15" s="67">
        <f t="shared" si="8"/>
        <v>672251.02000000014</v>
      </c>
      <c r="W15" s="67">
        <f>SUM('A Nagar:YAVATMAL'!O12)</f>
        <v>12944</v>
      </c>
      <c r="X15" s="67">
        <f>SUM('A Nagar:YAVATMAL'!P12)</f>
        <v>58360.450000000012</v>
      </c>
      <c r="Y15" s="67">
        <f>SUM('A Nagar:YAVATMAL'!Q12)</f>
        <v>57257</v>
      </c>
      <c r="Z15" s="67">
        <f>SUM('A Nagar:YAVATMAL'!R12)</f>
        <v>331461.12000000005</v>
      </c>
      <c r="AA15" s="67">
        <f>SUM('A Nagar:YAVATMAL'!S12)</f>
        <v>5073</v>
      </c>
      <c r="AB15" s="67">
        <f>SUM('A Nagar:YAVATMAL'!T12)</f>
        <v>148806.49</v>
      </c>
      <c r="AC15" s="67">
        <f>SUM('A Nagar:YAVATMAL'!U12)</f>
        <v>3938</v>
      </c>
      <c r="AD15" s="67">
        <f>SUM('A Nagar:YAVATMAL'!V12)</f>
        <v>13077.670000000002</v>
      </c>
      <c r="AE15" s="67">
        <f>SUM('A Nagar:YAVATMAL'!W12)</f>
        <v>8647</v>
      </c>
      <c r="AF15" s="67">
        <f>SUM('A Nagar:YAVATMAL'!X12)</f>
        <v>120545.29</v>
      </c>
      <c r="AG15" s="67">
        <f>'A Nagar'!AA12+AKOLA!AA12+AMARAVATI!AA12+AURANGABAD!AA12+BEED!AA12+BHANDARA!AA12+BULDHANA!AA12+CHANDRAPUR!AA12+DHULE!AA12+GADCHIROLI!AA12+GONDIA!AA12+HINGOLI!AA12+JALGAON!AA12+JALNA!AA12+KOLHAPUR!AA12+LATUR!AA12+'MUMBAI CITY'!AA12+'MUMBAI SUBURB'!AA12+NANDED!AA12+NANDURBAR!AA12+NASHIK!AA12+OSMANABAD!AA12+PALGHAR!AA12+PARBHANI!AA12+PUNE!AA12+RAIGAD!AA12+RATNAGIRI!AA12+SANGLI!AA12+SATARA!AA12+SINDHUDURG!AA12+SOLAPUR!AA12+THANE!AA12+WARDHA!AA12+WASHIM!AA12+YAVATMAL!AA12</f>
        <v>2743</v>
      </c>
      <c r="AH15" s="67">
        <f>'A Nagar'!AB12+AKOLA!AB12+AMARAVATI!AB12+AURANGABAD!AB12+BEED!AB12+BHANDARA!AB12+BULDHANA!AB12+CHANDRAPUR!AB12+DHULE!AB12+GADCHIROLI!AB12+GONDIA!AB12+HINGOLI!AB12+JALGAON!AB12+JALNA!AB12+KOLHAPUR!AB12+LATUR!AB12+'MUMBAI CITY'!AB12+'MUMBAI SUBURB'!AB12+NANDED!AB12+NANDURBAR!AB12+NASHIK!AB12+OSMANABAD!AB12+PALGHAR!AB12+PARBHANI!AB12+PUNE!AB12+RAIGAD!AB12+RATNAGIRI!AB12+SANGLI!AB12+SATARA!AB12+SINDHUDURG!AB12+SOLAPUR!AB12+THANE!AB12+WARDHA!AB12+WASHIM!AB12+YAVATMAL!AB12</f>
        <v>10075.35</v>
      </c>
      <c r="AI15" s="67">
        <f>SUM('A Nagar:YAVATMAL'!AC12)</f>
        <v>7261</v>
      </c>
      <c r="AJ15" s="67">
        <f>SUM('A Nagar:YAVATMAL'!AD12)</f>
        <v>18177.560000000001</v>
      </c>
      <c r="AK15" s="67">
        <f>SUM('A Nagar:YAVATMAL'!AE12)</f>
        <v>13726</v>
      </c>
      <c r="AL15" s="67">
        <f>SUM('A Nagar:YAVATMAL'!AF12)</f>
        <v>445203.52</v>
      </c>
      <c r="AM15" s="67">
        <f>SUM('A Nagar:YAVATMAL'!AG12)</f>
        <v>3122</v>
      </c>
      <c r="AN15" s="67">
        <f>SUM('A Nagar:YAVATMAL'!AH12)</f>
        <v>5857.16</v>
      </c>
      <c r="AO15" s="67">
        <f>'A Nagar'!AI12+AKOLA!AI12+AMARAVATI!AI12+AURANGABAD!AI12+BEED!AI12+BHANDARA!AI12+BULDHANA!AI12+CHANDRAPUR!AI12+DHULE!AI12+GADCHIROLI!AI12+GONDIA!AI12+HINGOLI!AI12+JALGAON!AI12+JALNA!AI12+KOLHAPUR!AI12+LATUR!AI12+'MUMBAI CITY'!AI12+'MUMBAI SUBURB'!AI12+NANDED!AI12+NANDURBAR!AI12+NASHIK!AI12+OSMANABAD!AI12+PALGHAR!AI12+PARBHANI!AI12+PUNE!AI12+RAIGAD!AI12+RATNAGIRI!AI12+SANGLI!AI12+SATARA!AI12+SINDHUDURG!AI12+SOLAPUR!AI12+THANE!AI12+WARDHA!AI12+WASHIM!AI12+YAVATMAL!AI12</f>
        <v>5851</v>
      </c>
      <c r="AP15" s="67">
        <f>'A Nagar'!AJ12+AKOLA!AJ12+AMARAVATI!AJ12+AURANGABAD!AJ12+BEED!AJ12+BHANDARA!AJ12+BULDHANA!AJ12+CHANDRAPUR!AJ12+DHULE!AJ12+GADCHIROLI!AJ12+GONDIA!AJ12+HINGOLI!AJ12+JALGAON!AJ12+JALNA!AJ12+KOLHAPUR!AJ12+LATUR!AJ12+'MUMBAI CITY'!AJ12+'MUMBAI SUBURB'!AJ12+NANDED!AJ12+NANDURBAR!AJ12+NASHIK!AJ12+OSMANABAD!AJ12+PALGHAR!AJ12+PARBHANI!AJ12+PUNE!AJ12+RAIGAD!AJ12+RATNAGIRI!AJ12+SANGLI!AJ12+SATARA!AJ12+SINDHUDURG!AJ12+SOLAPUR!AJ12+THANE!AJ12+WARDHA!AJ12+WASHIM!AJ12+YAVATMAL!AJ12</f>
        <v>24536.680000000004</v>
      </c>
      <c r="AQ15" s="67">
        <f>SUM('A Nagar:YAVATMAL'!AK12)</f>
        <v>14518</v>
      </c>
      <c r="AR15" s="67">
        <f>SUM('A Nagar:YAVATMAL'!AL12)</f>
        <v>30352.07</v>
      </c>
      <c r="AS15" s="68">
        <f t="shared" si="9"/>
        <v>524788.19999999995</v>
      </c>
      <c r="AT15" s="68">
        <f t="shared" si="10"/>
        <v>1647195.2020469552</v>
      </c>
      <c r="AU15" s="67">
        <f>SUM('A Nagar:YAVATMAL'!AO12)</f>
        <v>70913</v>
      </c>
      <c r="AV15" s="67">
        <f>SUM('A Nagar:YAVATMAL'!AP12)</f>
        <v>119273.13</v>
      </c>
      <c r="AW15" s="67">
        <f>SUM('A Nagar:YAVATMAL'!AQ12)</f>
        <v>0</v>
      </c>
      <c r="AX15" s="67">
        <f>SUM('A Nagar:YAVATMAL'!AR12)</f>
        <v>0</v>
      </c>
      <c r="AY15" s="67">
        <f>SUM('A Nagar:YAVATMAL'!AS12)</f>
        <v>334</v>
      </c>
      <c r="AZ15" s="67">
        <f>SUM('A Nagar:YAVATMAL'!AT12)</f>
        <v>6742.6</v>
      </c>
      <c r="BA15" s="67">
        <f>SUM('A Nagar:YAVATMAL'!AU12)</f>
        <v>11954</v>
      </c>
      <c r="BB15" s="67">
        <f>SUM('A Nagar:YAVATMAL'!AV12)</f>
        <v>278830.25000000006</v>
      </c>
      <c r="BC15" s="67">
        <f>SUM('A Nagar:YAVATMAL'!AW12)</f>
        <v>1969</v>
      </c>
      <c r="BD15" s="67">
        <f>SUM('A Nagar:YAVATMAL'!AX12)</f>
        <v>118263.66</v>
      </c>
      <c r="BE15" s="67">
        <f>SUM('A Nagar:YAVATMAL'!AY12)</f>
        <v>48140</v>
      </c>
      <c r="BF15" s="67">
        <f>SUM('A Nagar:YAVATMAL'!AZ12)</f>
        <v>4460694.78</v>
      </c>
      <c r="BG15" s="68">
        <f t="shared" si="11"/>
        <v>62397</v>
      </c>
      <c r="BH15" s="68">
        <f t="shared" si="11"/>
        <v>4864531.29</v>
      </c>
      <c r="BI15" s="68">
        <f t="shared" si="0"/>
        <v>587185.19999999995</v>
      </c>
      <c r="BJ15" s="68">
        <f t="shared" si="0"/>
        <v>6511726.492046955</v>
      </c>
    </row>
    <row r="16" spans="1:131" ht="12.75" customHeight="1" x14ac:dyDescent="0.25">
      <c r="A16" s="59">
        <v>6</v>
      </c>
      <c r="B16" s="66" t="s">
        <v>190</v>
      </c>
      <c r="C16" s="67">
        <f t="shared" si="1"/>
        <v>80484.600000000006</v>
      </c>
      <c r="D16" s="67">
        <f t="shared" si="2"/>
        <v>89928.660398850101</v>
      </c>
      <c r="E16" s="67">
        <f t="shared" si="3"/>
        <v>73957.600000000006</v>
      </c>
      <c r="F16" s="67">
        <f t="shared" si="4"/>
        <v>68737.947049921437</v>
      </c>
      <c r="G16" s="67">
        <f>'Crop Loan'!HK16</f>
        <v>43614.3</v>
      </c>
      <c r="H16" s="67">
        <f>'Crop Loan'!HL16</f>
        <v>32432.25</v>
      </c>
      <c r="I16" s="67">
        <f>'Crop Loan'!HM16</f>
        <v>14877.3</v>
      </c>
      <c r="J16" s="67">
        <f>'Crop Loan'!HN16</f>
        <v>13952.890000000001</v>
      </c>
      <c r="K16" s="67">
        <f t="shared" si="5"/>
        <v>58491.600000000006</v>
      </c>
      <c r="L16" s="67">
        <f t="shared" si="6"/>
        <v>46385.14</v>
      </c>
      <c r="M16" s="67">
        <f>SUM('A Nagar:YAVATMAL'!E13)</f>
        <v>15466</v>
      </c>
      <c r="N16" s="67">
        <f>SUM('A Nagar:YAVATMAL'!F13)</f>
        <v>22352.807049921445</v>
      </c>
      <c r="O16" s="67">
        <f>SUM('A Nagar:YAVATMAL'!G13)</f>
        <v>4585</v>
      </c>
      <c r="P16" s="67">
        <f>SUM('A Nagar:YAVATMAL'!H13)</f>
        <v>4484.0628431785117</v>
      </c>
      <c r="Q16" s="67">
        <f>SUM('A Nagar:YAVATMAL'!I13)</f>
        <v>4087</v>
      </c>
      <c r="R16" s="67">
        <f>SUM('A Nagar:YAVATMAL'!J13)</f>
        <v>5296.2430164487241</v>
      </c>
      <c r="S16" s="67">
        <f>SUM('A Nagar:YAVATMAL'!K13)</f>
        <v>2440</v>
      </c>
      <c r="T16" s="67">
        <f>SUM('A Nagar:YAVATMAL'!L13)</f>
        <v>15894.47033247993</v>
      </c>
      <c r="U16" s="67">
        <f t="shared" si="7"/>
        <v>38972</v>
      </c>
      <c r="V16" s="67">
        <f t="shared" si="8"/>
        <v>868282.69000000006</v>
      </c>
      <c r="W16" s="67">
        <f>SUM('A Nagar:YAVATMAL'!O13)</f>
        <v>17926</v>
      </c>
      <c r="X16" s="67">
        <f>SUM('A Nagar:YAVATMAL'!P13)</f>
        <v>275844.69</v>
      </c>
      <c r="Y16" s="67">
        <f>SUM('A Nagar:YAVATMAL'!Q13)</f>
        <v>12116</v>
      </c>
      <c r="Z16" s="67">
        <f>SUM('A Nagar:YAVATMAL'!R13)</f>
        <v>471228.51999999996</v>
      </c>
      <c r="AA16" s="67">
        <f>SUM('A Nagar:YAVATMAL'!S13)</f>
        <v>3238</v>
      </c>
      <c r="AB16" s="67">
        <f>SUM('A Nagar:YAVATMAL'!T13)</f>
        <v>99302.549999999988</v>
      </c>
      <c r="AC16" s="67">
        <f>SUM('A Nagar:YAVATMAL'!U13)</f>
        <v>1474</v>
      </c>
      <c r="AD16" s="67">
        <f>SUM('A Nagar:YAVATMAL'!V13)</f>
        <v>6681.79</v>
      </c>
      <c r="AE16" s="67">
        <f>SUM('A Nagar:YAVATMAL'!W13)</f>
        <v>4218</v>
      </c>
      <c r="AF16" s="67">
        <f>SUM('A Nagar:YAVATMAL'!X13)</f>
        <v>15225.14</v>
      </c>
      <c r="AG16" s="67">
        <f>'A Nagar'!AA13+AKOLA!AA13+AMARAVATI!AA13+AURANGABAD!AA13+BEED!AA13+BHANDARA!AA13+BULDHANA!AA13+CHANDRAPUR!AA13+DHULE!AA13+GADCHIROLI!AA13+GONDIA!AA13+HINGOLI!AA13+JALGAON!AA13+JALNA!AA13+KOLHAPUR!AA13+LATUR!AA13+'MUMBAI CITY'!AA13+'MUMBAI SUBURB'!AA13+NANDED!AA13+NANDURBAR!AA13+NASHIK!AA13+OSMANABAD!AA13+PALGHAR!AA13+PARBHANI!AA13+PUNE!AA13+RAIGAD!AA13+RATNAGIRI!AA13+SANGLI!AA13+SATARA!AA13+SINDHUDURG!AA13+SOLAPUR!AA13+THANE!AA13+WARDHA!AA13+WASHIM!AA13+YAVATMAL!AA13</f>
        <v>1561</v>
      </c>
      <c r="AH16" s="67">
        <f>'A Nagar'!AB13+AKOLA!AB13+AMARAVATI!AB13+AURANGABAD!AB13+BEED!AB13+BHANDARA!AB13+BULDHANA!AB13+CHANDRAPUR!AB13+DHULE!AB13+GADCHIROLI!AB13+GONDIA!AB13+HINGOLI!AB13+JALGAON!AB13+JALNA!AB13+KOLHAPUR!AB13+LATUR!AB13+'MUMBAI CITY'!AB13+'MUMBAI SUBURB'!AB13+NANDED!AB13+NANDURBAR!AB13+NASHIK!AB13+OSMANABAD!AB13+PALGHAR!AB13+PARBHANI!AB13+PUNE!AB13+RAIGAD!AB13+RATNAGIRI!AB13+SANGLI!AB13+SATARA!AB13+SINDHUDURG!AB13+SOLAPUR!AB13+THANE!AB13+WARDHA!AB13+WASHIM!AB13+YAVATMAL!AB13</f>
        <v>4191.21</v>
      </c>
      <c r="AI16" s="67">
        <f>SUM('A Nagar:YAVATMAL'!AC13)</f>
        <v>3332</v>
      </c>
      <c r="AJ16" s="67">
        <f>SUM('A Nagar:YAVATMAL'!AD13)</f>
        <v>8793.32</v>
      </c>
      <c r="AK16" s="67">
        <f>SUM('A Nagar:YAVATMAL'!AE13)</f>
        <v>7592</v>
      </c>
      <c r="AL16" s="67">
        <f>SUM('A Nagar:YAVATMAL'!AF13)</f>
        <v>104183.3</v>
      </c>
      <c r="AM16" s="67">
        <f>SUM('A Nagar:YAVATMAL'!AG13)</f>
        <v>2054</v>
      </c>
      <c r="AN16" s="67">
        <f>SUM('A Nagar:YAVATMAL'!AH13)</f>
        <v>2676.9999999999995</v>
      </c>
      <c r="AO16" s="67">
        <f>'A Nagar'!AI13+AKOLA!AI13+AMARAVATI!AI13+AURANGABAD!AI13+BEED!AI13+BHANDARA!AI13+BULDHANA!AI13+CHANDRAPUR!AI13+DHULE!AI13+GADCHIROLI!AI13+GONDIA!AI13+HINGOLI!AI13+JALGAON!AI13+JALNA!AI13+KOLHAPUR!AI13+LATUR!AI13+'MUMBAI CITY'!AI13+'MUMBAI SUBURB'!AI13+NANDED!AI13+NANDURBAR!AI13+NASHIK!AI13+OSMANABAD!AI13+PALGHAR!AI13+PARBHANI!AI13+PUNE!AI13+RAIGAD!AI13+RATNAGIRI!AI13+SANGLI!AI13+SATARA!AI13+SINDHUDURG!AI13+SOLAPUR!AI13+THANE!AI13+WARDHA!AI13+WASHIM!AI13+YAVATMAL!AI13</f>
        <v>2501</v>
      </c>
      <c r="AP16" s="67">
        <f>'A Nagar'!AJ13+AKOLA!AJ13+AMARAVATI!AJ13+AURANGABAD!AJ13+BEED!AJ13+BHANDARA!AJ13+BULDHANA!AJ13+CHANDRAPUR!AJ13+DHULE!AJ13+GADCHIROLI!AJ13+GONDIA!AJ13+HINGOLI!AJ13+JALGAON!AJ13+JALNA!AJ13+KOLHAPUR!AJ13+LATUR!AJ13+'MUMBAI CITY'!AJ13+'MUMBAI SUBURB'!AJ13+NANDED!AJ13+NANDURBAR!AJ13+NASHIK!AJ13+OSMANABAD!AJ13+PALGHAR!AJ13+PARBHANI!AJ13+PUNE!AJ13+RAIGAD!AJ13+RATNAGIRI!AJ13+SANGLI!AJ13+SATARA!AJ13+SINDHUDURG!AJ13+SOLAPUR!AJ13+THANE!AJ13+WARDHA!AJ13+WASHIM!AJ13+YAVATMAL!AJ13</f>
        <v>4525.1400000000003</v>
      </c>
      <c r="AQ16" s="67">
        <f>SUM('A Nagar:YAVATMAL'!AK13)</f>
        <v>4653</v>
      </c>
      <c r="AR16" s="67">
        <f>SUM('A Nagar:YAVATMAL'!AL13)</f>
        <v>11260.599999999999</v>
      </c>
      <c r="AS16" s="68">
        <f t="shared" si="9"/>
        <v>141149.6</v>
      </c>
      <c r="AT16" s="68">
        <f t="shared" si="10"/>
        <v>1093841.92039885</v>
      </c>
      <c r="AU16" s="67">
        <f>SUM('A Nagar:YAVATMAL'!AO13)</f>
        <v>51321</v>
      </c>
      <c r="AV16" s="67">
        <f>SUM('A Nagar:YAVATMAL'!AP13)</f>
        <v>64965.72</v>
      </c>
      <c r="AW16" s="67">
        <f>SUM('A Nagar:YAVATMAL'!AQ13)</f>
        <v>0</v>
      </c>
      <c r="AX16" s="67">
        <f>SUM('A Nagar:YAVATMAL'!AR13)</f>
        <v>0</v>
      </c>
      <c r="AY16" s="67">
        <f>SUM('A Nagar:YAVATMAL'!AS13)</f>
        <v>155</v>
      </c>
      <c r="AZ16" s="67">
        <f>SUM('A Nagar:YAVATMAL'!AT13)</f>
        <v>1556.27</v>
      </c>
      <c r="BA16" s="67">
        <f>SUM('A Nagar:YAVATMAL'!AU13)</f>
        <v>2977</v>
      </c>
      <c r="BB16" s="67">
        <f>SUM('A Nagar:YAVATMAL'!AV13)</f>
        <v>57971.189999999995</v>
      </c>
      <c r="BC16" s="67">
        <f>SUM('A Nagar:YAVATMAL'!AW13)</f>
        <v>41</v>
      </c>
      <c r="BD16" s="67">
        <f>SUM('A Nagar:YAVATMAL'!AX13)</f>
        <v>340.55999999999995</v>
      </c>
      <c r="BE16" s="67">
        <f>SUM('A Nagar:YAVATMAL'!AY13)</f>
        <v>17141</v>
      </c>
      <c r="BF16" s="67">
        <f>SUM('A Nagar:YAVATMAL'!AZ13)</f>
        <v>1209892.8500000001</v>
      </c>
      <c r="BG16" s="68">
        <f t="shared" si="11"/>
        <v>20314</v>
      </c>
      <c r="BH16" s="68">
        <f t="shared" si="11"/>
        <v>1269760.8700000001</v>
      </c>
      <c r="BI16" s="68">
        <f t="shared" si="0"/>
        <v>161463.6</v>
      </c>
      <c r="BJ16" s="68">
        <f t="shared" si="0"/>
        <v>2363602.7903988501</v>
      </c>
    </row>
    <row r="17" spans="1:62" ht="12.75" customHeight="1" x14ac:dyDescent="0.25">
      <c r="A17" s="59">
        <v>7</v>
      </c>
      <c r="B17" s="66" t="s">
        <v>191</v>
      </c>
      <c r="C17" s="67">
        <f t="shared" si="1"/>
        <v>69005</v>
      </c>
      <c r="D17" s="67">
        <f t="shared" si="2"/>
        <v>64715.879309874974</v>
      </c>
      <c r="E17" s="67">
        <f t="shared" si="3"/>
        <v>62149</v>
      </c>
      <c r="F17" s="67">
        <f t="shared" si="4"/>
        <v>55911.825997037799</v>
      </c>
      <c r="G17" s="67">
        <f>'Crop Loan'!HK17</f>
        <v>31540.5</v>
      </c>
      <c r="H17" s="67">
        <f>'Crop Loan'!HL17</f>
        <v>20643.25</v>
      </c>
      <c r="I17" s="67">
        <f>'Crop Loan'!HM17</f>
        <v>13847.5</v>
      </c>
      <c r="J17" s="67">
        <f>'Crop Loan'!HN17</f>
        <v>12876.779999999999</v>
      </c>
      <c r="K17" s="67">
        <f t="shared" si="5"/>
        <v>45388</v>
      </c>
      <c r="L17" s="67">
        <f t="shared" si="6"/>
        <v>33520.03</v>
      </c>
      <c r="M17" s="67">
        <f>SUM('A Nagar:YAVATMAL'!E14)</f>
        <v>16761</v>
      </c>
      <c r="N17" s="67">
        <f>SUM('A Nagar:YAVATMAL'!F14)</f>
        <v>22391.795997037803</v>
      </c>
      <c r="O17" s="67">
        <f>SUM('A Nagar:YAVATMAL'!G14)</f>
        <v>5693</v>
      </c>
      <c r="P17" s="67">
        <f>SUM('A Nagar:YAVATMAL'!H14)</f>
        <v>6344.9808185274924</v>
      </c>
      <c r="Q17" s="67">
        <f>SUM('A Nagar:YAVATMAL'!I14)</f>
        <v>4363</v>
      </c>
      <c r="R17" s="67">
        <f>SUM('A Nagar:YAVATMAL'!J14)</f>
        <v>5491.1343038174746</v>
      </c>
      <c r="S17" s="67">
        <f>SUM('A Nagar:YAVATMAL'!K14)</f>
        <v>2493</v>
      </c>
      <c r="T17" s="67">
        <f>SUM('A Nagar:YAVATMAL'!L14)</f>
        <v>3312.9190090197035</v>
      </c>
      <c r="U17" s="67">
        <f t="shared" si="7"/>
        <v>27435</v>
      </c>
      <c r="V17" s="67">
        <f t="shared" si="8"/>
        <v>380709.42</v>
      </c>
      <c r="W17" s="67">
        <f>SUM('A Nagar:YAVATMAL'!O14)</f>
        <v>10319</v>
      </c>
      <c r="X17" s="67">
        <f>SUM('A Nagar:YAVATMAL'!P14)</f>
        <v>98432.200000000012</v>
      </c>
      <c r="Y17" s="67">
        <f>SUM('A Nagar:YAVATMAL'!Q14)</f>
        <v>11991</v>
      </c>
      <c r="Z17" s="67">
        <f>SUM('A Nagar:YAVATMAL'!R14)</f>
        <v>236622.72000000006</v>
      </c>
      <c r="AA17" s="67">
        <f>SUM('A Nagar:YAVATMAL'!S14)</f>
        <v>2043</v>
      </c>
      <c r="AB17" s="67">
        <f>SUM('A Nagar:YAVATMAL'!T14)</f>
        <v>28150.929999999997</v>
      </c>
      <c r="AC17" s="67">
        <f>SUM('A Nagar:YAVATMAL'!U14)</f>
        <v>830</v>
      </c>
      <c r="AD17" s="67">
        <f>SUM('A Nagar:YAVATMAL'!V14)</f>
        <v>4185.8499999999995</v>
      </c>
      <c r="AE17" s="67">
        <f>SUM('A Nagar:YAVATMAL'!W14)</f>
        <v>2252</v>
      </c>
      <c r="AF17" s="67">
        <f>SUM('A Nagar:YAVATMAL'!X14)</f>
        <v>13317.72</v>
      </c>
      <c r="AG17" s="67">
        <f>'A Nagar'!AA14+AKOLA!AA14+AMARAVATI!AA14+AURANGABAD!AA14+BEED!AA14+BHANDARA!AA14+BULDHANA!AA14+CHANDRAPUR!AA14+DHULE!AA14+GADCHIROLI!AA14+GONDIA!AA14+HINGOLI!AA14+JALGAON!AA14+JALNA!AA14+KOLHAPUR!AA14+LATUR!AA14+'MUMBAI CITY'!AA14+'MUMBAI SUBURB'!AA14+NANDED!AA14+NANDURBAR!AA14+NASHIK!AA14+OSMANABAD!AA14+PALGHAR!AA14+PARBHANI!AA14+PUNE!AA14+RAIGAD!AA14+RATNAGIRI!AA14+SANGLI!AA14+SATARA!AA14+SINDHUDURG!AA14+SOLAPUR!AA14+THANE!AA14+WARDHA!AA14+WASHIM!AA14+YAVATMAL!AA14</f>
        <v>719</v>
      </c>
      <c r="AH17" s="67">
        <f>'A Nagar'!AB14+AKOLA!AB14+AMARAVATI!AB14+AURANGABAD!AB14+BEED!AB14+BHANDARA!AB14+BULDHANA!AB14+CHANDRAPUR!AB14+DHULE!AB14+GADCHIROLI!AB14+GONDIA!AB14+HINGOLI!AB14+JALGAON!AB14+JALNA!AB14+KOLHAPUR!AB14+LATUR!AB14+'MUMBAI CITY'!AB14+'MUMBAI SUBURB'!AB14+NANDED!AB14+NANDURBAR!AB14+NASHIK!AB14+OSMANABAD!AB14+PALGHAR!AB14+PARBHANI!AB14+PUNE!AB14+RAIGAD!AB14+RATNAGIRI!AB14+SANGLI!AB14+SATARA!AB14+SINDHUDURG!AB14+SOLAPUR!AB14+THANE!AB14+WARDHA!AB14+WASHIM!AB14+YAVATMAL!AB14</f>
        <v>89927.700000000012</v>
      </c>
      <c r="AI17" s="67">
        <f>SUM('A Nagar:YAVATMAL'!AC14)</f>
        <v>3170</v>
      </c>
      <c r="AJ17" s="67">
        <f>SUM('A Nagar:YAVATMAL'!AD14)</f>
        <v>8400.1100000000024</v>
      </c>
      <c r="AK17" s="67">
        <f>SUM('A Nagar:YAVATMAL'!AE14)</f>
        <v>4868</v>
      </c>
      <c r="AL17" s="67">
        <f>SUM('A Nagar:YAVATMAL'!AF14)</f>
        <v>49101.22</v>
      </c>
      <c r="AM17" s="67">
        <f>SUM('A Nagar:YAVATMAL'!AG14)</f>
        <v>1573</v>
      </c>
      <c r="AN17" s="67">
        <f>SUM('A Nagar:YAVATMAL'!AH14)</f>
        <v>2275.83</v>
      </c>
      <c r="AO17" s="67">
        <f>'A Nagar'!AI14+AKOLA!AI14+AMARAVATI!AI14+AURANGABAD!AI14+BEED!AI14+BHANDARA!AI14+BULDHANA!AI14+CHANDRAPUR!AI14+DHULE!AI14+GADCHIROLI!AI14+GONDIA!AI14+HINGOLI!AI14+JALGAON!AI14+JALNA!AI14+KOLHAPUR!AI14+LATUR!AI14+'MUMBAI CITY'!AI14+'MUMBAI SUBURB'!AI14+NANDED!AI14+NANDURBAR!AI14+NASHIK!AI14+OSMANABAD!AI14+PALGHAR!AI14+PARBHANI!AI14+PUNE!AI14+RAIGAD!AI14+RATNAGIRI!AI14+SANGLI!AI14+SATARA!AI14+SINDHUDURG!AI14+SOLAPUR!AI14+THANE!AI14+WARDHA!AI14+WASHIM!AI14+YAVATMAL!AI14</f>
        <v>1338</v>
      </c>
      <c r="AP17" s="67">
        <f>'A Nagar'!AJ14+AKOLA!AJ14+AMARAVATI!AJ14+AURANGABAD!AJ14+BEED!AJ14+BHANDARA!AJ14+BULDHANA!AJ14+CHANDRAPUR!AJ14+DHULE!AJ14+GADCHIROLI!AJ14+GONDIA!AJ14+HINGOLI!AJ14+JALGAON!AJ14+JALNA!AJ14+KOLHAPUR!AJ14+LATUR!AJ14+'MUMBAI CITY'!AJ14+'MUMBAI SUBURB'!AJ14+NANDED!AJ14+NANDURBAR!AJ14+NASHIK!AJ14+OSMANABAD!AJ14+PALGHAR!AJ14+PARBHANI!AJ14+PUNE!AJ14+RAIGAD!AJ14+RATNAGIRI!AJ14+SANGLI!AJ14+SATARA!AJ14+SINDHUDURG!AJ14+SOLAPUR!AJ14+THANE!AJ14+WARDHA!AJ14+WASHIM!AJ14+YAVATMAL!AJ14</f>
        <v>4934.63</v>
      </c>
      <c r="AQ17" s="67">
        <f>SUM('A Nagar:YAVATMAL'!AK14)</f>
        <v>168478</v>
      </c>
      <c r="AR17" s="67">
        <f>SUM('A Nagar:YAVATMAL'!AL14)</f>
        <v>188798.90999999997</v>
      </c>
      <c r="AS17" s="68">
        <f t="shared" si="9"/>
        <v>276586</v>
      </c>
      <c r="AT17" s="68">
        <f t="shared" si="10"/>
        <v>788863.69930987479</v>
      </c>
      <c r="AU17" s="67">
        <f>SUM('A Nagar:YAVATMAL'!AO14)</f>
        <v>16893</v>
      </c>
      <c r="AV17" s="67">
        <f>SUM('A Nagar:YAVATMAL'!AP14)</f>
        <v>219400.12999999998</v>
      </c>
      <c r="AW17" s="67">
        <f>SUM('A Nagar:YAVATMAL'!AQ14)</f>
        <v>0</v>
      </c>
      <c r="AX17" s="67">
        <f>SUM('A Nagar:YAVATMAL'!AR14)</f>
        <v>0</v>
      </c>
      <c r="AY17" s="67">
        <f>SUM('A Nagar:YAVATMAL'!AS14)</f>
        <v>260</v>
      </c>
      <c r="AZ17" s="67">
        <f>SUM('A Nagar:YAVATMAL'!AT14)</f>
        <v>4277.4699999999993</v>
      </c>
      <c r="BA17" s="67">
        <f>SUM('A Nagar:YAVATMAL'!AU14)</f>
        <v>3239</v>
      </c>
      <c r="BB17" s="67">
        <f>SUM('A Nagar:YAVATMAL'!AV14)</f>
        <v>64352.030000000006</v>
      </c>
      <c r="BC17" s="67">
        <f>SUM('A Nagar:YAVATMAL'!AW14)</f>
        <v>3109</v>
      </c>
      <c r="BD17" s="67">
        <f>SUM('A Nagar:YAVATMAL'!AX14)</f>
        <v>734028.9</v>
      </c>
      <c r="BE17" s="67">
        <f>SUM('A Nagar:YAVATMAL'!AY14)</f>
        <v>8889</v>
      </c>
      <c r="BF17" s="67">
        <f>SUM('A Nagar:YAVATMAL'!AZ14)</f>
        <v>650055.79999999993</v>
      </c>
      <c r="BG17" s="68">
        <f t="shared" si="11"/>
        <v>15497</v>
      </c>
      <c r="BH17" s="68">
        <f t="shared" si="11"/>
        <v>1452714.2</v>
      </c>
      <c r="BI17" s="68">
        <f t="shared" si="0"/>
        <v>292083</v>
      </c>
      <c r="BJ17" s="68">
        <f t="shared" si="0"/>
        <v>2241577.8993098745</v>
      </c>
    </row>
    <row r="18" spans="1:62" ht="12.75" customHeight="1" x14ac:dyDescent="0.25">
      <c r="A18" s="59">
        <v>8</v>
      </c>
      <c r="B18" s="66" t="s">
        <v>192</v>
      </c>
      <c r="C18" s="67">
        <f t="shared" si="1"/>
        <v>5580.4</v>
      </c>
      <c r="D18" s="67">
        <f t="shared" si="2"/>
        <v>4284.495094656505</v>
      </c>
      <c r="E18" s="67">
        <f t="shared" si="3"/>
        <v>5312.4</v>
      </c>
      <c r="F18" s="67">
        <f t="shared" si="4"/>
        <v>4020.2509443548088</v>
      </c>
      <c r="G18" s="67">
        <f>'Crop Loan'!HK18</f>
        <v>2470</v>
      </c>
      <c r="H18" s="67">
        <f>'Crop Loan'!HL18</f>
        <v>1668.6</v>
      </c>
      <c r="I18" s="67">
        <f>'Crop Loan'!HM18</f>
        <v>1132.4000000000001</v>
      </c>
      <c r="J18" s="67">
        <f>'Crop Loan'!HN18</f>
        <v>444</v>
      </c>
      <c r="K18" s="67">
        <f t="shared" si="5"/>
        <v>3602.4</v>
      </c>
      <c r="L18" s="67">
        <f t="shared" si="6"/>
        <v>2112.6</v>
      </c>
      <c r="M18" s="67">
        <f>SUM('A Nagar:YAVATMAL'!E15)</f>
        <v>1710</v>
      </c>
      <c r="N18" s="67">
        <f>SUM('A Nagar:YAVATMAL'!F15)</f>
        <v>1907.6509443548086</v>
      </c>
      <c r="O18" s="67">
        <f>SUM('A Nagar:YAVATMAL'!G15)</f>
        <v>198</v>
      </c>
      <c r="P18" s="67">
        <f>SUM('A Nagar:YAVATMAL'!H15)</f>
        <v>115.8226427074048</v>
      </c>
      <c r="Q18" s="67">
        <f>SUM('A Nagar:YAVATMAL'!I15)</f>
        <v>81</v>
      </c>
      <c r="R18" s="67">
        <f>SUM('A Nagar:YAVATMAL'!J15)</f>
        <v>98.664915071999999</v>
      </c>
      <c r="S18" s="67">
        <f>SUM('A Nagar:YAVATMAL'!K15)</f>
        <v>187</v>
      </c>
      <c r="T18" s="67">
        <f>SUM('A Nagar:YAVATMAL'!L15)</f>
        <v>165.57923522969602</v>
      </c>
      <c r="U18" s="67">
        <f t="shared" si="7"/>
        <v>2389</v>
      </c>
      <c r="V18" s="67">
        <f t="shared" si="8"/>
        <v>34944.560000000005</v>
      </c>
      <c r="W18" s="67">
        <f>SUM('A Nagar:YAVATMAL'!O15)</f>
        <v>1136</v>
      </c>
      <c r="X18" s="67">
        <f>SUM('A Nagar:YAVATMAL'!P15)</f>
        <v>12721.83</v>
      </c>
      <c r="Y18" s="67">
        <f>SUM('A Nagar:YAVATMAL'!Q15)</f>
        <v>913</v>
      </c>
      <c r="Z18" s="67">
        <f>SUM('A Nagar:YAVATMAL'!R15)</f>
        <v>16774.780000000002</v>
      </c>
      <c r="AA18" s="67">
        <f>SUM('A Nagar:YAVATMAL'!S15)</f>
        <v>63</v>
      </c>
      <c r="AB18" s="67">
        <f>SUM('A Nagar:YAVATMAL'!T15)</f>
        <v>3315.4100000000003</v>
      </c>
      <c r="AC18" s="67">
        <f>SUM('A Nagar:YAVATMAL'!U15)</f>
        <v>50</v>
      </c>
      <c r="AD18" s="67">
        <f>SUM('A Nagar:YAVATMAL'!V15)</f>
        <v>427.93</v>
      </c>
      <c r="AE18" s="67">
        <f>SUM('A Nagar:YAVATMAL'!W15)</f>
        <v>227</v>
      </c>
      <c r="AF18" s="67">
        <f>SUM('A Nagar:YAVATMAL'!X15)</f>
        <v>1704.6100000000001</v>
      </c>
      <c r="AG18" s="67">
        <f>'A Nagar'!AA15+AKOLA!AA15+AMARAVATI!AA15+AURANGABAD!AA15+BEED!AA15+BHANDARA!AA15+BULDHANA!AA15+CHANDRAPUR!AA15+DHULE!AA15+GADCHIROLI!AA15+GONDIA!AA15+HINGOLI!AA15+JALGAON!AA15+JALNA!AA15+KOLHAPUR!AA15+LATUR!AA15+'MUMBAI CITY'!AA15+'MUMBAI SUBURB'!AA15+NANDED!AA15+NANDURBAR!AA15+NASHIK!AA15+OSMANABAD!AA15+PALGHAR!AA15+PARBHANI!AA15+PUNE!AA15+RAIGAD!AA15+RATNAGIRI!AA15+SANGLI!AA15+SATARA!AA15+SINDHUDURG!AA15+SOLAPUR!AA15+THANE!AA15+WARDHA!AA15+WASHIM!AA15+YAVATMAL!AA15</f>
        <v>174</v>
      </c>
      <c r="AH18" s="67">
        <f>'A Nagar'!AB15+AKOLA!AB15+AMARAVATI!AB15+AURANGABAD!AB15+BEED!AB15+BHANDARA!AB15+BULDHANA!AB15+CHANDRAPUR!AB15+DHULE!AB15+GADCHIROLI!AB15+GONDIA!AB15+HINGOLI!AB15+JALGAON!AB15+JALNA!AB15+KOLHAPUR!AB15+LATUR!AB15+'MUMBAI CITY'!AB15+'MUMBAI SUBURB'!AB15+NANDED!AB15+NANDURBAR!AB15+NASHIK!AB15+OSMANABAD!AB15+PALGHAR!AB15+PARBHANI!AB15+PUNE!AB15+RAIGAD!AB15+RATNAGIRI!AB15+SANGLI!AB15+SATARA!AB15+SINDHUDURG!AB15+SOLAPUR!AB15+THANE!AB15+WARDHA!AB15+WASHIM!AB15+YAVATMAL!AB15</f>
        <v>5854.41</v>
      </c>
      <c r="AI18" s="67">
        <f>SUM('A Nagar:YAVATMAL'!AC15)</f>
        <v>297</v>
      </c>
      <c r="AJ18" s="67">
        <f>SUM('A Nagar:YAVATMAL'!AD15)</f>
        <v>813.66000000000008</v>
      </c>
      <c r="AK18" s="67">
        <f>SUM('A Nagar:YAVATMAL'!AE15)</f>
        <v>1017</v>
      </c>
      <c r="AL18" s="67">
        <f>SUM('A Nagar:YAVATMAL'!AF15)</f>
        <v>16000.339999999997</v>
      </c>
      <c r="AM18" s="67">
        <f>SUM('A Nagar:YAVATMAL'!AG15)</f>
        <v>35</v>
      </c>
      <c r="AN18" s="67">
        <f>SUM('A Nagar:YAVATMAL'!AH15)</f>
        <v>74.040000000000006</v>
      </c>
      <c r="AO18" s="67">
        <f>'A Nagar'!AI15+AKOLA!AI15+AMARAVATI!AI15+AURANGABAD!AI15+BEED!AI15+BHANDARA!AI15+BULDHANA!AI15+CHANDRAPUR!AI15+DHULE!AI15+GADCHIROLI!AI15+GONDIA!AI15+HINGOLI!AI15+JALGAON!AI15+JALNA!AI15+KOLHAPUR!AI15+LATUR!AI15+'MUMBAI CITY'!AI15+'MUMBAI SUBURB'!AI15+NANDED!AI15+NANDURBAR!AI15+NASHIK!AI15+OSMANABAD!AI15+PALGHAR!AI15+PARBHANI!AI15+PUNE!AI15+RAIGAD!AI15+RATNAGIRI!AI15+SANGLI!AI15+SATARA!AI15+SINDHUDURG!AI15+SOLAPUR!AI15+THANE!AI15+WARDHA!AI15+WASHIM!AI15+YAVATMAL!AI15</f>
        <v>60</v>
      </c>
      <c r="AP18" s="67">
        <f>'A Nagar'!AJ15+AKOLA!AJ15+AMARAVATI!AJ15+AURANGABAD!AJ15+BEED!AJ15+BHANDARA!AJ15+BULDHANA!AJ15+CHANDRAPUR!AJ15+DHULE!AJ15+GADCHIROLI!AJ15+GONDIA!AJ15+HINGOLI!AJ15+JALGAON!AJ15+JALNA!AJ15+KOLHAPUR!AJ15+LATUR!AJ15+'MUMBAI CITY'!AJ15+'MUMBAI SUBURB'!AJ15+NANDED!AJ15+NANDURBAR!AJ15+NASHIK!AJ15+OSMANABAD!AJ15+PALGHAR!AJ15+PARBHANI!AJ15+PUNE!AJ15+RAIGAD!AJ15+RATNAGIRI!AJ15+SANGLI!AJ15+SATARA!AJ15+SINDHUDURG!AJ15+SOLAPUR!AJ15+THANE!AJ15+WARDHA!AJ15+WASHIM!AJ15+YAVATMAL!AJ15</f>
        <v>290.12</v>
      </c>
      <c r="AQ18" s="67">
        <f>SUM('A Nagar:YAVATMAL'!AK15)</f>
        <v>116</v>
      </c>
      <c r="AR18" s="67">
        <f>SUM('A Nagar:YAVATMAL'!AL15)</f>
        <v>276.55</v>
      </c>
      <c r="AS18" s="68">
        <f t="shared" si="9"/>
        <v>9668.4</v>
      </c>
      <c r="AT18" s="68">
        <f t="shared" si="10"/>
        <v>62538.175094656515</v>
      </c>
      <c r="AU18" s="67">
        <f>SUM('A Nagar:YAVATMAL'!AO15)</f>
        <v>823</v>
      </c>
      <c r="AV18" s="67">
        <f>SUM('A Nagar:YAVATMAL'!AP15)</f>
        <v>2048.8200000000002</v>
      </c>
      <c r="AW18" s="67">
        <f>SUM('A Nagar:YAVATMAL'!AQ15)</f>
        <v>0</v>
      </c>
      <c r="AX18" s="67">
        <f>SUM('A Nagar:YAVATMAL'!AR15)</f>
        <v>0</v>
      </c>
      <c r="AY18" s="67">
        <f>SUM('A Nagar:YAVATMAL'!AS15)</f>
        <v>19</v>
      </c>
      <c r="AZ18" s="67">
        <f>SUM('A Nagar:YAVATMAL'!AT15)</f>
        <v>724.72</v>
      </c>
      <c r="BA18" s="67">
        <f>SUM('A Nagar:YAVATMAL'!AU15)</f>
        <v>597</v>
      </c>
      <c r="BB18" s="67">
        <f>SUM('A Nagar:YAVATMAL'!AV15)</f>
        <v>8206.2599999999984</v>
      </c>
      <c r="BC18" s="67">
        <f>SUM('A Nagar:YAVATMAL'!AW15)</f>
        <v>6</v>
      </c>
      <c r="BD18" s="67">
        <f>SUM('A Nagar:YAVATMAL'!AX15)</f>
        <v>10.17</v>
      </c>
      <c r="BE18" s="67">
        <f>SUM('A Nagar:YAVATMAL'!AY15)</f>
        <v>2421</v>
      </c>
      <c r="BF18" s="67">
        <f>SUM('A Nagar:YAVATMAL'!AZ15)</f>
        <v>889469.47</v>
      </c>
      <c r="BG18" s="68">
        <f t="shared" si="11"/>
        <v>3043</v>
      </c>
      <c r="BH18" s="68">
        <f t="shared" si="11"/>
        <v>898410.62</v>
      </c>
      <c r="BI18" s="68">
        <f t="shared" si="0"/>
        <v>12711.4</v>
      </c>
      <c r="BJ18" s="68">
        <f t="shared" si="0"/>
        <v>960948.79509465653</v>
      </c>
    </row>
    <row r="19" spans="1:62" ht="12.75" customHeight="1" x14ac:dyDescent="0.25">
      <c r="A19" s="59">
        <v>9</v>
      </c>
      <c r="B19" s="69" t="s">
        <v>239</v>
      </c>
      <c r="C19" s="67">
        <f t="shared" si="1"/>
        <v>92836.2</v>
      </c>
      <c r="D19" s="67">
        <f t="shared" si="2"/>
        <v>140409.3762643958</v>
      </c>
      <c r="E19" s="67">
        <f t="shared" si="3"/>
        <v>84876.2</v>
      </c>
      <c r="F19" s="67">
        <f t="shared" si="4"/>
        <v>96415.109660794435</v>
      </c>
      <c r="G19" s="67">
        <f>'Crop Loan'!HK19</f>
        <v>42076.5</v>
      </c>
      <c r="H19" s="67">
        <f>'Crop Loan'!HL19</f>
        <v>32890.009999999995</v>
      </c>
      <c r="I19" s="67">
        <f>'Crop Loan'!HM19</f>
        <v>17439.7</v>
      </c>
      <c r="J19" s="67">
        <f>'Crop Loan'!HN19</f>
        <v>20142.769999999997</v>
      </c>
      <c r="K19" s="67">
        <f t="shared" si="5"/>
        <v>59516.2</v>
      </c>
      <c r="L19" s="67">
        <f t="shared" si="6"/>
        <v>53032.779999999992</v>
      </c>
      <c r="M19" s="67">
        <f>SUM('A Nagar:YAVATMAL'!E16)</f>
        <v>25360</v>
      </c>
      <c r="N19" s="67">
        <f>SUM('A Nagar:YAVATMAL'!F16)</f>
        <v>43382.32966079445</v>
      </c>
      <c r="O19" s="67">
        <f>SUM('A Nagar:YAVATMAL'!G16)</f>
        <v>6966</v>
      </c>
      <c r="P19" s="67">
        <f>SUM('A Nagar:YAVATMAL'!H16)</f>
        <v>12192.499763602267</v>
      </c>
      <c r="Q19" s="67">
        <f>SUM('A Nagar:YAVATMAL'!I16)</f>
        <v>5300</v>
      </c>
      <c r="R19" s="67">
        <f>SUM('A Nagar:YAVATMAL'!J16)</f>
        <v>13556.2277445403</v>
      </c>
      <c r="S19" s="67">
        <f>SUM('A Nagar:YAVATMAL'!K16)</f>
        <v>2660</v>
      </c>
      <c r="T19" s="67">
        <f>SUM('A Nagar:YAVATMAL'!L16)</f>
        <v>30438.03885906106</v>
      </c>
      <c r="U19" s="67">
        <f t="shared" si="7"/>
        <v>73189</v>
      </c>
      <c r="V19" s="67">
        <f t="shared" si="8"/>
        <v>1033451.1</v>
      </c>
      <c r="W19" s="67">
        <f>SUM('A Nagar:YAVATMAL'!O16)</f>
        <v>21966</v>
      </c>
      <c r="X19" s="67">
        <f>SUM('A Nagar:YAVATMAL'!P16)</f>
        <v>267084.77999999997</v>
      </c>
      <c r="Y19" s="67">
        <f>SUM('A Nagar:YAVATMAL'!Q16)</f>
        <v>33504</v>
      </c>
      <c r="Z19" s="67">
        <f>SUM('A Nagar:YAVATMAL'!R16)</f>
        <v>447587.43999999994</v>
      </c>
      <c r="AA19" s="67">
        <f>SUM('A Nagar:YAVATMAL'!S16)</f>
        <v>6745</v>
      </c>
      <c r="AB19" s="67">
        <f>SUM('A Nagar:YAVATMAL'!T16)</f>
        <v>209545.52</v>
      </c>
      <c r="AC19" s="67">
        <f>SUM('A Nagar:YAVATMAL'!U16)</f>
        <v>2046</v>
      </c>
      <c r="AD19" s="67">
        <f>SUM('A Nagar:YAVATMAL'!V16)</f>
        <v>9942.760000000002</v>
      </c>
      <c r="AE19" s="67">
        <f>SUM('A Nagar:YAVATMAL'!W16)</f>
        <v>8928</v>
      </c>
      <c r="AF19" s="67">
        <f>SUM('A Nagar:YAVATMAL'!X16)</f>
        <v>99290.6</v>
      </c>
      <c r="AG19" s="67">
        <f>'A Nagar'!AA16+AKOLA!AA16+AMARAVATI!AA16+AURANGABAD!AA16+BEED!AA16+BHANDARA!AA16+BULDHANA!AA16+CHANDRAPUR!AA16+DHULE!AA16+GADCHIROLI!AA16+GONDIA!AA16+HINGOLI!AA16+JALGAON!AA16+JALNA!AA16+KOLHAPUR!AA16+LATUR!AA16+'MUMBAI CITY'!AA16+'MUMBAI SUBURB'!AA16+NANDED!AA16+NANDURBAR!AA16+NASHIK!AA16+OSMANABAD!AA16+PALGHAR!AA16+PARBHANI!AA16+PUNE!AA16+RAIGAD!AA16+RATNAGIRI!AA16+SANGLI!AA16+SATARA!AA16+SINDHUDURG!AA16+SOLAPUR!AA16+THANE!AA16+WARDHA!AA16+WASHIM!AA16+YAVATMAL!AA16</f>
        <v>2631</v>
      </c>
      <c r="AH19" s="67">
        <f>'A Nagar'!AB16+AKOLA!AB16+AMARAVATI!AB16+AURANGABAD!AB16+BEED!AB16+BHANDARA!AB16+BULDHANA!AB16+CHANDRAPUR!AB16+DHULE!AB16+GADCHIROLI!AB16+GONDIA!AB16+HINGOLI!AB16+JALGAON!AB16+JALNA!AB16+KOLHAPUR!AB16+LATUR!AB16+'MUMBAI CITY'!AB16+'MUMBAI SUBURB'!AB16+NANDED!AB16+NANDURBAR!AB16+NASHIK!AB16+OSMANABAD!AB16+PALGHAR!AB16+PARBHANI!AB16+PUNE!AB16+RAIGAD!AB16+RATNAGIRI!AB16+SANGLI!AB16+SATARA!AB16+SINDHUDURG!AB16+SOLAPUR!AB16+THANE!AB16+WARDHA!AB16+WASHIM!AB16+YAVATMAL!AB16</f>
        <v>11319.22</v>
      </c>
      <c r="AI19" s="67">
        <f>SUM('A Nagar:YAVATMAL'!AC16)</f>
        <v>7244</v>
      </c>
      <c r="AJ19" s="67">
        <f>SUM('A Nagar:YAVATMAL'!AD16)</f>
        <v>20735.880000000005</v>
      </c>
      <c r="AK19" s="67">
        <f>SUM('A Nagar:YAVATMAL'!AE16)</f>
        <v>13449</v>
      </c>
      <c r="AL19" s="67">
        <f>SUM('A Nagar:YAVATMAL'!AF16)</f>
        <v>218742.58</v>
      </c>
      <c r="AM19" s="67">
        <f>SUM('A Nagar:YAVATMAL'!AG16)</f>
        <v>3829</v>
      </c>
      <c r="AN19" s="67">
        <f>SUM('A Nagar:YAVATMAL'!AH16)</f>
        <v>7563.9400000000005</v>
      </c>
      <c r="AO19" s="67">
        <f>'A Nagar'!AI16+AKOLA!AI16+AMARAVATI!AI16+AURANGABAD!AI16+BEED!AI16+BHANDARA!AI16+BULDHANA!AI16+CHANDRAPUR!AI16+DHULE!AI16+GADCHIROLI!AI16+GONDIA!AI16+HINGOLI!AI16+JALGAON!AI16+JALNA!AI16+KOLHAPUR!AI16+LATUR!AI16+'MUMBAI CITY'!AI16+'MUMBAI SUBURB'!AI16+NANDED!AI16+NANDURBAR!AI16+NASHIK!AI16+OSMANABAD!AI16+PALGHAR!AI16+PARBHANI!AI16+PUNE!AI16+RAIGAD!AI16+RATNAGIRI!AI16+SANGLI!AI16+SATARA!AI16+SINDHUDURG!AI16+SOLAPUR!AI16+THANE!AI16+WARDHA!AI16+WASHIM!AI16+YAVATMAL!AI16</f>
        <v>4728</v>
      </c>
      <c r="AP19" s="67">
        <f>'A Nagar'!AJ16+AKOLA!AJ16+AMARAVATI!AJ16+AURANGABAD!AJ16+BEED!AJ16+BHANDARA!AJ16+BULDHANA!AJ16+CHANDRAPUR!AJ16+DHULE!AJ16+GADCHIROLI!AJ16+GONDIA!AJ16+HINGOLI!AJ16+JALGAON!AJ16+JALNA!AJ16+KOLHAPUR!AJ16+LATUR!AJ16+'MUMBAI CITY'!AJ16+'MUMBAI SUBURB'!AJ16+NANDED!AJ16+NANDURBAR!AJ16+NASHIK!AJ16+OSMANABAD!AJ16+PALGHAR!AJ16+PARBHANI!AJ16+PUNE!AJ16+RAIGAD!AJ16+RATNAGIRI!AJ16+SANGLI!AJ16+SATARA!AJ16+SINDHUDURG!AJ16+SOLAPUR!AJ16+THANE!AJ16+WARDHA!AJ16+WASHIM!AJ16+YAVATMAL!AJ16</f>
        <v>10713.84</v>
      </c>
      <c r="AQ19" s="67">
        <f>SUM('A Nagar:YAVATMAL'!AK16)</f>
        <v>10097</v>
      </c>
      <c r="AR19" s="67">
        <f>SUM('A Nagar:YAVATMAL'!AL16)</f>
        <v>46869.98000000001</v>
      </c>
      <c r="AS19" s="68">
        <f t="shared" si="9"/>
        <v>208003.20000000001</v>
      </c>
      <c r="AT19" s="68">
        <f t="shared" si="10"/>
        <v>1489805.9162643959</v>
      </c>
      <c r="AU19" s="67">
        <f>SUM('A Nagar:YAVATMAL'!AO16)</f>
        <v>23301</v>
      </c>
      <c r="AV19" s="67">
        <f>SUM('A Nagar:YAVATMAL'!AP16)</f>
        <v>81442.100000000006</v>
      </c>
      <c r="AW19" s="67">
        <f>SUM('A Nagar:YAVATMAL'!AQ16)</f>
        <v>68</v>
      </c>
      <c r="AX19" s="67">
        <f>SUM('A Nagar:YAVATMAL'!AR16)</f>
        <v>88827.9</v>
      </c>
      <c r="AY19" s="67">
        <f>SUM('A Nagar:YAVATMAL'!AS16)</f>
        <v>2974</v>
      </c>
      <c r="AZ19" s="67">
        <f>SUM('A Nagar:YAVATMAL'!AT16)</f>
        <v>21656.05</v>
      </c>
      <c r="BA19" s="67">
        <f>SUM('A Nagar:YAVATMAL'!AU16)</f>
        <v>12308</v>
      </c>
      <c r="BB19" s="67">
        <f>SUM('A Nagar:YAVATMAL'!AV16)</f>
        <v>742172.10000000009</v>
      </c>
      <c r="BC19" s="67">
        <f>SUM('A Nagar:YAVATMAL'!AW16)</f>
        <v>8303</v>
      </c>
      <c r="BD19" s="67">
        <f>SUM('A Nagar:YAVATMAL'!AX16)</f>
        <v>22339.71</v>
      </c>
      <c r="BE19" s="67">
        <f>SUM('A Nagar:YAVATMAL'!AY16)</f>
        <v>30517</v>
      </c>
      <c r="BF19" s="67">
        <f>SUM('A Nagar:YAVATMAL'!AZ16)</f>
        <v>12927450.729999999</v>
      </c>
      <c r="BG19" s="68">
        <f t="shared" si="11"/>
        <v>54170</v>
      </c>
      <c r="BH19" s="68">
        <f t="shared" si="11"/>
        <v>13802446.489999998</v>
      </c>
      <c r="BI19" s="68">
        <f t="shared" si="0"/>
        <v>262173.2</v>
      </c>
      <c r="BJ19" s="68">
        <f t="shared" si="0"/>
        <v>15292252.406264395</v>
      </c>
    </row>
    <row r="20" spans="1:62" ht="12.75" customHeight="1" x14ac:dyDescent="0.25">
      <c r="A20" s="59">
        <v>10</v>
      </c>
      <c r="B20" s="69" t="s">
        <v>240</v>
      </c>
      <c r="C20" s="67">
        <f t="shared" si="1"/>
        <v>1487651.6</v>
      </c>
      <c r="D20" s="67">
        <f t="shared" si="2"/>
        <v>1578367.6983851434</v>
      </c>
      <c r="E20" s="67">
        <f t="shared" si="3"/>
        <v>1406403.6</v>
      </c>
      <c r="F20" s="67">
        <f t="shared" si="4"/>
        <v>1308770.4275070797</v>
      </c>
      <c r="G20" s="67">
        <f>'Crop Loan'!HK20</f>
        <v>872867.6</v>
      </c>
      <c r="H20" s="67">
        <f>'Crop Loan'!HL20</f>
        <v>712910.97</v>
      </c>
      <c r="I20" s="67">
        <f>'Crop Loan'!HM20</f>
        <v>306573</v>
      </c>
      <c r="J20" s="67">
        <f>'Crop Loan'!HN20</f>
        <v>315257.78999999998</v>
      </c>
      <c r="K20" s="67">
        <f t="shared" si="5"/>
        <v>1179440.6000000001</v>
      </c>
      <c r="L20" s="67">
        <f t="shared" si="6"/>
        <v>1028168.76</v>
      </c>
      <c r="M20" s="67">
        <f>SUM('A Nagar:YAVATMAL'!E17)</f>
        <v>226963</v>
      </c>
      <c r="N20" s="67">
        <f>SUM('A Nagar:YAVATMAL'!F17)</f>
        <v>280601.66750707978</v>
      </c>
      <c r="O20" s="67">
        <f>SUM('A Nagar:YAVATMAL'!G17)</f>
        <v>90435</v>
      </c>
      <c r="P20" s="67">
        <f>SUM('A Nagar:YAVATMAL'!H17)</f>
        <v>94698.386532502278</v>
      </c>
      <c r="Q20" s="67">
        <f>SUM('A Nagar:YAVATMAL'!I17)</f>
        <v>52497</v>
      </c>
      <c r="R20" s="67">
        <f>SUM('A Nagar:YAVATMAL'!J17)</f>
        <v>70240.482364592288</v>
      </c>
      <c r="S20" s="67">
        <f>SUM('A Nagar:YAVATMAL'!K17)</f>
        <v>28751</v>
      </c>
      <c r="T20" s="67">
        <f>SUM('A Nagar:YAVATMAL'!L17)</f>
        <v>199356.7885134714</v>
      </c>
      <c r="U20" s="67">
        <f t="shared" si="7"/>
        <v>315315</v>
      </c>
      <c r="V20" s="67">
        <f t="shared" si="8"/>
        <v>2865826.18</v>
      </c>
      <c r="W20" s="67">
        <f>SUM('A Nagar:YAVATMAL'!O17)</f>
        <v>85876</v>
      </c>
      <c r="X20" s="67">
        <f>SUM('A Nagar:YAVATMAL'!P17)</f>
        <v>855891.4</v>
      </c>
      <c r="Y20" s="67">
        <f>SUM('A Nagar:YAVATMAL'!Q17)</f>
        <v>108708</v>
      </c>
      <c r="Z20" s="67">
        <f>SUM('A Nagar:YAVATMAL'!R17)</f>
        <v>1392752.6600000001</v>
      </c>
      <c r="AA20" s="67">
        <f>SUM('A Nagar:YAVATMAL'!S17)</f>
        <v>38017</v>
      </c>
      <c r="AB20" s="67">
        <f>SUM('A Nagar:YAVATMAL'!T17)</f>
        <v>260170.43</v>
      </c>
      <c r="AC20" s="67">
        <f>SUM('A Nagar:YAVATMAL'!U17)</f>
        <v>35991</v>
      </c>
      <c r="AD20" s="67">
        <f>SUM('A Nagar:YAVATMAL'!V17)</f>
        <v>145918.82000000004</v>
      </c>
      <c r="AE20" s="67">
        <f>SUM('A Nagar:YAVATMAL'!W17)</f>
        <v>46723</v>
      </c>
      <c r="AF20" s="67">
        <f>SUM('A Nagar:YAVATMAL'!X17)</f>
        <v>211092.87</v>
      </c>
      <c r="AG20" s="67">
        <f>'A Nagar'!AA17+AKOLA!AA17+AMARAVATI!AA17+AURANGABAD!AA17+BEED!AA17+BHANDARA!AA17+BULDHANA!AA17+CHANDRAPUR!AA17+DHULE!AA17+GADCHIROLI!AA17+GONDIA!AA17+HINGOLI!AA17+JALGAON!AA17+JALNA!AA17+KOLHAPUR!AA17+LATUR!AA17+'MUMBAI CITY'!AA17+'MUMBAI SUBURB'!AA17+NANDED!AA17+NANDURBAR!AA17+NASHIK!AA17+OSMANABAD!AA17+PALGHAR!AA17+PARBHANI!AA17+PUNE!AA17+RAIGAD!AA17+RATNAGIRI!AA17+SANGLI!AA17+SATARA!AA17+SINDHUDURG!AA17+SOLAPUR!AA17+THANE!AA17+WARDHA!AA17+WASHIM!AA17+YAVATMAL!AA17</f>
        <v>29569</v>
      </c>
      <c r="AH20" s="67">
        <f>'A Nagar'!AB17+AKOLA!AB17+AMARAVATI!AB17+AURANGABAD!AB17+BEED!AB17+BHANDARA!AB17+BULDHANA!AB17+CHANDRAPUR!AB17+DHULE!AB17+GADCHIROLI!AB17+GONDIA!AB17+HINGOLI!AB17+JALGAON!AB17+JALNA!AB17+KOLHAPUR!AB17+LATUR!AB17+'MUMBAI CITY'!AB17+'MUMBAI SUBURB'!AB17+NANDED!AB17+NANDURBAR!AB17+NASHIK!AB17+OSMANABAD!AB17+PALGHAR!AB17+PARBHANI!AB17+PUNE!AB17+RAIGAD!AB17+RATNAGIRI!AB17+SANGLI!AB17+SATARA!AB17+SINDHUDURG!AB17+SOLAPUR!AB17+THANE!AB17+WARDHA!AB17+WASHIM!AB17+YAVATMAL!AB17</f>
        <v>59517.210000000006</v>
      </c>
      <c r="AI20" s="67">
        <f>SUM('A Nagar:YAVATMAL'!AC17)</f>
        <v>65102</v>
      </c>
      <c r="AJ20" s="67">
        <f>SUM('A Nagar:YAVATMAL'!AD17)</f>
        <v>143275.31000000003</v>
      </c>
      <c r="AK20" s="67">
        <f>SUM('A Nagar:YAVATMAL'!AE17)</f>
        <v>97724</v>
      </c>
      <c r="AL20" s="67">
        <f>SUM('A Nagar:YAVATMAL'!AF17)</f>
        <v>808786.28</v>
      </c>
      <c r="AM20" s="67">
        <f>SUM('A Nagar:YAVATMAL'!AG17)</f>
        <v>29503</v>
      </c>
      <c r="AN20" s="67">
        <f>SUM('A Nagar:YAVATMAL'!AH17)</f>
        <v>42192.91</v>
      </c>
      <c r="AO20" s="67">
        <f>'A Nagar'!AI17+AKOLA!AI17+AMARAVATI!AI17+AURANGABAD!AI17+BEED!AI17+BHANDARA!AI17+BULDHANA!AI17+CHANDRAPUR!AI17+DHULE!AI17+GADCHIROLI!AI17+GONDIA!AI17+HINGOLI!AI17+JALGAON!AI17+JALNA!AI17+KOLHAPUR!AI17+LATUR!AI17+'MUMBAI CITY'!AI17+'MUMBAI SUBURB'!AI17+NANDED!AI17+NANDURBAR!AI17+NASHIK!AI17+OSMANABAD!AI17+PALGHAR!AI17+PARBHANI!AI17+PUNE!AI17+RAIGAD!AI17+RATNAGIRI!AI17+SANGLI!AI17+SATARA!AI17+SINDHUDURG!AI17+SOLAPUR!AI17+THANE!AI17+WARDHA!AI17+WASHIM!AI17+YAVATMAL!AI17</f>
        <v>33898</v>
      </c>
      <c r="AP20" s="67">
        <f>'A Nagar'!AJ17+AKOLA!AJ17+AMARAVATI!AJ17+AURANGABAD!AJ17+BEED!AJ17+BHANDARA!AJ17+BULDHANA!AJ17+CHANDRAPUR!AJ17+DHULE!AJ17+GADCHIROLI!AJ17+GONDIA!AJ17+HINGOLI!AJ17+JALGAON!AJ17+JALNA!AJ17+KOLHAPUR!AJ17+LATUR!AJ17+'MUMBAI CITY'!AJ17+'MUMBAI SUBURB'!AJ17+NANDED!AJ17+NANDURBAR!AJ17+NASHIK!AJ17+OSMANABAD!AJ17+PALGHAR!AJ17+PARBHANI!AJ17+PUNE!AJ17+RAIGAD!AJ17+RATNAGIRI!AJ17+SANGLI!AJ17+SATARA!AJ17+SINDHUDURG!AJ17+SOLAPUR!AJ17+THANE!AJ17+WARDHA!AJ17+WASHIM!AJ17+YAVATMAL!AJ17</f>
        <v>99125.460000000021</v>
      </c>
      <c r="AQ20" s="67">
        <f>SUM('A Nagar:YAVATMAL'!AK17)</f>
        <v>87070</v>
      </c>
      <c r="AR20" s="67">
        <f>SUM('A Nagar:YAVATMAL'!AL17)</f>
        <v>139685.22000000003</v>
      </c>
      <c r="AS20" s="68">
        <f t="shared" si="9"/>
        <v>2145832.6</v>
      </c>
      <c r="AT20" s="68">
        <f t="shared" si="10"/>
        <v>5736776.268385143</v>
      </c>
      <c r="AU20" s="67">
        <f>SUM('A Nagar:YAVATMAL'!AO17)</f>
        <v>300109</v>
      </c>
      <c r="AV20" s="67">
        <f>SUM('A Nagar:YAVATMAL'!AP17)</f>
        <v>526092.35</v>
      </c>
      <c r="AW20" s="67">
        <f>SUM('A Nagar:YAVATMAL'!AQ17)</f>
        <v>125</v>
      </c>
      <c r="AX20" s="67">
        <f>SUM('A Nagar:YAVATMAL'!AR17)</f>
        <v>40</v>
      </c>
      <c r="AY20" s="67">
        <f>SUM('A Nagar:YAVATMAL'!AS17)</f>
        <v>183</v>
      </c>
      <c r="AZ20" s="67">
        <f>SUM('A Nagar:YAVATMAL'!AT17)</f>
        <v>8308.42</v>
      </c>
      <c r="BA20" s="67">
        <f>SUM('A Nagar:YAVATMAL'!AU17)</f>
        <v>86921</v>
      </c>
      <c r="BB20" s="67">
        <f>SUM('A Nagar:YAVATMAL'!AV17)</f>
        <v>2391860.67</v>
      </c>
      <c r="BC20" s="67">
        <f>SUM('A Nagar:YAVATMAL'!AW17)</f>
        <v>9456</v>
      </c>
      <c r="BD20" s="67">
        <f>SUM('A Nagar:YAVATMAL'!AX17)</f>
        <v>26338.93</v>
      </c>
      <c r="BE20" s="67">
        <f>SUM('A Nagar:YAVATMAL'!AY17)</f>
        <v>135271</v>
      </c>
      <c r="BF20" s="67">
        <f>SUM('A Nagar:YAVATMAL'!AZ17)</f>
        <v>590055.67000000016</v>
      </c>
      <c r="BG20" s="68">
        <f t="shared" si="11"/>
        <v>231956</v>
      </c>
      <c r="BH20" s="68">
        <f t="shared" si="11"/>
        <v>3016603.6900000004</v>
      </c>
      <c r="BI20" s="68">
        <f t="shared" si="0"/>
        <v>2377788.6</v>
      </c>
      <c r="BJ20" s="68">
        <f t="shared" si="0"/>
        <v>8753379.9583851434</v>
      </c>
    </row>
    <row r="21" spans="1:62" ht="12.75" customHeight="1" x14ac:dyDescent="0.25">
      <c r="A21" s="59">
        <v>11</v>
      </c>
      <c r="B21" s="66" t="s">
        <v>194</v>
      </c>
      <c r="C21" s="67">
        <f t="shared" si="1"/>
        <v>52102</v>
      </c>
      <c r="D21" s="67">
        <f t="shared" si="2"/>
        <v>118728.77891662827</v>
      </c>
      <c r="E21" s="67">
        <f t="shared" si="3"/>
        <v>47423</v>
      </c>
      <c r="F21" s="67">
        <f t="shared" si="4"/>
        <v>111472.64011467082</v>
      </c>
      <c r="G21" s="67">
        <f>'Crop Loan'!HK21</f>
        <v>24213.200000000001</v>
      </c>
      <c r="H21" s="67">
        <f>'Crop Loan'!HL21</f>
        <v>25290.080000000002</v>
      </c>
      <c r="I21" s="67">
        <f>'Crop Loan'!HM21</f>
        <v>7847.8</v>
      </c>
      <c r="J21" s="67">
        <f>'Crop Loan'!HN21</f>
        <v>9944.590000000002</v>
      </c>
      <c r="K21" s="67">
        <f t="shared" si="5"/>
        <v>32061</v>
      </c>
      <c r="L21" s="67">
        <f t="shared" si="6"/>
        <v>35234.670000000006</v>
      </c>
      <c r="M21" s="67">
        <f>SUM('A Nagar:YAVATMAL'!E18)</f>
        <v>15362</v>
      </c>
      <c r="N21" s="67">
        <f>SUM('A Nagar:YAVATMAL'!F18)</f>
        <v>76237.970114670825</v>
      </c>
      <c r="O21" s="67">
        <f>SUM('A Nagar:YAVATMAL'!G18)</f>
        <v>4600</v>
      </c>
      <c r="P21" s="67">
        <f>SUM('A Nagar:YAVATMAL'!H18)</f>
        <v>58619.449796609573</v>
      </c>
      <c r="Q21" s="67">
        <f>SUM('A Nagar:YAVATMAL'!I18)</f>
        <v>3152</v>
      </c>
      <c r="R21" s="67">
        <f>SUM('A Nagar:YAVATMAL'!J18)</f>
        <v>4604.8336705001484</v>
      </c>
      <c r="S21" s="67">
        <f>SUM('A Nagar:YAVATMAL'!K18)</f>
        <v>1527</v>
      </c>
      <c r="T21" s="67">
        <f>SUM('A Nagar:YAVATMAL'!L18)</f>
        <v>2651.3051314573149</v>
      </c>
      <c r="U21" s="67">
        <f t="shared" si="7"/>
        <v>21139</v>
      </c>
      <c r="V21" s="67">
        <f t="shared" si="8"/>
        <v>321113.25</v>
      </c>
      <c r="W21" s="67">
        <f>SUM('A Nagar:YAVATMAL'!O18)</f>
        <v>3977</v>
      </c>
      <c r="X21" s="67">
        <f>SUM('A Nagar:YAVATMAL'!P18)</f>
        <v>12762.1</v>
      </c>
      <c r="Y21" s="67">
        <f>SUM('A Nagar:YAVATMAL'!Q18)</f>
        <v>10868</v>
      </c>
      <c r="Z21" s="67">
        <f>SUM('A Nagar:YAVATMAL'!R18)</f>
        <v>283151.33999999997</v>
      </c>
      <c r="AA21" s="67">
        <f>SUM('A Nagar:YAVATMAL'!S18)</f>
        <v>1824</v>
      </c>
      <c r="AB21" s="67">
        <f>SUM('A Nagar:YAVATMAL'!T18)</f>
        <v>12839.28</v>
      </c>
      <c r="AC21" s="67">
        <f>SUM('A Nagar:YAVATMAL'!U18)</f>
        <v>1427</v>
      </c>
      <c r="AD21" s="67">
        <f>SUM('A Nagar:YAVATMAL'!V18)</f>
        <v>5266.14</v>
      </c>
      <c r="AE21" s="67">
        <f>SUM('A Nagar:YAVATMAL'!W18)</f>
        <v>3043</v>
      </c>
      <c r="AF21" s="67">
        <f>SUM('A Nagar:YAVATMAL'!X18)</f>
        <v>7094.39</v>
      </c>
      <c r="AG21" s="67">
        <f>'A Nagar'!AA18+AKOLA!AA18+AMARAVATI!AA18+AURANGABAD!AA18+BEED!AA18+BHANDARA!AA18+BULDHANA!AA18+CHANDRAPUR!AA18+DHULE!AA18+GADCHIROLI!AA18+GONDIA!AA18+HINGOLI!AA18+JALGAON!AA18+JALNA!AA18+KOLHAPUR!AA18+LATUR!AA18+'MUMBAI CITY'!AA18+'MUMBAI SUBURB'!AA18+NANDED!AA18+NANDURBAR!AA18+NASHIK!AA18+OSMANABAD!AA18+PALGHAR!AA18+PARBHANI!AA18+PUNE!AA18+RAIGAD!AA18+RATNAGIRI!AA18+SANGLI!AA18+SATARA!AA18+SINDHUDURG!AA18+SOLAPUR!AA18+THANE!AA18+WARDHA!AA18+WASHIM!AA18+YAVATMAL!AA18</f>
        <v>1218</v>
      </c>
      <c r="AH21" s="67">
        <f>'A Nagar'!AB18+AKOLA!AB18+AMARAVATI!AB18+AURANGABAD!AB18+BEED!AB18+BHANDARA!AB18+BULDHANA!AB18+CHANDRAPUR!AB18+DHULE!AB18+GADCHIROLI!AB18+GONDIA!AB18+HINGOLI!AB18+JALGAON!AB18+JALNA!AB18+KOLHAPUR!AB18+LATUR!AB18+'MUMBAI CITY'!AB18+'MUMBAI SUBURB'!AB18+NANDED!AB18+NANDURBAR!AB18+NASHIK!AB18+OSMANABAD!AB18+PALGHAR!AB18+PARBHANI!AB18+PUNE!AB18+RAIGAD!AB18+RATNAGIRI!AB18+SANGLI!AB18+SATARA!AB18+SINDHUDURG!AB18+SOLAPUR!AB18+THANE!AB18+WARDHA!AB18+WASHIM!AB18+YAVATMAL!AB18</f>
        <v>1629.1800000000003</v>
      </c>
      <c r="AI21" s="67">
        <f>SUM('A Nagar:YAVATMAL'!AC18)</f>
        <v>2550</v>
      </c>
      <c r="AJ21" s="67">
        <f>SUM('A Nagar:YAVATMAL'!AD18)</f>
        <v>4606.4800000000005</v>
      </c>
      <c r="AK21" s="67">
        <f>SUM('A Nagar:YAVATMAL'!AE18)</f>
        <v>5679</v>
      </c>
      <c r="AL21" s="67">
        <f>SUM('A Nagar:YAVATMAL'!AF18)</f>
        <v>97406.030000000013</v>
      </c>
      <c r="AM21" s="67">
        <f>SUM('A Nagar:YAVATMAL'!AG18)</f>
        <v>1464</v>
      </c>
      <c r="AN21" s="67">
        <f>SUM('A Nagar:YAVATMAL'!AH18)</f>
        <v>1983.1299999999999</v>
      </c>
      <c r="AO21" s="67">
        <f>'A Nagar'!AI18+AKOLA!AI18+AMARAVATI!AI18+AURANGABAD!AI18+BEED!AI18+BHANDARA!AI18+BULDHANA!AI18+CHANDRAPUR!AI18+DHULE!AI18+GADCHIROLI!AI18+GONDIA!AI18+HINGOLI!AI18+JALGAON!AI18+JALNA!AI18+KOLHAPUR!AI18+LATUR!AI18+'MUMBAI CITY'!AI18+'MUMBAI SUBURB'!AI18+NANDED!AI18+NANDURBAR!AI18+NASHIK!AI18+OSMANABAD!AI18+PALGHAR!AI18+PARBHANI!AI18+PUNE!AI18+RAIGAD!AI18+RATNAGIRI!AI18+SANGLI!AI18+SATARA!AI18+SINDHUDURG!AI18+SOLAPUR!AI18+THANE!AI18+WARDHA!AI18+WASHIM!AI18+YAVATMAL!AI18</f>
        <v>1832</v>
      </c>
      <c r="AP21" s="67">
        <f>'A Nagar'!AJ18+AKOLA!AJ18+AMARAVATI!AJ18+AURANGABAD!AJ18+BEED!AJ18+BHANDARA!AJ18+BULDHANA!AJ18+CHANDRAPUR!AJ18+DHULE!AJ18+GADCHIROLI!AJ18+GONDIA!AJ18+HINGOLI!AJ18+JALGAON!AJ18+JALNA!AJ18+KOLHAPUR!AJ18+LATUR!AJ18+'MUMBAI CITY'!AJ18+'MUMBAI SUBURB'!AJ18+NANDED!AJ18+NANDURBAR!AJ18+NASHIK!AJ18+OSMANABAD!AJ18+PALGHAR!AJ18+PARBHANI!AJ18+PUNE!AJ18+RAIGAD!AJ18+RATNAGIRI!AJ18+SANGLI!AJ18+SATARA!AJ18+SINDHUDURG!AJ18+SOLAPUR!AJ18+THANE!AJ18+WARDHA!AJ18+WASHIM!AJ18+YAVATMAL!AJ18</f>
        <v>2826.2799999999997</v>
      </c>
      <c r="AQ21" s="67">
        <f>SUM('A Nagar:YAVATMAL'!AK18)</f>
        <v>3831</v>
      </c>
      <c r="AR21" s="67">
        <f>SUM('A Nagar:YAVATMAL'!AL18)</f>
        <v>6325.4799999999987</v>
      </c>
      <c r="AS21" s="68">
        <f t="shared" si="9"/>
        <v>89815</v>
      </c>
      <c r="AT21" s="68">
        <f t="shared" si="10"/>
        <v>554618.60891662829</v>
      </c>
      <c r="AU21" s="67">
        <f>SUM('A Nagar:YAVATMAL'!AO18)</f>
        <v>11862</v>
      </c>
      <c r="AV21" s="67">
        <f>SUM('A Nagar:YAVATMAL'!AP18)</f>
        <v>23711.340000000004</v>
      </c>
      <c r="AW21" s="67">
        <f>SUM('A Nagar:YAVATMAL'!AQ18)</f>
        <v>0</v>
      </c>
      <c r="AX21" s="67">
        <f>SUM('A Nagar:YAVATMAL'!AR18)</f>
        <v>0</v>
      </c>
      <c r="AY21" s="67">
        <f>SUM('A Nagar:YAVATMAL'!AS18)</f>
        <v>24</v>
      </c>
      <c r="AZ21" s="67">
        <f>SUM('A Nagar:YAVATMAL'!AT18)</f>
        <v>147</v>
      </c>
      <c r="BA21" s="67">
        <f>SUM('A Nagar:YAVATMAL'!AU18)</f>
        <v>2596</v>
      </c>
      <c r="BB21" s="67">
        <f>SUM('A Nagar:YAVATMAL'!AV18)</f>
        <v>294552.89999999997</v>
      </c>
      <c r="BC21" s="67">
        <f>SUM('A Nagar:YAVATMAL'!AW18)</f>
        <v>1075</v>
      </c>
      <c r="BD21" s="67">
        <f>SUM('A Nagar:YAVATMAL'!AX18)</f>
        <v>11634.039999999999</v>
      </c>
      <c r="BE21" s="67">
        <f>SUM('A Nagar:YAVATMAL'!AY18)</f>
        <v>6256</v>
      </c>
      <c r="BF21" s="67">
        <f>SUM('A Nagar:YAVATMAL'!AZ18)</f>
        <v>312229.59999999998</v>
      </c>
      <c r="BG21" s="68">
        <f t="shared" si="11"/>
        <v>9951</v>
      </c>
      <c r="BH21" s="68">
        <f t="shared" si="11"/>
        <v>618563.53999999992</v>
      </c>
      <c r="BI21" s="68">
        <f t="shared" si="0"/>
        <v>99766</v>
      </c>
      <c r="BJ21" s="68">
        <f t="shared" si="0"/>
        <v>1173182.1489166282</v>
      </c>
    </row>
    <row r="22" spans="1:62" ht="12.75" customHeight="1" x14ac:dyDescent="0.25">
      <c r="A22" s="59">
        <v>12</v>
      </c>
      <c r="B22" s="69" t="s">
        <v>241</v>
      </c>
      <c r="C22" s="67">
        <f t="shared" si="1"/>
        <v>338967</v>
      </c>
      <c r="D22" s="67">
        <f t="shared" si="2"/>
        <v>468606.29469890019</v>
      </c>
      <c r="E22" s="67">
        <f t="shared" si="3"/>
        <v>303692</v>
      </c>
      <c r="F22" s="67">
        <f t="shared" si="4"/>
        <v>327873.70925051864</v>
      </c>
      <c r="G22" s="67">
        <f>'Crop Loan'!HK22</f>
        <v>163082.70000000001</v>
      </c>
      <c r="H22" s="67">
        <f>'Crop Loan'!HL22</f>
        <v>151749.29</v>
      </c>
      <c r="I22" s="67">
        <f>'Crop Loan'!HM22</f>
        <v>70581.899999999994</v>
      </c>
      <c r="J22" s="67">
        <f>'Crop Loan'!HN22</f>
        <v>69711.179999999993</v>
      </c>
      <c r="K22" s="67">
        <f>G22+I22</f>
        <v>233664.6</v>
      </c>
      <c r="L22" s="67">
        <f>H22+J22</f>
        <v>221460.47</v>
      </c>
      <c r="M22" s="67">
        <f>SUM('A Nagar:YAVATMAL'!E19)</f>
        <v>70027.399999999994</v>
      </c>
      <c r="N22" s="67">
        <f>SUM('A Nagar:YAVATMAL'!F19)</f>
        <v>106413.23925051864</v>
      </c>
      <c r="O22" s="67">
        <f>SUM('A Nagar:YAVATMAL'!G19)</f>
        <v>22267</v>
      </c>
      <c r="P22" s="67">
        <f>SUM('A Nagar:YAVATMAL'!H19)</f>
        <v>31854.555642002299</v>
      </c>
      <c r="Q22" s="67">
        <f>SUM('A Nagar:YAVATMAL'!I19)</f>
        <v>24896</v>
      </c>
      <c r="R22" s="67">
        <f>SUM('A Nagar:YAVATMAL'!J19)</f>
        <v>33850.337440504598</v>
      </c>
      <c r="S22" s="67">
        <f>SUM('A Nagar:YAVATMAL'!K19)</f>
        <v>10379</v>
      </c>
      <c r="T22" s="67">
        <f>SUM('A Nagar:YAVATMAL'!L19)</f>
        <v>106882.24800787697</v>
      </c>
      <c r="U22" s="67">
        <f t="shared" si="7"/>
        <v>96996</v>
      </c>
      <c r="V22" s="67">
        <f t="shared" si="8"/>
        <v>2709888.1799999997</v>
      </c>
      <c r="W22" s="67">
        <f>SUM('A Nagar:YAVATMAL'!O19)</f>
        <v>30893</v>
      </c>
      <c r="X22" s="67">
        <f>SUM('A Nagar:YAVATMAL'!P19)</f>
        <v>455820.45999999996</v>
      </c>
      <c r="Y22" s="67">
        <f>SUM('A Nagar:YAVATMAL'!Q19)</f>
        <v>39917</v>
      </c>
      <c r="Z22" s="67">
        <f>SUM('A Nagar:YAVATMAL'!R19)</f>
        <v>1438166.23</v>
      </c>
      <c r="AA22" s="67">
        <f>SUM('A Nagar:YAVATMAL'!S19)</f>
        <v>8479</v>
      </c>
      <c r="AB22" s="67">
        <f>SUM('A Nagar:YAVATMAL'!T19)</f>
        <v>681524.31</v>
      </c>
      <c r="AC22" s="67">
        <f>SUM('A Nagar:YAVATMAL'!U19)</f>
        <v>4518</v>
      </c>
      <c r="AD22" s="67">
        <f>SUM('A Nagar:YAVATMAL'!V19)</f>
        <v>34369.919999999991</v>
      </c>
      <c r="AE22" s="67">
        <f>SUM('A Nagar:YAVATMAL'!W19)</f>
        <v>13189</v>
      </c>
      <c r="AF22" s="67">
        <f>SUM('A Nagar:YAVATMAL'!X19)</f>
        <v>100007.26000000001</v>
      </c>
      <c r="AG22" s="67">
        <f>'A Nagar'!AA19+AKOLA!AA19+AMARAVATI!AA19+AURANGABAD!AA19+BEED!AA19+BHANDARA!AA19+BULDHANA!AA19+CHANDRAPUR!AA19+DHULE!AA19+GADCHIROLI!AA19+GONDIA!AA19+HINGOLI!AA19+JALGAON!AA19+JALNA!AA19+KOLHAPUR!AA19+LATUR!AA19+'MUMBAI CITY'!AA19+'MUMBAI SUBURB'!AA19+NANDED!AA19+NANDURBAR!AA19+NASHIK!AA19+OSMANABAD!AA19+PALGHAR!AA19+PARBHANI!AA19+PUNE!AA19+RAIGAD!AA19+RATNAGIRI!AA19+SANGLI!AA19+SATARA!AA19+SINDHUDURG!AA19+SOLAPUR!AA19+THANE!AA19+WARDHA!AA19+WASHIM!AA19+YAVATMAL!AA19</f>
        <v>6799</v>
      </c>
      <c r="AH22" s="67">
        <f>'A Nagar'!AB19+AKOLA!AB19+AMARAVATI!AB19+AURANGABAD!AB19+BEED!AB19+BHANDARA!AB19+BULDHANA!AB19+CHANDRAPUR!AB19+DHULE!AB19+GADCHIROLI!AB19+GONDIA!AB19+HINGOLI!AB19+JALGAON!AB19+JALNA!AB19+KOLHAPUR!AB19+LATUR!AB19+'MUMBAI CITY'!AB19+'MUMBAI SUBURB'!AB19+NANDED!AB19+NANDURBAR!AB19+NASHIK!AB19+OSMANABAD!AB19+PALGHAR!AB19+PARBHANI!AB19+PUNE!AB19+RAIGAD!AB19+RATNAGIRI!AB19+SANGLI!AB19+SATARA!AB19+SINDHUDURG!AB19+SOLAPUR!AB19+THANE!AB19+WARDHA!AB19+WASHIM!AB19+YAVATMAL!AB19</f>
        <v>610025.49</v>
      </c>
      <c r="AI22" s="67">
        <f>SUM('A Nagar:YAVATMAL'!AC19)</f>
        <v>12778</v>
      </c>
      <c r="AJ22" s="67">
        <f>SUM('A Nagar:YAVATMAL'!AD19)</f>
        <v>28769.719999999994</v>
      </c>
      <c r="AK22" s="67">
        <f>SUM('A Nagar:YAVATMAL'!AE19)</f>
        <v>24908</v>
      </c>
      <c r="AL22" s="67">
        <f>SUM('A Nagar:YAVATMAL'!AF19)</f>
        <v>609000.20000000007</v>
      </c>
      <c r="AM22" s="67">
        <f>SUM('A Nagar:YAVATMAL'!AG19)</f>
        <v>6550</v>
      </c>
      <c r="AN22" s="67">
        <f>SUM('A Nagar:YAVATMAL'!AH19)</f>
        <v>17520.38</v>
      </c>
      <c r="AO22" s="67">
        <f>'A Nagar'!AI19+AKOLA!AI19+AMARAVATI!AI19+AURANGABAD!AI19+BEED!AI19+BHANDARA!AI19+BULDHANA!AI19+CHANDRAPUR!AI19+DHULE!AI19+GADCHIROLI!AI19+GONDIA!AI19+HINGOLI!AI19+JALGAON!AI19+JALNA!AI19+KOLHAPUR!AI19+LATUR!AI19+'MUMBAI CITY'!AI19+'MUMBAI SUBURB'!AI19+NANDED!AI19+NANDURBAR!AI19+NASHIK!AI19+OSMANABAD!AI19+PALGHAR!AI19+PARBHANI!AI19+PUNE!AI19+RAIGAD!AI19+RATNAGIRI!AI19+SANGLI!AI19+SATARA!AI19+SINDHUDURG!AI19+SOLAPUR!AI19+THANE!AI19+WARDHA!AI19+WASHIM!AI19+YAVATMAL!AI19</f>
        <v>7029</v>
      </c>
      <c r="AP22" s="67">
        <f>'A Nagar'!AJ19+AKOLA!AJ19+AMARAVATI!AJ19+AURANGABAD!AJ19+BEED!AJ19+BHANDARA!AJ19+BULDHANA!AJ19+CHANDRAPUR!AJ19+DHULE!AJ19+GADCHIROLI!AJ19+GONDIA!AJ19+HINGOLI!AJ19+JALGAON!AJ19+JALNA!AJ19+KOLHAPUR!AJ19+LATUR!AJ19+'MUMBAI CITY'!AJ19+'MUMBAI SUBURB'!AJ19+NANDED!AJ19+NANDURBAR!AJ19+NASHIK!AJ19+OSMANABAD!AJ19+PALGHAR!AJ19+PARBHANI!AJ19+PUNE!AJ19+RAIGAD!AJ19+RATNAGIRI!AJ19+SANGLI!AJ19+SATARA!AJ19+SINDHUDURG!AJ19+SOLAPUR!AJ19+THANE!AJ19+WARDHA!AJ19+WASHIM!AJ19+YAVATMAL!AJ19</f>
        <v>22633.33</v>
      </c>
      <c r="AQ22" s="67">
        <f>SUM('A Nagar:YAVATMAL'!AK19)</f>
        <v>19277</v>
      </c>
      <c r="AR22" s="67">
        <f>SUM('A Nagar:YAVATMAL'!AL19)</f>
        <v>40510.239999999998</v>
      </c>
      <c r="AS22" s="68">
        <f t="shared" si="9"/>
        <v>513304</v>
      </c>
      <c r="AT22" s="68">
        <f t="shared" si="10"/>
        <v>4506953.8346988996</v>
      </c>
      <c r="AU22" s="67">
        <f>SUM('A Nagar:YAVATMAL'!AO19)</f>
        <v>72782</v>
      </c>
      <c r="AV22" s="67">
        <f>SUM('A Nagar:YAVATMAL'!AP19)</f>
        <v>166130.09000000003</v>
      </c>
      <c r="AW22" s="67">
        <f>SUM('A Nagar:YAVATMAL'!AQ19)</f>
        <v>18</v>
      </c>
      <c r="AX22" s="67">
        <f>SUM('A Nagar:YAVATMAL'!AR19)</f>
        <v>21.46</v>
      </c>
      <c r="AY22" s="67">
        <f>SUM('A Nagar:YAVATMAL'!AS19)</f>
        <v>1044</v>
      </c>
      <c r="AZ22" s="67">
        <f>SUM('A Nagar:YAVATMAL'!AT19)</f>
        <v>17651.22</v>
      </c>
      <c r="BA22" s="67">
        <f>SUM('A Nagar:YAVATMAL'!AU19)</f>
        <v>26560</v>
      </c>
      <c r="BB22" s="67">
        <f>SUM('A Nagar:YAVATMAL'!AV19)</f>
        <v>553072.83000000007</v>
      </c>
      <c r="BC22" s="67">
        <f>SUM('A Nagar:YAVATMAL'!AW19)</f>
        <v>11641</v>
      </c>
      <c r="BD22" s="67">
        <f>SUM('A Nagar:YAVATMAL'!AX19)</f>
        <v>257554.93</v>
      </c>
      <c r="BE22" s="67">
        <f>SUM('A Nagar:YAVATMAL'!AY19)</f>
        <v>65169</v>
      </c>
      <c r="BF22" s="67">
        <f>SUM('A Nagar:YAVATMAL'!AZ19)</f>
        <v>7816183.7600000007</v>
      </c>
      <c r="BG22" s="68">
        <f t="shared" si="11"/>
        <v>104432</v>
      </c>
      <c r="BH22" s="68">
        <f t="shared" si="11"/>
        <v>8644484.2000000011</v>
      </c>
      <c r="BI22" s="68">
        <f t="shared" si="0"/>
        <v>617736</v>
      </c>
      <c r="BJ22" s="68">
        <f t="shared" si="0"/>
        <v>13151438.0346989</v>
      </c>
    </row>
    <row r="23" spans="1:62" ht="12.75" customHeight="1" x14ac:dyDescent="0.25">
      <c r="A23" s="70"/>
      <c r="B23" s="71" t="s">
        <v>196</v>
      </c>
      <c r="C23" s="72">
        <f t="shared" ref="C23:AH23" si="12">SUM(C11:C22)</f>
        <v>4454162.2</v>
      </c>
      <c r="D23" s="72">
        <f t="shared" si="12"/>
        <v>5167242.631251948</v>
      </c>
      <c r="E23" s="72">
        <f t="shared" si="12"/>
        <v>4146562.2</v>
      </c>
      <c r="F23" s="72">
        <f t="shared" si="12"/>
        <v>4229284.6215877943</v>
      </c>
      <c r="G23" s="72">
        <f t="shared" si="12"/>
        <v>2355090.6000000006</v>
      </c>
      <c r="H23" s="72">
        <f t="shared" si="12"/>
        <v>2007443.4300000002</v>
      </c>
      <c r="I23" s="72">
        <f t="shared" si="12"/>
        <v>951760.20000000007</v>
      </c>
      <c r="J23" s="72">
        <f t="shared" si="12"/>
        <v>988597.50000000023</v>
      </c>
      <c r="K23" s="72">
        <f t="shared" si="12"/>
        <v>3306850.8000000003</v>
      </c>
      <c r="L23" s="72">
        <f t="shared" si="12"/>
        <v>2996040.9300000006</v>
      </c>
      <c r="M23" s="72">
        <f t="shared" si="12"/>
        <v>839711.4</v>
      </c>
      <c r="N23" s="72">
        <f t="shared" si="12"/>
        <v>1233243.6915877943</v>
      </c>
      <c r="O23" s="72">
        <f t="shared" si="12"/>
        <v>303686</v>
      </c>
      <c r="P23" s="72">
        <f t="shared" si="12"/>
        <v>442610.69882256974</v>
      </c>
      <c r="Q23" s="72">
        <f t="shared" si="12"/>
        <v>209186</v>
      </c>
      <c r="R23" s="72">
        <f t="shared" si="12"/>
        <v>333067.65638746042</v>
      </c>
      <c r="S23" s="72">
        <f t="shared" si="12"/>
        <v>98414</v>
      </c>
      <c r="T23" s="72">
        <f t="shared" si="12"/>
        <v>604890.35327669349</v>
      </c>
      <c r="U23" s="72">
        <f t="shared" si="12"/>
        <v>1105402</v>
      </c>
      <c r="V23" s="72">
        <f t="shared" si="12"/>
        <v>14160954.35</v>
      </c>
      <c r="W23" s="72">
        <f t="shared" si="12"/>
        <v>322753</v>
      </c>
      <c r="X23" s="72">
        <f t="shared" si="12"/>
        <v>3515627.4499999997</v>
      </c>
      <c r="Y23" s="72">
        <f t="shared" si="12"/>
        <v>441644</v>
      </c>
      <c r="Z23" s="72">
        <f t="shared" si="12"/>
        <v>6684079.0800000001</v>
      </c>
      <c r="AA23" s="72">
        <f t="shared" si="12"/>
        <v>109142</v>
      </c>
      <c r="AB23" s="72">
        <f t="shared" si="12"/>
        <v>2239037.37</v>
      </c>
      <c r="AC23" s="72">
        <f t="shared" si="12"/>
        <v>83301</v>
      </c>
      <c r="AD23" s="72">
        <f t="shared" si="12"/>
        <v>403431.7900000001</v>
      </c>
      <c r="AE23" s="72">
        <f t="shared" si="12"/>
        <v>148562</v>
      </c>
      <c r="AF23" s="72">
        <f t="shared" si="12"/>
        <v>1318778.6599999997</v>
      </c>
      <c r="AG23" s="72">
        <f t="shared" si="12"/>
        <v>65415</v>
      </c>
      <c r="AH23" s="72">
        <f t="shared" si="12"/>
        <v>851198.29</v>
      </c>
      <c r="AI23" s="72">
        <f t="shared" ref="AI23:BJ23" si="13">SUM(AI11:AI22)</f>
        <v>158402</v>
      </c>
      <c r="AJ23" s="72">
        <f t="shared" si="13"/>
        <v>366604.82</v>
      </c>
      <c r="AK23" s="72">
        <f t="shared" si="13"/>
        <v>260799</v>
      </c>
      <c r="AL23" s="72">
        <f t="shared" si="13"/>
        <v>3171354.5400000005</v>
      </c>
      <c r="AM23" s="72">
        <f t="shared" si="13"/>
        <v>72051</v>
      </c>
      <c r="AN23" s="72">
        <f t="shared" si="13"/>
        <v>127964.51000000002</v>
      </c>
      <c r="AO23" s="72">
        <f t="shared" si="13"/>
        <v>87004</v>
      </c>
      <c r="AP23" s="72">
        <f t="shared" si="13"/>
        <v>452972.58000000007</v>
      </c>
      <c r="AQ23" s="72">
        <f t="shared" si="13"/>
        <v>403819</v>
      </c>
      <c r="AR23" s="72">
        <f t="shared" si="13"/>
        <v>757816.84000000008</v>
      </c>
      <c r="AS23" s="72">
        <f t="shared" si="13"/>
        <v>6607054.2000000011</v>
      </c>
      <c r="AT23" s="72">
        <f t="shared" si="13"/>
        <v>25056108.561251946</v>
      </c>
      <c r="AU23" s="72">
        <f t="shared" si="13"/>
        <v>929882</v>
      </c>
      <c r="AV23" s="72">
        <f t="shared" si="13"/>
        <v>3724782.08</v>
      </c>
      <c r="AW23" s="72">
        <f t="shared" si="13"/>
        <v>1387</v>
      </c>
      <c r="AX23" s="72">
        <f t="shared" si="13"/>
        <v>94791.360000000001</v>
      </c>
      <c r="AY23" s="72">
        <f t="shared" si="13"/>
        <v>9212</v>
      </c>
      <c r="AZ23" s="72">
        <f t="shared" si="13"/>
        <v>126230.69000000002</v>
      </c>
      <c r="BA23" s="72">
        <f t="shared" si="13"/>
        <v>251124</v>
      </c>
      <c r="BB23" s="72">
        <f t="shared" si="13"/>
        <v>8397739.9600000028</v>
      </c>
      <c r="BC23" s="72">
        <f t="shared" si="13"/>
        <v>70640</v>
      </c>
      <c r="BD23" s="72">
        <f t="shared" si="13"/>
        <v>3133474.7300000004</v>
      </c>
      <c r="BE23" s="72">
        <f t="shared" si="13"/>
        <v>588674</v>
      </c>
      <c r="BF23" s="72">
        <f t="shared" si="13"/>
        <v>49898365.640000001</v>
      </c>
      <c r="BG23" s="72">
        <f t="shared" si="13"/>
        <v>921037</v>
      </c>
      <c r="BH23" s="72">
        <f t="shared" si="13"/>
        <v>61650602.380000003</v>
      </c>
      <c r="BI23" s="72">
        <f t="shared" si="13"/>
        <v>7528091.2000000011</v>
      </c>
      <c r="BJ23" s="72">
        <f t="shared" si="13"/>
        <v>86706710.941251948</v>
      </c>
    </row>
    <row r="24" spans="1:62" ht="12.75" customHeight="1" x14ac:dyDescent="0.25">
      <c r="A24" s="70">
        <v>13</v>
      </c>
      <c r="B24" s="73" t="s">
        <v>197</v>
      </c>
      <c r="C24" s="67">
        <f t="shared" ref="C24:C37" si="14">E24+Q24+S24</f>
        <v>131809</v>
      </c>
      <c r="D24" s="67">
        <f t="shared" ref="D24:D37" si="15">F24+R24+T24</f>
        <v>539576.59195628494</v>
      </c>
      <c r="E24" s="67">
        <f t="shared" ref="E24:E37" si="16">K24+M24</f>
        <v>121608</v>
      </c>
      <c r="F24" s="67">
        <f t="shared" ref="F24:F37" si="17">L24+N24</f>
        <v>486360.76997191086</v>
      </c>
      <c r="G24" s="67">
        <f>'Crop Loan'!HK24</f>
        <v>57068</v>
      </c>
      <c r="H24" s="67">
        <f>'Crop Loan'!HL24</f>
        <v>52182.89</v>
      </c>
      <c r="I24" s="67">
        <f>'Crop Loan'!HM24</f>
        <v>26281</v>
      </c>
      <c r="J24" s="67">
        <f>'Crop Loan'!HN24</f>
        <v>25936.489999999998</v>
      </c>
      <c r="K24" s="67">
        <f>G24+I24</f>
        <v>83349</v>
      </c>
      <c r="L24" s="67">
        <f>H24+J24</f>
        <v>78119.38</v>
      </c>
      <c r="M24" s="67">
        <f>SUM('A Nagar:YAVATMAL'!E21)</f>
        <v>38259</v>
      </c>
      <c r="N24" s="67">
        <f>SUM('A Nagar:YAVATMAL'!F21)</f>
        <v>408241.38997191086</v>
      </c>
      <c r="O24" s="67">
        <f>SUM('A Nagar:YAVATMAL'!G21)</f>
        <v>15358</v>
      </c>
      <c r="P24" s="67">
        <f>SUM('A Nagar:YAVATMAL'!H21)</f>
        <v>379458.52432621847</v>
      </c>
      <c r="Q24" s="67">
        <f>SUM('A Nagar:YAVATMAL'!I21)</f>
        <v>6340</v>
      </c>
      <c r="R24" s="67">
        <f>SUM('A Nagar:YAVATMAL'!J21)</f>
        <v>8517.5815345985611</v>
      </c>
      <c r="S24" s="67">
        <f>SUM('A Nagar:YAVATMAL'!K21)</f>
        <v>3861</v>
      </c>
      <c r="T24" s="67">
        <f>SUM('A Nagar:YAVATMAL'!L21)</f>
        <v>44698.240449775483</v>
      </c>
      <c r="U24" s="67">
        <f t="shared" ref="U24:U37" si="18">W24+Y24+AA24+AC24+AE24</f>
        <v>60184</v>
      </c>
      <c r="V24" s="67">
        <f t="shared" ref="V24:V37" si="19">X24+Z24+AB24+AD24+AF24</f>
        <v>1127632.68</v>
      </c>
      <c r="W24" s="67">
        <f>SUM('A Nagar:YAVATMAL'!O21)</f>
        <v>15816</v>
      </c>
      <c r="X24" s="67">
        <f>SUM('A Nagar:YAVATMAL'!P21)</f>
        <v>281455.29999999987</v>
      </c>
      <c r="Y24" s="67">
        <f>SUM('A Nagar:YAVATMAL'!Q21)</f>
        <v>16511</v>
      </c>
      <c r="Z24" s="67">
        <f>SUM('A Nagar:YAVATMAL'!R21)</f>
        <v>331483.81999999995</v>
      </c>
      <c r="AA24" s="67">
        <f>SUM('A Nagar:YAVATMAL'!S21)</f>
        <v>10407</v>
      </c>
      <c r="AB24" s="67">
        <f>SUM('A Nagar:YAVATMAL'!T21)</f>
        <v>388050.7</v>
      </c>
      <c r="AC24" s="67">
        <f>SUM('A Nagar:YAVATMAL'!U21)</f>
        <v>4436</v>
      </c>
      <c r="AD24" s="67">
        <f>SUM('A Nagar:YAVATMAL'!V21)</f>
        <v>25040.77</v>
      </c>
      <c r="AE24" s="67">
        <f>SUM('A Nagar:YAVATMAL'!W21)</f>
        <v>13014</v>
      </c>
      <c r="AF24" s="67">
        <f>SUM('A Nagar:YAVATMAL'!X21)</f>
        <v>101602.09</v>
      </c>
      <c r="AG24" s="67">
        <f>'A Nagar'!AA21+AKOLA!AA21+AMARAVATI!AA21+AURANGABAD!AA21+BEED!AA21+BHANDARA!AA21+BULDHANA!AA21+CHANDRAPUR!AA21+DHULE!AA21+GADCHIROLI!AA21+GONDIA!AA21+HINGOLI!AA21+JALGAON!AA21+JALNA!AA21+KOLHAPUR!AA21+LATUR!AA21+'MUMBAI CITY'!AA21+'MUMBAI SUBURB'!AA21+NANDED!AA21+NANDURBAR!AA21+NASHIK!AA21+OSMANABAD!AA21+PALGHAR!AA21+PARBHANI!AA21+PUNE!AA21+RAIGAD!AA21+RATNAGIRI!AA21+SANGLI!AA21+SATARA!AA21+SINDHUDURG!AA21+SOLAPUR!AA21+THANE!AA21+WARDHA!AA21+WASHIM!AA21+YAVATMAL!AA21</f>
        <v>4472</v>
      </c>
      <c r="AH24" s="67">
        <f>'A Nagar'!AB21+AKOLA!AB21+AMARAVATI!AB21+AURANGABAD!AB21+BEED!AB21+BHANDARA!AB21+BULDHANA!AB21+CHANDRAPUR!AB21+DHULE!AB21+GADCHIROLI!AB21+GONDIA!AB21+HINGOLI!AB21+JALGAON!AB21+JALNA!AB21+KOLHAPUR!AB21+LATUR!AB21+'MUMBAI CITY'!AB21+'MUMBAI SUBURB'!AB21+NANDED!AB21+NANDURBAR!AB21+NASHIK!AB21+OSMANABAD!AB21+PALGHAR!AB21+PARBHANI!AB21+PUNE!AB21+RAIGAD!AB21+RATNAGIRI!AB21+SANGLI!AB21+SATARA!AB21+SINDHUDURG!AB21+SOLAPUR!AB21+THANE!AB21+WARDHA!AB21+WASHIM!AB21+YAVATMAL!AB21</f>
        <v>23680.269999999997</v>
      </c>
      <c r="AI24" s="67">
        <f>SUM('A Nagar:YAVATMAL'!AC21)</f>
        <v>6428</v>
      </c>
      <c r="AJ24" s="67">
        <f>SUM('A Nagar:YAVATMAL'!AD21)</f>
        <v>9078.6699999999983</v>
      </c>
      <c r="AK24" s="67">
        <f>SUM('A Nagar:YAVATMAL'!AE21)</f>
        <v>17057</v>
      </c>
      <c r="AL24" s="67">
        <f>SUM('A Nagar:YAVATMAL'!AF21)</f>
        <v>721808.96000000031</v>
      </c>
      <c r="AM24" s="67">
        <f>SUM('A Nagar:YAVATMAL'!AG21)</f>
        <v>5378</v>
      </c>
      <c r="AN24" s="67">
        <f>SUM('A Nagar:YAVATMAL'!AH21)</f>
        <v>6798.079999999999</v>
      </c>
      <c r="AO24" s="67">
        <f>'A Nagar'!AI21+AKOLA!AI21+AMARAVATI!AI21+AURANGABAD!AI21+BEED!AI21+BHANDARA!AI21+BULDHANA!AI21+CHANDRAPUR!AI21+DHULE!AI21+GADCHIROLI!AI21+GONDIA!AI21+HINGOLI!AI21+JALGAON!AI21+JALNA!AI21+KOLHAPUR!AI21+LATUR!AI21+'MUMBAI CITY'!AI21+'MUMBAI SUBURB'!AI21+NANDED!AI21+NANDURBAR!AI21+NASHIK!AI21+OSMANABAD!AI21+PALGHAR!AI21+PARBHANI!AI21+PUNE!AI21+RAIGAD!AI21+RATNAGIRI!AI21+SANGLI!AI21+SATARA!AI21+SINDHUDURG!AI21+SOLAPUR!AI21+THANE!AI21+WARDHA!AI21+WASHIM!AI21+YAVATMAL!AI21</f>
        <v>4630</v>
      </c>
      <c r="AP24" s="67">
        <f>'A Nagar'!AJ21+AKOLA!AJ21+AMARAVATI!AJ21+AURANGABAD!AJ21+BEED!AJ21+BHANDARA!AJ21+BULDHANA!AJ21+CHANDRAPUR!AJ21+DHULE!AJ21+GADCHIROLI!AJ21+GONDIA!AJ21+HINGOLI!AJ21+JALGAON!AJ21+JALNA!AJ21+KOLHAPUR!AJ21+LATUR!AJ21+'MUMBAI CITY'!AJ21+'MUMBAI SUBURB'!AJ21+NANDED!AJ21+NANDURBAR!AJ21+NASHIK!AJ21+OSMANABAD!AJ21+PALGHAR!AJ21+PARBHANI!AJ21+PUNE!AJ21+RAIGAD!AJ21+RATNAGIRI!AJ21+SANGLI!AJ21+SATARA!AJ21+SINDHUDURG!AJ21+SOLAPUR!AJ21+THANE!AJ21+WARDHA!AJ21+WASHIM!AJ21+YAVATMAL!AJ21</f>
        <v>7885.1400000000012</v>
      </c>
      <c r="AQ24" s="67">
        <f>SUM('A Nagar:YAVATMAL'!AK21)</f>
        <v>11973</v>
      </c>
      <c r="AR24" s="67">
        <f>SUM('A Nagar:YAVATMAL'!AL21)</f>
        <v>19241.740000000002</v>
      </c>
      <c r="AS24" s="68">
        <f>C24+U24+AG24+AI24+AK24+AM24+AO24+AQ24</f>
        <v>241931</v>
      </c>
      <c r="AT24" s="68">
        <f>D24+V24+AH24+AJ24+AL24+AN24+AP24+AR24</f>
        <v>2455702.1319562858</v>
      </c>
      <c r="AU24" s="67">
        <f>SUM('A Nagar:YAVATMAL'!AO21)</f>
        <v>32208</v>
      </c>
      <c r="AV24" s="67">
        <f>SUM('A Nagar:YAVATMAL'!AP21)</f>
        <v>91169.000000000015</v>
      </c>
      <c r="AW24" s="67">
        <f>SUM('A Nagar:YAVATMAL'!AQ21)</f>
        <v>41275</v>
      </c>
      <c r="AX24" s="67">
        <f>SUM('A Nagar:YAVATMAL'!AR21)</f>
        <v>21010.240000000002</v>
      </c>
      <c r="AY24" s="67">
        <f>SUM('A Nagar:YAVATMAL'!AS21)</f>
        <v>2280</v>
      </c>
      <c r="AZ24" s="67">
        <f>SUM('A Nagar:YAVATMAL'!AT21)</f>
        <v>11304</v>
      </c>
      <c r="BA24" s="67">
        <f>SUM('A Nagar:YAVATMAL'!AU21)</f>
        <v>15780</v>
      </c>
      <c r="BB24" s="67">
        <f>SUM('A Nagar:YAVATMAL'!AV21)</f>
        <v>434468.14</v>
      </c>
      <c r="BC24" s="67">
        <f>SUM('A Nagar:YAVATMAL'!AW21)</f>
        <v>3611967</v>
      </c>
      <c r="BD24" s="67">
        <f>SUM('A Nagar:YAVATMAL'!AX21)</f>
        <v>2826570.0999999996</v>
      </c>
      <c r="BE24" s="67">
        <f>SUM('A Nagar:YAVATMAL'!AY21)</f>
        <v>145068</v>
      </c>
      <c r="BF24" s="67">
        <f>SUM('A Nagar:YAVATMAL'!AZ21)</f>
        <v>7043302.8500000015</v>
      </c>
      <c r="BG24" s="68">
        <f t="shared" ref="BG24:BH37" si="20">AW24+AY24+BA24+BC24+BE24</f>
        <v>3816370</v>
      </c>
      <c r="BH24" s="68">
        <f t="shared" si="20"/>
        <v>10336655.330000002</v>
      </c>
      <c r="BI24" s="68">
        <f t="shared" ref="BI24:BJ37" si="21">BG24+AS24</f>
        <v>4058301</v>
      </c>
      <c r="BJ24" s="68">
        <f t="shared" si="21"/>
        <v>12792357.461956289</v>
      </c>
    </row>
    <row r="25" spans="1:62" ht="12.75" customHeight="1" x14ac:dyDescent="0.25">
      <c r="A25" s="70">
        <v>14</v>
      </c>
      <c r="B25" s="73" t="s">
        <v>242</v>
      </c>
      <c r="C25" s="67">
        <f t="shared" si="14"/>
        <v>43384</v>
      </c>
      <c r="D25" s="67">
        <f t="shared" si="15"/>
        <v>17639.911954200001</v>
      </c>
      <c r="E25" s="67">
        <f t="shared" si="16"/>
        <v>11441</v>
      </c>
      <c r="F25" s="67">
        <f t="shared" si="17"/>
        <v>16545.914875999999</v>
      </c>
      <c r="G25" s="67">
        <f>'Crop Loan'!HK25</f>
        <v>1442</v>
      </c>
      <c r="H25" s="67">
        <f>'Crop Loan'!HL25</f>
        <v>1610</v>
      </c>
      <c r="I25" s="67">
        <f>'Crop Loan'!HM25</f>
        <v>697</v>
      </c>
      <c r="J25" s="67">
        <f>'Crop Loan'!HN25</f>
        <v>892.96</v>
      </c>
      <c r="K25" s="67">
        <f t="shared" ref="K25:K37" si="22">G25+I25</f>
        <v>2139</v>
      </c>
      <c r="L25" s="67">
        <f t="shared" ref="L25:L37" si="23">H25+J25</f>
        <v>2502.96</v>
      </c>
      <c r="M25" s="67">
        <f>SUM('A Nagar:YAVATMAL'!E22)</f>
        <v>9302</v>
      </c>
      <c r="N25" s="67">
        <f>SUM('A Nagar:YAVATMAL'!F22)</f>
        <v>14042.954876</v>
      </c>
      <c r="O25" s="67">
        <f>SUM('A Nagar:YAVATMAL'!G22)</f>
        <v>2240</v>
      </c>
      <c r="P25" s="67">
        <f>SUM('A Nagar:YAVATMAL'!H22)</f>
        <v>1794.2524999999996</v>
      </c>
      <c r="Q25" s="67">
        <f>SUM('A Nagar:YAVATMAL'!I22)</f>
        <v>30420</v>
      </c>
      <c r="R25" s="67">
        <f>SUM('A Nagar:YAVATMAL'!J22)</f>
        <v>238.62449320000002</v>
      </c>
      <c r="S25" s="67">
        <f>SUM('A Nagar:YAVATMAL'!K22)</f>
        <v>1523</v>
      </c>
      <c r="T25" s="67">
        <f>SUM('A Nagar:YAVATMAL'!L22)</f>
        <v>855.37258499999996</v>
      </c>
      <c r="U25" s="67">
        <f t="shared" si="18"/>
        <v>92447</v>
      </c>
      <c r="V25" s="67">
        <f t="shared" si="19"/>
        <v>135593.08000000002</v>
      </c>
      <c r="W25" s="67">
        <f>SUM('A Nagar:YAVATMAL'!O22)</f>
        <v>81239</v>
      </c>
      <c r="X25" s="67">
        <f>SUM('A Nagar:YAVATMAL'!P22)</f>
        <v>24836.86</v>
      </c>
      <c r="Y25" s="67">
        <f>SUM('A Nagar:YAVATMAL'!Q22)</f>
        <v>3657</v>
      </c>
      <c r="Z25" s="67">
        <f>SUM('A Nagar:YAVATMAL'!R22)</f>
        <v>40111.830000000009</v>
      </c>
      <c r="AA25" s="67">
        <f>SUM('A Nagar:YAVATMAL'!S22)</f>
        <v>2399</v>
      </c>
      <c r="AB25" s="67">
        <f>SUM('A Nagar:YAVATMAL'!T22)</f>
        <v>22735.670000000002</v>
      </c>
      <c r="AC25" s="67">
        <f>SUM('A Nagar:YAVATMAL'!U22)</f>
        <v>1834</v>
      </c>
      <c r="AD25" s="67">
        <f>SUM('A Nagar:YAVATMAL'!V22)</f>
        <v>16745.07</v>
      </c>
      <c r="AE25" s="67">
        <f>SUM('A Nagar:YAVATMAL'!W22)</f>
        <v>3318</v>
      </c>
      <c r="AF25" s="67">
        <f>SUM('A Nagar:YAVATMAL'!X22)</f>
        <v>31163.65</v>
      </c>
      <c r="AG25" s="67">
        <f>'A Nagar'!AA22+AKOLA!AA22+AMARAVATI!AA22+AURANGABAD!AA22+BEED!AA22+BHANDARA!AA22+BULDHANA!AA22+CHANDRAPUR!AA22+DHULE!AA22+GADCHIROLI!AA22+GONDIA!AA22+HINGOLI!AA22+JALGAON!AA22+JALNA!AA22+KOLHAPUR!AA22+LATUR!AA22+'MUMBAI CITY'!AA22+'MUMBAI SUBURB'!AA22+NANDED!AA22+NANDURBAR!AA22+NASHIK!AA22+OSMANABAD!AA22+PALGHAR!AA22+PARBHANI!AA22+PUNE!AA22+RAIGAD!AA22+RATNAGIRI!AA22+SANGLI!AA22+SATARA!AA22+SINDHUDURG!AA22+SOLAPUR!AA22+THANE!AA22+WARDHA!AA22+WASHIM!AA22+YAVATMAL!AA22</f>
        <v>75</v>
      </c>
      <c r="AH25" s="67">
        <f>'A Nagar'!AB22+AKOLA!AB22+AMARAVATI!AB22+AURANGABAD!AB22+BEED!AB22+BHANDARA!AB22+BULDHANA!AB22+CHANDRAPUR!AB22+DHULE!AB22+GADCHIROLI!AB22+GONDIA!AB22+HINGOLI!AB22+JALGAON!AB22+JALNA!AB22+KOLHAPUR!AB22+LATUR!AB22+'MUMBAI CITY'!AB22+'MUMBAI SUBURB'!AB22+NANDED!AB22+NANDURBAR!AB22+NASHIK!AB22+OSMANABAD!AB22+PALGHAR!AB22+PARBHANI!AB22+PUNE!AB22+RAIGAD!AB22+RATNAGIRI!AB22+SANGLI!AB22+SATARA!AB22+SINDHUDURG!AB22+SOLAPUR!AB22+THANE!AB22+WARDHA!AB22+WASHIM!AB22+YAVATMAL!AB22</f>
        <v>211.01</v>
      </c>
      <c r="AI25" s="67">
        <f>SUM('A Nagar:YAVATMAL'!AC22)</f>
        <v>226</v>
      </c>
      <c r="AJ25" s="67">
        <f>SUM('A Nagar:YAVATMAL'!AD22)</f>
        <v>352.04999999999995</v>
      </c>
      <c r="AK25" s="67">
        <f>SUM('A Nagar:YAVATMAL'!AE22)</f>
        <v>1339</v>
      </c>
      <c r="AL25" s="67">
        <f>SUM('A Nagar:YAVATMAL'!AF22)</f>
        <v>12109.689999999999</v>
      </c>
      <c r="AM25" s="67">
        <f>SUM('A Nagar:YAVATMAL'!AG22)</f>
        <v>210</v>
      </c>
      <c r="AN25" s="67">
        <f>SUM('A Nagar:YAVATMAL'!AH22)</f>
        <v>574.69999999999993</v>
      </c>
      <c r="AO25" s="67">
        <f>'A Nagar'!AI22+AKOLA!AI22+AMARAVATI!AI22+AURANGABAD!AI22+BEED!AI22+BHANDARA!AI22+BULDHANA!AI22+CHANDRAPUR!AI22+DHULE!AI22+GADCHIROLI!AI22+GONDIA!AI22+HINGOLI!AI22+JALGAON!AI22+JALNA!AI22+KOLHAPUR!AI22+LATUR!AI22+'MUMBAI CITY'!AI22+'MUMBAI SUBURB'!AI22+NANDED!AI22+NANDURBAR!AI22+NASHIK!AI22+OSMANABAD!AI22+PALGHAR!AI22+PARBHANI!AI22+PUNE!AI22+RAIGAD!AI22+RATNAGIRI!AI22+SANGLI!AI22+SATARA!AI22+SINDHUDURG!AI22+SOLAPUR!AI22+THANE!AI22+WARDHA!AI22+WASHIM!AI22+YAVATMAL!AI22</f>
        <v>449</v>
      </c>
      <c r="AP25" s="67">
        <f>'A Nagar'!AJ22+AKOLA!AJ22+AMARAVATI!AJ22+AURANGABAD!AJ22+BEED!AJ22+BHANDARA!AJ22+BULDHANA!AJ22+CHANDRAPUR!AJ22+DHULE!AJ22+GADCHIROLI!AJ22+GONDIA!AJ22+HINGOLI!AJ22+JALGAON!AJ22+JALNA!AJ22+KOLHAPUR!AJ22+LATUR!AJ22+'MUMBAI CITY'!AJ22+'MUMBAI SUBURB'!AJ22+NANDED!AJ22+NANDURBAR!AJ22+NASHIK!AJ22+OSMANABAD!AJ22+PALGHAR!AJ22+PARBHANI!AJ22+PUNE!AJ22+RAIGAD!AJ22+RATNAGIRI!AJ22+SANGLI!AJ22+SATARA!AJ22+SINDHUDURG!AJ22+SOLAPUR!AJ22+THANE!AJ22+WARDHA!AJ22+WASHIM!AJ22+YAVATMAL!AJ22</f>
        <v>1220.71</v>
      </c>
      <c r="AQ25" s="67">
        <f>SUM('A Nagar:YAVATMAL'!AK22)</f>
        <v>30562</v>
      </c>
      <c r="AR25" s="67">
        <f>SUM('A Nagar:YAVATMAL'!AL22)</f>
        <v>2704.7000000000003</v>
      </c>
      <c r="AS25" s="68">
        <f t="shared" ref="AS25:AS37" si="24">C25+U25+AG25+AI25+AK25+AM25+AO25+AQ25</f>
        <v>168692</v>
      </c>
      <c r="AT25" s="68">
        <f t="shared" ref="AT25:AT37" si="25">D25+V25+AH25+AJ25+AL25+AN25+AP25+AR25</f>
        <v>170405.85195420004</v>
      </c>
      <c r="AU25" s="67">
        <f>SUM('A Nagar:YAVATMAL'!AO22)</f>
        <v>72368</v>
      </c>
      <c r="AV25" s="67">
        <f>SUM('A Nagar:YAVATMAL'!AP22)</f>
        <v>50389.419999999991</v>
      </c>
      <c r="AW25" s="67">
        <f>SUM('A Nagar:YAVATMAL'!AQ22)</f>
        <v>0</v>
      </c>
      <c r="AX25" s="67">
        <f>SUM('A Nagar:YAVATMAL'!AR22)</f>
        <v>0</v>
      </c>
      <c r="AY25" s="67">
        <f>SUM('A Nagar:YAVATMAL'!AS22)</f>
        <v>0</v>
      </c>
      <c r="AZ25" s="67">
        <f>SUM('A Nagar:YAVATMAL'!AT22)</f>
        <v>0</v>
      </c>
      <c r="BA25" s="67">
        <f>SUM('A Nagar:YAVATMAL'!AU22)</f>
        <v>643</v>
      </c>
      <c r="BB25" s="67">
        <f>SUM('A Nagar:YAVATMAL'!AV22)</f>
        <v>10448.299999999999</v>
      </c>
      <c r="BC25" s="67">
        <f>SUM('A Nagar:YAVATMAL'!AW22)</f>
        <v>618</v>
      </c>
      <c r="BD25" s="67">
        <f>SUM('A Nagar:YAVATMAL'!AX22)</f>
        <v>5224.5</v>
      </c>
      <c r="BE25" s="67">
        <f>SUM('A Nagar:YAVATMAL'!AY22)</f>
        <v>2629</v>
      </c>
      <c r="BF25" s="67">
        <f>SUM('A Nagar:YAVATMAL'!AZ22)</f>
        <v>14447.929999999998</v>
      </c>
      <c r="BG25" s="68">
        <f t="shared" si="20"/>
        <v>3890</v>
      </c>
      <c r="BH25" s="68">
        <f t="shared" si="20"/>
        <v>30120.729999999996</v>
      </c>
      <c r="BI25" s="68">
        <f t="shared" si="21"/>
        <v>172582</v>
      </c>
      <c r="BJ25" s="68">
        <f t="shared" si="21"/>
        <v>200526.58195420005</v>
      </c>
    </row>
    <row r="26" spans="1:62" ht="12.75" customHeight="1" x14ac:dyDescent="0.25">
      <c r="A26" s="70">
        <v>15</v>
      </c>
      <c r="B26" s="73" t="s">
        <v>199</v>
      </c>
      <c r="C26" s="67">
        <f t="shared" si="14"/>
        <v>2001</v>
      </c>
      <c r="D26" s="67">
        <f t="shared" si="15"/>
        <v>5031.9069143887327</v>
      </c>
      <c r="E26" s="67">
        <f t="shared" si="16"/>
        <v>1502</v>
      </c>
      <c r="F26" s="67">
        <f t="shared" si="17"/>
        <v>3271.8225743887328</v>
      </c>
      <c r="G26" s="67">
        <f>'Crop Loan'!HK26</f>
        <v>174.3</v>
      </c>
      <c r="H26" s="67">
        <f>'Crop Loan'!HL26</f>
        <v>225</v>
      </c>
      <c r="I26" s="67">
        <f>'Crop Loan'!HM26</f>
        <v>167.7</v>
      </c>
      <c r="J26" s="67">
        <f>'Crop Loan'!HN26</f>
        <v>251.89</v>
      </c>
      <c r="K26" s="67">
        <f t="shared" si="22"/>
        <v>342</v>
      </c>
      <c r="L26" s="67">
        <f t="shared" si="23"/>
        <v>476.89</v>
      </c>
      <c r="M26" s="67">
        <f>SUM('A Nagar:YAVATMAL'!E23)</f>
        <v>1160</v>
      </c>
      <c r="N26" s="67">
        <f>SUM('A Nagar:YAVATMAL'!F23)</f>
        <v>2794.932574388733</v>
      </c>
      <c r="O26" s="67">
        <f>SUM('A Nagar:YAVATMAL'!G23)</f>
        <v>445</v>
      </c>
      <c r="P26" s="67">
        <f>SUM('A Nagar:YAVATMAL'!H23)</f>
        <v>428.2835</v>
      </c>
      <c r="Q26" s="67">
        <f>SUM('A Nagar:YAVATMAL'!I23)</f>
        <v>470</v>
      </c>
      <c r="R26" s="67">
        <f>SUM('A Nagar:YAVATMAL'!J23)</f>
        <v>1712.7839000000001</v>
      </c>
      <c r="S26" s="67">
        <f>SUM('A Nagar:YAVATMAL'!K23)</f>
        <v>29</v>
      </c>
      <c r="T26" s="67">
        <f>SUM('A Nagar:YAVATMAL'!L23)</f>
        <v>47.300439999999995</v>
      </c>
      <c r="U26" s="67">
        <f t="shared" si="18"/>
        <v>1881</v>
      </c>
      <c r="V26" s="67">
        <f t="shared" si="19"/>
        <v>61105.320000000007</v>
      </c>
      <c r="W26" s="67">
        <f>SUM('A Nagar:YAVATMAL'!O23)</f>
        <v>708</v>
      </c>
      <c r="X26" s="67">
        <f>SUM('A Nagar:YAVATMAL'!P23)</f>
        <v>18131.66</v>
      </c>
      <c r="Y26" s="67">
        <f>SUM('A Nagar:YAVATMAL'!Q23)</f>
        <v>299</v>
      </c>
      <c r="Z26" s="67">
        <f>SUM('A Nagar:YAVATMAL'!R23)</f>
        <v>9093.26</v>
      </c>
      <c r="AA26" s="67">
        <f>SUM('A Nagar:YAVATMAL'!S23)</f>
        <v>86</v>
      </c>
      <c r="AB26" s="67">
        <f>SUM('A Nagar:YAVATMAL'!T23)</f>
        <v>662.36</v>
      </c>
      <c r="AC26" s="67">
        <f>SUM('A Nagar:YAVATMAL'!U23)</f>
        <v>27</v>
      </c>
      <c r="AD26" s="67">
        <f>SUM('A Nagar:YAVATMAL'!V23)</f>
        <v>293.99</v>
      </c>
      <c r="AE26" s="67">
        <f>SUM('A Nagar:YAVATMAL'!W23)</f>
        <v>761</v>
      </c>
      <c r="AF26" s="67">
        <f>SUM('A Nagar:YAVATMAL'!X23)</f>
        <v>32924.050000000003</v>
      </c>
      <c r="AG26" s="67">
        <f>'A Nagar'!AA23+AKOLA!AA23+AMARAVATI!AA23+AURANGABAD!AA23+BEED!AA23+BHANDARA!AA23+BULDHANA!AA23+CHANDRAPUR!AA23+DHULE!AA23+GADCHIROLI!AA23+GONDIA!AA23+HINGOLI!AA23+JALGAON!AA23+JALNA!AA23+KOLHAPUR!AA23+LATUR!AA23+'MUMBAI CITY'!AA23+'MUMBAI SUBURB'!AA23+NANDED!AA23+NANDURBAR!AA23+NASHIK!AA23+OSMANABAD!AA23+PALGHAR!AA23+PARBHANI!AA23+PUNE!AA23+RAIGAD!AA23+RATNAGIRI!AA23+SANGLI!AA23+SATARA!AA23+SINDHUDURG!AA23+SOLAPUR!AA23+THANE!AA23+WARDHA!AA23+WASHIM!AA23+YAVATMAL!AA23</f>
        <v>83</v>
      </c>
      <c r="AH26" s="67">
        <f>'A Nagar'!AB23+AKOLA!AB23+AMARAVATI!AB23+AURANGABAD!AB23+BEED!AB23+BHANDARA!AB23+BULDHANA!AB23+CHANDRAPUR!AB23+DHULE!AB23+GADCHIROLI!AB23+GONDIA!AB23+HINGOLI!AB23+JALGAON!AB23+JALNA!AB23+KOLHAPUR!AB23+LATUR!AB23+'MUMBAI CITY'!AB23+'MUMBAI SUBURB'!AB23+NANDED!AB23+NANDURBAR!AB23+NASHIK!AB23+OSMANABAD!AB23+PALGHAR!AB23+PARBHANI!AB23+PUNE!AB23+RAIGAD!AB23+RATNAGIRI!AB23+SANGLI!AB23+SATARA!AB23+SINDHUDURG!AB23+SOLAPUR!AB23+THANE!AB23+WARDHA!AB23+WASHIM!AB23+YAVATMAL!AB23</f>
        <v>144.6</v>
      </c>
      <c r="AI26" s="67">
        <f>SUM('A Nagar:YAVATMAL'!AC23)</f>
        <v>117</v>
      </c>
      <c r="AJ26" s="67">
        <f>SUM('A Nagar:YAVATMAL'!AD23)</f>
        <v>287.95999999999998</v>
      </c>
      <c r="AK26" s="67">
        <f>SUM('A Nagar:YAVATMAL'!AE23)</f>
        <v>79</v>
      </c>
      <c r="AL26" s="67">
        <f>SUM('A Nagar:YAVATMAL'!AF23)</f>
        <v>1101.6300000000001</v>
      </c>
      <c r="AM26" s="67">
        <f>SUM('A Nagar:YAVATMAL'!AG23)</f>
        <v>75</v>
      </c>
      <c r="AN26" s="67">
        <f>SUM('A Nagar:YAVATMAL'!AH23)</f>
        <v>200.26999999999998</v>
      </c>
      <c r="AO26" s="67">
        <f>'A Nagar'!AI23+AKOLA!AI23+AMARAVATI!AI23+AURANGABAD!AI23+BEED!AI23+BHANDARA!AI23+BULDHANA!AI23+CHANDRAPUR!AI23+DHULE!AI23+GADCHIROLI!AI23+GONDIA!AI23+HINGOLI!AI23+JALGAON!AI23+JALNA!AI23+KOLHAPUR!AI23+LATUR!AI23+'MUMBAI CITY'!AI23+'MUMBAI SUBURB'!AI23+NANDED!AI23+NANDURBAR!AI23+NASHIK!AI23+OSMANABAD!AI23+PALGHAR!AI23+PARBHANI!AI23+PUNE!AI23+RAIGAD!AI23+RATNAGIRI!AI23+SANGLI!AI23+SATARA!AI23+SINDHUDURG!AI23+SOLAPUR!AI23+THANE!AI23+WARDHA!AI23+WASHIM!AI23+YAVATMAL!AI23</f>
        <v>69</v>
      </c>
      <c r="AP26" s="67">
        <f>'A Nagar'!AJ23+AKOLA!AJ23+AMARAVATI!AJ23+AURANGABAD!AJ23+BEED!AJ23+BHANDARA!AJ23+BULDHANA!AJ23+CHANDRAPUR!AJ23+DHULE!AJ23+GADCHIROLI!AJ23+GONDIA!AJ23+HINGOLI!AJ23+JALGAON!AJ23+JALNA!AJ23+KOLHAPUR!AJ23+LATUR!AJ23+'MUMBAI CITY'!AJ23+'MUMBAI SUBURB'!AJ23+NANDED!AJ23+NANDURBAR!AJ23+NASHIK!AJ23+OSMANABAD!AJ23+PALGHAR!AJ23+PARBHANI!AJ23+PUNE!AJ23+RAIGAD!AJ23+RATNAGIRI!AJ23+SANGLI!AJ23+SATARA!AJ23+SINDHUDURG!AJ23+SOLAPUR!AJ23+THANE!AJ23+WARDHA!AJ23+WASHIM!AJ23+YAVATMAL!AJ23</f>
        <v>198.09</v>
      </c>
      <c r="AQ26" s="67">
        <f>SUM('A Nagar:YAVATMAL'!AK23)</f>
        <v>518</v>
      </c>
      <c r="AR26" s="67">
        <f>SUM('A Nagar:YAVATMAL'!AL23)</f>
        <v>5347.82</v>
      </c>
      <c r="AS26" s="68">
        <f t="shared" si="24"/>
        <v>4823</v>
      </c>
      <c r="AT26" s="68">
        <f t="shared" si="25"/>
        <v>73417.596914388763</v>
      </c>
      <c r="AU26" s="67">
        <f>SUM('A Nagar:YAVATMAL'!AO23)</f>
        <v>428</v>
      </c>
      <c r="AV26" s="67">
        <f>SUM('A Nagar:YAVATMAL'!AP23)</f>
        <v>1459.3799999999999</v>
      </c>
      <c r="AW26" s="67">
        <f>SUM('A Nagar:YAVATMAL'!AQ23)</f>
        <v>47</v>
      </c>
      <c r="AX26" s="67">
        <f>SUM('A Nagar:YAVATMAL'!AR23)</f>
        <v>713.9</v>
      </c>
      <c r="AY26" s="67">
        <f>SUM('A Nagar:YAVATMAL'!AS23)</f>
        <v>0</v>
      </c>
      <c r="AZ26" s="67">
        <f>SUM('A Nagar:YAVATMAL'!AT23)</f>
        <v>0</v>
      </c>
      <c r="BA26" s="67">
        <f>SUM('A Nagar:YAVATMAL'!AU23)</f>
        <v>144</v>
      </c>
      <c r="BB26" s="67">
        <f>SUM('A Nagar:YAVATMAL'!AV23)</f>
        <v>2682.6</v>
      </c>
      <c r="BC26" s="67">
        <f>SUM('A Nagar:YAVATMAL'!AW23)</f>
        <v>22751</v>
      </c>
      <c r="BD26" s="67">
        <f>SUM('A Nagar:YAVATMAL'!AX23)</f>
        <v>37293.300000000003</v>
      </c>
      <c r="BE26" s="67">
        <f>SUM('A Nagar:YAVATMAL'!AY23)</f>
        <v>8898</v>
      </c>
      <c r="BF26" s="67">
        <f>SUM('A Nagar:YAVATMAL'!AZ23)</f>
        <v>126890.74</v>
      </c>
      <c r="BG26" s="68">
        <f t="shared" si="20"/>
        <v>31840</v>
      </c>
      <c r="BH26" s="68">
        <f t="shared" si="20"/>
        <v>167580.54</v>
      </c>
      <c r="BI26" s="68">
        <f t="shared" si="21"/>
        <v>36663</v>
      </c>
      <c r="BJ26" s="68">
        <f t="shared" si="21"/>
        <v>240998.13691438877</v>
      </c>
    </row>
    <row r="27" spans="1:62" ht="12.75" customHeight="1" x14ac:dyDescent="0.25">
      <c r="A27" s="70">
        <v>16</v>
      </c>
      <c r="B27" s="73" t="s">
        <v>243</v>
      </c>
      <c r="C27" s="67">
        <f t="shared" si="14"/>
        <v>5460</v>
      </c>
      <c r="D27" s="67">
        <f t="shared" si="15"/>
        <v>10365.085004999999</v>
      </c>
      <c r="E27" s="67">
        <f t="shared" si="16"/>
        <v>5144</v>
      </c>
      <c r="F27" s="67">
        <f t="shared" si="17"/>
        <v>5750.5335999999998</v>
      </c>
      <c r="G27" s="67">
        <f>'Crop Loan'!HK27</f>
        <v>2166.5</v>
      </c>
      <c r="H27" s="67">
        <f>'Crop Loan'!HL27</f>
        <v>1963</v>
      </c>
      <c r="I27" s="67">
        <f>'Crop Loan'!HM27</f>
        <v>557.5</v>
      </c>
      <c r="J27" s="67">
        <f>'Crop Loan'!HN27</f>
        <v>696</v>
      </c>
      <c r="K27" s="67">
        <f t="shared" si="22"/>
        <v>2724</v>
      </c>
      <c r="L27" s="67">
        <f t="shared" si="23"/>
        <v>2659</v>
      </c>
      <c r="M27" s="67">
        <f>SUM('A Nagar:YAVATMAL'!E24)</f>
        <v>2420</v>
      </c>
      <c r="N27" s="67">
        <f>SUM('A Nagar:YAVATMAL'!F24)</f>
        <v>3091.5335999999998</v>
      </c>
      <c r="O27" s="67">
        <f>SUM('A Nagar:YAVATMAL'!G24)</f>
        <v>245</v>
      </c>
      <c r="P27" s="67">
        <f>SUM('A Nagar:YAVATMAL'!H24)</f>
        <v>276.27850000000001</v>
      </c>
      <c r="Q27" s="67">
        <f>SUM('A Nagar:YAVATMAL'!I24)</f>
        <v>153</v>
      </c>
      <c r="R27" s="67">
        <f>SUM('A Nagar:YAVATMAL'!J24)</f>
        <v>288.44914000000006</v>
      </c>
      <c r="S27" s="67">
        <f>SUM('A Nagar:YAVATMAL'!K24)</f>
        <v>163</v>
      </c>
      <c r="T27" s="67">
        <f>SUM('A Nagar:YAVATMAL'!L24)</f>
        <v>4326.1022649999995</v>
      </c>
      <c r="U27" s="67">
        <f t="shared" si="18"/>
        <v>7875</v>
      </c>
      <c r="V27" s="67">
        <f t="shared" si="19"/>
        <v>154784.26</v>
      </c>
      <c r="W27" s="67">
        <f>SUM('A Nagar:YAVATMAL'!O24)</f>
        <v>2487</v>
      </c>
      <c r="X27" s="67">
        <f>SUM('A Nagar:YAVATMAL'!P24)</f>
        <v>80645.77</v>
      </c>
      <c r="Y27" s="67">
        <f>SUM('A Nagar:YAVATMAL'!Q24)</f>
        <v>4083</v>
      </c>
      <c r="Z27" s="67">
        <f>SUM('A Nagar:YAVATMAL'!R24)</f>
        <v>51740.639999999999</v>
      </c>
      <c r="AA27" s="67">
        <f>SUM('A Nagar:YAVATMAL'!S24)</f>
        <v>358</v>
      </c>
      <c r="AB27" s="67">
        <f>SUM('A Nagar:YAVATMAL'!T24)</f>
        <v>10366.300000000001</v>
      </c>
      <c r="AC27" s="67">
        <f>SUM('A Nagar:YAVATMAL'!U24)</f>
        <v>91</v>
      </c>
      <c r="AD27" s="67">
        <f>SUM('A Nagar:YAVATMAL'!V24)</f>
        <v>485.89</v>
      </c>
      <c r="AE27" s="67">
        <f>SUM('A Nagar:YAVATMAL'!W24)</f>
        <v>856</v>
      </c>
      <c r="AF27" s="67">
        <f>SUM('A Nagar:YAVATMAL'!X24)</f>
        <v>11545.66</v>
      </c>
      <c r="AG27" s="67">
        <f>'A Nagar'!AA24+AKOLA!AA24+AMARAVATI!AA24+AURANGABAD!AA24+BEED!AA24+BHANDARA!AA24+BULDHANA!AA24+CHANDRAPUR!AA24+DHULE!AA24+GADCHIROLI!AA24+GONDIA!AA24+HINGOLI!AA24+JALGAON!AA24+JALNA!AA24+KOLHAPUR!AA24+LATUR!AA24+'MUMBAI CITY'!AA24+'MUMBAI SUBURB'!AA24+NANDED!AA24+NANDURBAR!AA24+NASHIK!AA24+OSMANABAD!AA24+PALGHAR!AA24+PARBHANI!AA24+PUNE!AA24+RAIGAD!AA24+RATNAGIRI!AA24+SANGLI!AA24+SATARA!AA24+SINDHUDURG!AA24+SOLAPUR!AA24+THANE!AA24+WARDHA!AA24+WASHIM!AA24+YAVATMAL!AA24</f>
        <v>515</v>
      </c>
      <c r="AH27" s="67">
        <f>'A Nagar'!AB24+AKOLA!AB24+AMARAVATI!AB24+AURANGABAD!AB24+BEED!AB24+BHANDARA!AB24+BULDHANA!AB24+CHANDRAPUR!AB24+DHULE!AB24+GADCHIROLI!AB24+GONDIA!AB24+HINGOLI!AB24+JALGAON!AB24+JALNA!AB24+KOLHAPUR!AB24+LATUR!AB24+'MUMBAI CITY'!AB24+'MUMBAI SUBURB'!AB24+NANDED!AB24+NANDURBAR!AB24+NASHIK!AB24+OSMANABAD!AB24+PALGHAR!AB24+PARBHANI!AB24+PUNE!AB24+RAIGAD!AB24+RATNAGIRI!AB24+SANGLI!AB24+SATARA!AB24+SINDHUDURG!AB24+SOLAPUR!AB24+THANE!AB24+WARDHA!AB24+WASHIM!AB24+YAVATMAL!AB24</f>
        <v>549.52</v>
      </c>
      <c r="AI27" s="67">
        <f>SUM('A Nagar:YAVATMAL'!AC24)</f>
        <v>759</v>
      </c>
      <c r="AJ27" s="67">
        <f>SUM('A Nagar:YAVATMAL'!AD24)</f>
        <v>918.62000000000012</v>
      </c>
      <c r="AK27" s="67">
        <f>SUM('A Nagar:YAVATMAL'!AE24)</f>
        <v>2242</v>
      </c>
      <c r="AL27" s="67">
        <f>SUM('A Nagar:YAVATMAL'!AF24)</f>
        <v>19353.180000000004</v>
      </c>
      <c r="AM27" s="67">
        <f>SUM('A Nagar:YAVATMAL'!AG24)</f>
        <v>541</v>
      </c>
      <c r="AN27" s="67">
        <f>SUM('A Nagar:YAVATMAL'!AH24)</f>
        <v>624.6099999999999</v>
      </c>
      <c r="AO27" s="67">
        <f>'A Nagar'!AI24+AKOLA!AI24+AMARAVATI!AI24+AURANGABAD!AI24+BEED!AI24+BHANDARA!AI24+BULDHANA!AI24+CHANDRAPUR!AI24+DHULE!AI24+GADCHIROLI!AI24+GONDIA!AI24+HINGOLI!AI24+JALGAON!AI24+JALNA!AI24+KOLHAPUR!AI24+LATUR!AI24+'MUMBAI CITY'!AI24+'MUMBAI SUBURB'!AI24+NANDED!AI24+NANDURBAR!AI24+NASHIK!AI24+OSMANABAD!AI24+PALGHAR!AI24+PARBHANI!AI24+PUNE!AI24+RAIGAD!AI24+RATNAGIRI!AI24+SANGLI!AI24+SATARA!AI24+SINDHUDURG!AI24+SOLAPUR!AI24+THANE!AI24+WARDHA!AI24+WASHIM!AI24+YAVATMAL!AI24</f>
        <v>685</v>
      </c>
      <c r="AP27" s="67">
        <f>'A Nagar'!AJ24+AKOLA!AJ24+AMARAVATI!AJ24+AURANGABAD!AJ24+BEED!AJ24+BHANDARA!AJ24+BULDHANA!AJ24+CHANDRAPUR!AJ24+DHULE!AJ24+GADCHIROLI!AJ24+GONDIA!AJ24+HINGOLI!AJ24+JALGAON!AJ24+JALNA!AJ24+KOLHAPUR!AJ24+LATUR!AJ24+'MUMBAI CITY'!AJ24+'MUMBAI SUBURB'!AJ24+NANDED!AJ24+NANDURBAR!AJ24+NASHIK!AJ24+OSMANABAD!AJ24+PALGHAR!AJ24+PARBHANI!AJ24+PUNE!AJ24+RAIGAD!AJ24+RATNAGIRI!AJ24+SANGLI!AJ24+SATARA!AJ24+SINDHUDURG!AJ24+SOLAPUR!AJ24+THANE!AJ24+WARDHA!AJ24+WASHIM!AJ24+YAVATMAL!AJ24</f>
        <v>745.19</v>
      </c>
      <c r="AQ27" s="67">
        <f>SUM('A Nagar:YAVATMAL'!AK24)</f>
        <v>421</v>
      </c>
      <c r="AR27" s="67">
        <f>SUM('A Nagar:YAVATMAL'!AL24)</f>
        <v>1140.06</v>
      </c>
      <c r="AS27" s="68">
        <f t="shared" si="24"/>
        <v>18498</v>
      </c>
      <c r="AT27" s="68">
        <f t="shared" si="25"/>
        <v>188480.52500499997</v>
      </c>
      <c r="AU27" s="67">
        <f>SUM('A Nagar:YAVATMAL'!AO24)</f>
        <v>2926</v>
      </c>
      <c r="AV27" s="67">
        <f>SUM('A Nagar:YAVATMAL'!AP24)</f>
        <v>26788.23</v>
      </c>
      <c r="AW27" s="67">
        <f>SUM('A Nagar:YAVATMAL'!AQ24)</f>
        <v>172</v>
      </c>
      <c r="AX27" s="67">
        <f>SUM('A Nagar:YAVATMAL'!AR24)</f>
        <v>461.11</v>
      </c>
      <c r="AY27" s="67">
        <f>SUM('A Nagar:YAVATMAL'!AS24)</f>
        <v>193</v>
      </c>
      <c r="AZ27" s="67">
        <f>SUM('A Nagar:YAVATMAL'!AT24)</f>
        <v>890.46</v>
      </c>
      <c r="BA27" s="67">
        <f>SUM('A Nagar:YAVATMAL'!AU24)</f>
        <v>2567</v>
      </c>
      <c r="BB27" s="67">
        <f>SUM('A Nagar:YAVATMAL'!AV24)</f>
        <v>53357.42</v>
      </c>
      <c r="BC27" s="67">
        <f>SUM('A Nagar:YAVATMAL'!AW24)</f>
        <v>12395</v>
      </c>
      <c r="BD27" s="67">
        <f>SUM('A Nagar:YAVATMAL'!AX24)</f>
        <v>23206.54</v>
      </c>
      <c r="BE27" s="67">
        <f>SUM('A Nagar:YAVATMAL'!AY24)</f>
        <v>40639</v>
      </c>
      <c r="BF27" s="67">
        <f>SUM('A Nagar:YAVATMAL'!AZ24)</f>
        <v>201791.80999999997</v>
      </c>
      <c r="BG27" s="68">
        <f t="shared" si="20"/>
        <v>55966</v>
      </c>
      <c r="BH27" s="68">
        <f t="shared" si="20"/>
        <v>279707.33999999997</v>
      </c>
      <c r="BI27" s="68">
        <f t="shared" si="21"/>
        <v>74464</v>
      </c>
      <c r="BJ27" s="68">
        <f t="shared" si="21"/>
        <v>468187.86500499991</v>
      </c>
    </row>
    <row r="28" spans="1:62" ht="12.75" customHeight="1" x14ac:dyDescent="0.25">
      <c r="A28" s="70">
        <v>17</v>
      </c>
      <c r="B28" s="73" t="s">
        <v>201</v>
      </c>
      <c r="C28" s="67">
        <f t="shared" si="14"/>
        <v>40624</v>
      </c>
      <c r="D28" s="67">
        <f t="shared" si="15"/>
        <v>65931.299159799994</v>
      </c>
      <c r="E28" s="67">
        <f t="shared" si="16"/>
        <v>39427</v>
      </c>
      <c r="F28" s="67">
        <f t="shared" si="17"/>
        <v>52045.048769999994</v>
      </c>
      <c r="G28" s="67">
        <f>'Crop Loan'!HK28</f>
        <v>11525.8</v>
      </c>
      <c r="H28" s="67">
        <f>'Crop Loan'!HL28</f>
        <v>12077.53</v>
      </c>
      <c r="I28" s="67">
        <f>'Crop Loan'!HM28</f>
        <v>9133.2000000000007</v>
      </c>
      <c r="J28" s="67">
        <f>'Crop Loan'!HN28</f>
        <v>10189.32</v>
      </c>
      <c r="K28" s="67">
        <f t="shared" si="22"/>
        <v>20659</v>
      </c>
      <c r="L28" s="67">
        <f t="shared" si="23"/>
        <v>22266.85</v>
      </c>
      <c r="M28" s="67">
        <f>SUM('A Nagar:YAVATMAL'!E25)</f>
        <v>18768</v>
      </c>
      <c r="N28" s="67">
        <f>SUM('A Nagar:YAVATMAL'!F25)</f>
        <v>29778.198769999995</v>
      </c>
      <c r="O28" s="67">
        <f>SUM('A Nagar:YAVATMAL'!G25)</f>
        <v>1619</v>
      </c>
      <c r="P28" s="67">
        <f>SUM('A Nagar:YAVATMAL'!H25)</f>
        <v>2966.0845000000008</v>
      </c>
      <c r="Q28" s="67">
        <f>SUM('A Nagar:YAVATMAL'!I25)</f>
        <v>641</v>
      </c>
      <c r="R28" s="67">
        <f>SUM('A Nagar:YAVATMAL'!J25)</f>
        <v>2465.6504498000004</v>
      </c>
      <c r="S28" s="67">
        <f>SUM('A Nagar:YAVATMAL'!K25)</f>
        <v>556</v>
      </c>
      <c r="T28" s="67">
        <f>SUM('A Nagar:YAVATMAL'!L25)</f>
        <v>11420.599940000002</v>
      </c>
      <c r="U28" s="67">
        <f t="shared" si="18"/>
        <v>8560</v>
      </c>
      <c r="V28" s="67">
        <f t="shared" si="19"/>
        <v>157388.81</v>
      </c>
      <c r="W28" s="67">
        <f>SUM('A Nagar:YAVATMAL'!O25)</f>
        <v>1932</v>
      </c>
      <c r="X28" s="67">
        <f>SUM('A Nagar:YAVATMAL'!P25)</f>
        <v>18781</v>
      </c>
      <c r="Y28" s="67">
        <f>SUM('A Nagar:YAVATMAL'!Q25)</f>
        <v>2791</v>
      </c>
      <c r="Z28" s="67">
        <f>SUM('A Nagar:YAVATMAL'!R25)</f>
        <v>87853.02</v>
      </c>
      <c r="AA28" s="67">
        <f>SUM('A Nagar:YAVATMAL'!S25)</f>
        <v>910</v>
      </c>
      <c r="AB28" s="67">
        <f>SUM('A Nagar:YAVATMAL'!T25)</f>
        <v>27089.29</v>
      </c>
      <c r="AC28" s="67">
        <f>SUM('A Nagar:YAVATMAL'!U25)</f>
        <v>558</v>
      </c>
      <c r="AD28" s="67">
        <f>SUM('A Nagar:YAVATMAL'!V25)</f>
        <v>1576.13</v>
      </c>
      <c r="AE28" s="67">
        <f>SUM('A Nagar:YAVATMAL'!W25)</f>
        <v>2369</v>
      </c>
      <c r="AF28" s="67">
        <f>SUM('A Nagar:YAVATMAL'!X25)</f>
        <v>22089.370000000003</v>
      </c>
      <c r="AG28" s="67">
        <f>'A Nagar'!AA25+AKOLA!AA25+AMARAVATI!AA25+AURANGABAD!AA25+BEED!AA25+BHANDARA!AA25+BULDHANA!AA25+CHANDRAPUR!AA25+DHULE!AA25+GADCHIROLI!AA25+GONDIA!AA25+HINGOLI!AA25+JALGAON!AA25+JALNA!AA25+KOLHAPUR!AA25+LATUR!AA25+'MUMBAI CITY'!AA25+'MUMBAI SUBURB'!AA25+NANDED!AA25+NANDURBAR!AA25+NASHIK!AA25+OSMANABAD!AA25+PALGHAR!AA25+PARBHANI!AA25+PUNE!AA25+RAIGAD!AA25+RATNAGIRI!AA25+SANGLI!AA25+SATARA!AA25+SINDHUDURG!AA25+SOLAPUR!AA25+THANE!AA25+WARDHA!AA25+WASHIM!AA25+YAVATMAL!AA25</f>
        <v>479</v>
      </c>
      <c r="AH28" s="67">
        <f>'A Nagar'!AB25+AKOLA!AB25+AMARAVATI!AB25+AURANGABAD!AB25+BEED!AB25+BHANDARA!AB25+BULDHANA!AB25+CHANDRAPUR!AB25+DHULE!AB25+GADCHIROLI!AB25+GONDIA!AB25+HINGOLI!AB25+JALGAON!AB25+JALNA!AB25+KOLHAPUR!AB25+LATUR!AB25+'MUMBAI CITY'!AB25+'MUMBAI SUBURB'!AB25+NANDED!AB25+NANDURBAR!AB25+NASHIK!AB25+OSMANABAD!AB25+PALGHAR!AB25+PARBHANI!AB25+PUNE!AB25+RAIGAD!AB25+RATNAGIRI!AB25+SANGLI!AB25+SATARA!AB25+SINDHUDURG!AB25+SOLAPUR!AB25+THANE!AB25+WARDHA!AB25+WASHIM!AB25+YAVATMAL!AB25</f>
        <v>983.47</v>
      </c>
      <c r="AI28" s="67">
        <f>SUM('A Nagar:YAVATMAL'!AC25)</f>
        <v>838</v>
      </c>
      <c r="AJ28" s="67">
        <f>SUM('A Nagar:YAVATMAL'!AD25)</f>
        <v>2649.3</v>
      </c>
      <c r="AK28" s="67">
        <f>SUM('A Nagar:YAVATMAL'!AE25)</f>
        <v>2228</v>
      </c>
      <c r="AL28" s="67">
        <f>SUM('A Nagar:YAVATMAL'!AF25)</f>
        <v>24653.120000000003</v>
      </c>
      <c r="AM28" s="67">
        <f>SUM('A Nagar:YAVATMAL'!AG25)</f>
        <v>485</v>
      </c>
      <c r="AN28" s="67">
        <f>SUM('A Nagar:YAVATMAL'!AH25)</f>
        <v>841.05</v>
      </c>
      <c r="AO28" s="67">
        <f>'A Nagar'!AI25+AKOLA!AI25+AMARAVATI!AI25+AURANGABAD!AI25+BEED!AI25+BHANDARA!AI25+BULDHANA!AI25+CHANDRAPUR!AI25+DHULE!AI25+GADCHIROLI!AI25+GONDIA!AI25+HINGOLI!AI25+JALGAON!AI25+JALNA!AI25+KOLHAPUR!AI25+LATUR!AI25+'MUMBAI CITY'!AI25+'MUMBAI SUBURB'!AI25+NANDED!AI25+NANDURBAR!AI25+NASHIK!AI25+OSMANABAD!AI25+PALGHAR!AI25+PARBHANI!AI25+PUNE!AI25+RAIGAD!AI25+RATNAGIRI!AI25+SANGLI!AI25+SATARA!AI25+SINDHUDURG!AI25+SOLAPUR!AI25+THANE!AI25+WARDHA!AI25+WASHIM!AI25+YAVATMAL!AI25</f>
        <v>761</v>
      </c>
      <c r="AP28" s="67">
        <f>'A Nagar'!AJ25+AKOLA!AJ25+AMARAVATI!AJ25+AURANGABAD!AJ25+BEED!AJ25+BHANDARA!AJ25+BULDHANA!AJ25+CHANDRAPUR!AJ25+DHULE!AJ25+GADCHIROLI!AJ25+GONDIA!AJ25+HINGOLI!AJ25+JALGAON!AJ25+JALNA!AJ25+KOLHAPUR!AJ25+LATUR!AJ25+'MUMBAI CITY'!AJ25+'MUMBAI SUBURB'!AJ25+NANDED!AJ25+NANDURBAR!AJ25+NASHIK!AJ25+OSMANABAD!AJ25+PALGHAR!AJ25+PARBHANI!AJ25+PUNE!AJ25+RAIGAD!AJ25+RATNAGIRI!AJ25+SANGLI!AJ25+SATARA!AJ25+SINDHUDURG!AJ25+SOLAPUR!AJ25+THANE!AJ25+WARDHA!AJ25+WASHIM!AJ25+YAVATMAL!AJ25</f>
        <v>1976.27</v>
      </c>
      <c r="AQ28" s="67">
        <f>SUM('A Nagar:YAVATMAL'!AK25)</f>
        <v>1333</v>
      </c>
      <c r="AR28" s="67">
        <f>SUM('A Nagar:YAVATMAL'!AL25)</f>
        <v>12445.22</v>
      </c>
      <c r="AS28" s="68">
        <f t="shared" si="24"/>
        <v>55308</v>
      </c>
      <c r="AT28" s="68">
        <f t="shared" si="25"/>
        <v>266868.53915979993</v>
      </c>
      <c r="AU28" s="67">
        <f>SUM('A Nagar:YAVATMAL'!AO25)</f>
        <v>8150</v>
      </c>
      <c r="AV28" s="67">
        <f>SUM('A Nagar:YAVATMAL'!AP25)</f>
        <v>29492.639999999999</v>
      </c>
      <c r="AW28" s="67">
        <f>SUM('A Nagar:YAVATMAL'!AQ25)</f>
        <v>83</v>
      </c>
      <c r="AX28" s="67">
        <f>SUM('A Nagar:YAVATMAL'!AR25)</f>
        <v>4250</v>
      </c>
      <c r="AY28" s="67">
        <f>SUM('A Nagar:YAVATMAL'!AS25)</f>
        <v>63</v>
      </c>
      <c r="AZ28" s="67">
        <f>SUM('A Nagar:YAVATMAL'!AT25)</f>
        <v>1025.3</v>
      </c>
      <c r="BA28" s="67">
        <f>SUM('A Nagar:YAVATMAL'!AU25)</f>
        <v>4137</v>
      </c>
      <c r="BB28" s="67">
        <f>SUM('A Nagar:YAVATMAL'!AV25)</f>
        <v>342923.32999999996</v>
      </c>
      <c r="BC28" s="67">
        <f>SUM('A Nagar:YAVATMAL'!AW25)</f>
        <v>21590</v>
      </c>
      <c r="BD28" s="67">
        <f>SUM('A Nagar:YAVATMAL'!AX25)</f>
        <v>9916.2999999999993</v>
      </c>
      <c r="BE28" s="67">
        <f>SUM('A Nagar:YAVATMAL'!AY25)</f>
        <v>22948</v>
      </c>
      <c r="BF28" s="67">
        <f>SUM('A Nagar:YAVATMAL'!AZ25)</f>
        <v>1869732.2400000005</v>
      </c>
      <c r="BG28" s="68">
        <f t="shared" si="20"/>
        <v>48821</v>
      </c>
      <c r="BH28" s="68">
        <f t="shared" si="20"/>
        <v>2227847.1700000004</v>
      </c>
      <c r="BI28" s="68">
        <f t="shared" si="21"/>
        <v>104129</v>
      </c>
      <c r="BJ28" s="68">
        <f t="shared" si="21"/>
        <v>2494715.7091598003</v>
      </c>
    </row>
    <row r="29" spans="1:62" ht="12.75" customHeight="1" x14ac:dyDescent="0.25">
      <c r="A29" s="70">
        <v>18</v>
      </c>
      <c r="B29" s="73" t="s">
        <v>202</v>
      </c>
      <c r="C29" s="67">
        <f t="shared" si="14"/>
        <v>323756.2</v>
      </c>
      <c r="D29" s="67">
        <f t="shared" si="15"/>
        <v>1344699.6072947439</v>
      </c>
      <c r="E29" s="67">
        <f t="shared" si="16"/>
        <v>281263.2</v>
      </c>
      <c r="F29" s="67">
        <f t="shared" si="17"/>
        <v>1186510.8472351963</v>
      </c>
      <c r="G29" s="67">
        <f>'Crop Loan'!HK29</f>
        <v>142726.9</v>
      </c>
      <c r="H29" s="67">
        <f>'Crop Loan'!HL29</f>
        <v>127361.62</v>
      </c>
      <c r="I29" s="67">
        <f>'Crop Loan'!HM29</f>
        <v>60548.3</v>
      </c>
      <c r="J29" s="67">
        <f>'Crop Loan'!HN29</f>
        <v>65022.11</v>
      </c>
      <c r="K29" s="67">
        <f t="shared" si="22"/>
        <v>203275.2</v>
      </c>
      <c r="L29" s="67">
        <f t="shared" si="23"/>
        <v>192383.72999999998</v>
      </c>
      <c r="M29" s="67">
        <f>SUM('A Nagar:YAVATMAL'!E26)</f>
        <v>77988</v>
      </c>
      <c r="N29" s="67">
        <f>SUM('A Nagar:YAVATMAL'!F26)</f>
        <v>994127.11723519641</v>
      </c>
      <c r="O29" s="67">
        <f>SUM('A Nagar:YAVATMAL'!G26)</f>
        <v>27189</v>
      </c>
      <c r="P29" s="67">
        <f>SUM('A Nagar:YAVATMAL'!H26)</f>
        <v>852278.16388158931</v>
      </c>
      <c r="Q29" s="67">
        <f>SUM('A Nagar:YAVATMAL'!I26)</f>
        <v>34175</v>
      </c>
      <c r="R29" s="67">
        <f>SUM('A Nagar:YAVATMAL'!J26)</f>
        <v>65946.989486548409</v>
      </c>
      <c r="S29" s="67">
        <f>SUM('A Nagar:YAVATMAL'!K26)</f>
        <v>8318</v>
      </c>
      <c r="T29" s="67">
        <f>SUM('A Nagar:YAVATMAL'!L26)</f>
        <v>92241.770572999376</v>
      </c>
      <c r="U29" s="67">
        <f t="shared" si="18"/>
        <v>115364</v>
      </c>
      <c r="V29" s="67">
        <f t="shared" si="19"/>
        <v>3178867.19</v>
      </c>
      <c r="W29" s="67">
        <f>SUM('A Nagar:YAVATMAL'!O26)</f>
        <v>37561</v>
      </c>
      <c r="X29" s="67">
        <f>SUM('A Nagar:YAVATMAL'!P26)</f>
        <v>778532.51</v>
      </c>
      <c r="Y29" s="67">
        <f>SUM('A Nagar:YAVATMAL'!Q26)</f>
        <v>38110</v>
      </c>
      <c r="Z29" s="67">
        <f>SUM('A Nagar:YAVATMAL'!R26)</f>
        <v>1446333.0300000003</v>
      </c>
      <c r="AA29" s="67">
        <f>SUM('A Nagar:YAVATMAL'!S26)</f>
        <v>16171</v>
      </c>
      <c r="AB29" s="67">
        <f>SUM('A Nagar:YAVATMAL'!T26)</f>
        <v>625425.51</v>
      </c>
      <c r="AC29" s="67">
        <f>SUM('A Nagar:YAVATMAL'!U26)</f>
        <v>11563</v>
      </c>
      <c r="AD29" s="67">
        <f>SUM('A Nagar:YAVATMAL'!V26)</f>
        <v>119736.77000000002</v>
      </c>
      <c r="AE29" s="67">
        <f>SUM('A Nagar:YAVATMAL'!W26)</f>
        <v>11959</v>
      </c>
      <c r="AF29" s="67">
        <f>SUM('A Nagar:YAVATMAL'!X26)</f>
        <v>208839.37000000005</v>
      </c>
      <c r="AG29" s="67">
        <f>'A Nagar'!AA26+AKOLA!AA26+AMARAVATI!AA26+AURANGABAD!AA26+BEED!AA26+BHANDARA!AA26+BULDHANA!AA26+CHANDRAPUR!AA26+DHULE!AA26+GADCHIROLI!AA26+GONDIA!AA26+HINGOLI!AA26+JALGAON!AA26+JALNA!AA26+KOLHAPUR!AA26+LATUR!AA26+'MUMBAI CITY'!AA26+'MUMBAI SUBURB'!AA26+NANDED!AA26+NANDURBAR!AA26+NASHIK!AA26+OSMANABAD!AA26+PALGHAR!AA26+PARBHANI!AA26+PUNE!AA26+RAIGAD!AA26+RATNAGIRI!AA26+SANGLI!AA26+SATARA!AA26+SINDHUDURG!AA26+SOLAPUR!AA26+THANE!AA26+WARDHA!AA26+WASHIM!AA26+YAVATMAL!AA26</f>
        <v>3764</v>
      </c>
      <c r="AH29" s="67">
        <f>'A Nagar'!AB26+AKOLA!AB26+AMARAVATI!AB26+AURANGABAD!AB26+BEED!AB26+BHANDARA!AB26+BULDHANA!AB26+CHANDRAPUR!AB26+DHULE!AB26+GADCHIROLI!AB26+GONDIA!AB26+HINGOLI!AB26+JALGAON!AB26+JALNA!AB26+KOLHAPUR!AB26+LATUR!AB26+'MUMBAI CITY'!AB26+'MUMBAI SUBURB'!AB26+NANDED!AB26+NANDURBAR!AB26+NASHIK!AB26+OSMANABAD!AB26+PALGHAR!AB26+PARBHANI!AB26+PUNE!AB26+RAIGAD!AB26+RATNAGIRI!AB26+SANGLI!AB26+SATARA!AB26+SINDHUDURG!AB26+SOLAPUR!AB26+THANE!AB26+WARDHA!AB26+WASHIM!AB26+YAVATMAL!AB26</f>
        <v>5441.9999999999991</v>
      </c>
      <c r="AI29" s="67">
        <f>SUM('A Nagar:YAVATMAL'!AC26)</f>
        <v>8277</v>
      </c>
      <c r="AJ29" s="67">
        <f>SUM('A Nagar:YAVATMAL'!AD26)</f>
        <v>13535.72</v>
      </c>
      <c r="AK29" s="67">
        <f>SUM('A Nagar:YAVATMAL'!AE26)</f>
        <v>19223</v>
      </c>
      <c r="AL29" s="67">
        <f>SUM('A Nagar:YAVATMAL'!AF26)</f>
        <v>286320.13999999996</v>
      </c>
      <c r="AM29" s="67">
        <f>SUM('A Nagar:YAVATMAL'!AG26)</f>
        <v>3809</v>
      </c>
      <c r="AN29" s="67">
        <f>SUM('A Nagar:YAVATMAL'!AH26)</f>
        <v>5947.4700000000012</v>
      </c>
      <c r="AO29" s="67">
        <f>'A Nagar'!AI26+AKOLA!AI26+AMARAVATI!AI26+AURANGABAD!AI26+BEED!AI26+BHANDARA!AI26+BULDHANA!AI26+CHANDRAPUR!AI26+DHULE!AI26+GADCHIROLI!AI26+GONDIA!AI26+HINGOLI!AI26+JALGAON!AI26+JALNA!AI26+KOLHAPUR!AI26+LATUR!AI26+'MUMBAI CITY'!AI26+'MUMBAI SUBURB'!AI26+NANDED!AI26+NANDURBAR!AI26+NASHIK!AI26+OSMANABAD!AI26+PALGHAR!AI26+PARBHANI!AI26+PUNE!AI26+RAIGAD!AI26+RATNAGIRI!AI26+SANGLI!AI26+SATARA!AI26+SINDHUDURG!AI26+SOLAPUR!AI26+THANE!AI26+WARDHA!AI26+WASHIM!AI26+YAVATMAL!AI26</f>
        <v>5522</v>
      </c>
      <c r="AP29" s="67">
        <f>'A Nagar'!AJ26+AKOLA!AJ26+AMARAVATI!AJ26+AURANGABAD!AJ26+BEED!AJ26+BHANDARA!AJ26+BULDHANA!AJ26+CHANDRAPUR!AJ26+DHULE!AJ26+GADCHIROLI!AJ26+GONDIA!AJ26+HINGOLI!AJ26+JALGAON!AJ26+JALNA!AJ26+KOLHAPUR!AJ26+LATUR!AJ26+'MUMBAI CITY'!AJ26+'MUMBAI SUBURB'!AJ26+NANDED!AJ26+NANDURBAR!AJ26+NASHIK!AJ26+OSMANABAD!AJ26+PALGHAR!AJ26+PARBHANI!AJ26+PUNE!AJ26+RAIGAD!AJ26+RATNAGIRI!AJ26+SANGLI!AJ26+SATARA!AJ26+SINDHUDURG!AJ26+SOLAPUR!AJ26+THANE!AJ26+WARDHA!AJ26+WASHIM!AJ26+YAVATMAL!AJ26</f>
        <v>12202</v>
      </c>
      <c r="AQ29" s="67">
        <f>SUM('A Nagar:YAVATMAL'!AK26)</f>
        <v>22456</v>
      </c>
      <c r="AR29" s="67">
        <f>SUM('A Nagar:YAVATMAL'!AL26)</f>
        <v>66548.52</v>
      </c>
      <c r="AS29" s="68">
        <f t="shared" si="24"/>
        <v>502171.2</v>
      </c>
      <c r="AT29" s="68">
        <f t="shared" si="25"/>
        <v>4913562.6472947421</v>
      </c>
      <c r="AU29" s="67">
        <f>SUM('A Nagar:YAVATMAL'!AO26)</f>
        <v>76996</v>
      </c>
      <c r="AV29" s="67">
        <f>SUM('A Nagar:YAVATMAL'!AP26)</f>
        <v>636560.97999999986</v>
      </c>
      <c r="AW29" s="67">
        <f>SUM('A Nagar:YAVATMAL'!AQ26)</f>
        <v>0</v>
      </c>
      <c r="AX29" s="67">
        <f>SUM('A Nagar:YAVATMAL'!AR26)</f>
        <v>0</v>
      </c>
      <c r="AY29" s="67">
        <f>SUM('A Nagar:YAVATMAL'!AS26)</f>
        <v>18</v>
      </c>
      <c r="AZ29" s="67">
        <f>SUM('A Nagar:YAVATMAL'!AT26)</f>
        <v>136.94</v>
      </c>
      <c r="BA29" s="67">
        <f>SUM('A Nagar:YAVATMAL'!AU26)</f>
        <v>39358</v>
      </c>
      <c r="BB29" s="67">
        <f>SUM('A Nagar:YAVATMAL'!AV26)</f>
        <v>1221618.52</v>
      </c>
      <c r="BC29" s="67">
        <f>SUM('A Nagar:YAVATMAL'!AW26)</f>
        <v>122666</v>
      </c>
      <c r="BD29" s="67">
        <f>SUM('A Nagar:YAVATMAL'!AX26)</f>
        <v>502096.02</v>
      </c>
      <c r="BE29" s="67">
        <f>SUM('A Nagar:YAVATMAL'!AY26)</f>
        <v>1755938</v>
      </c>
      <c r="BF29" s="67">
        <f>SUM('A Nagar:YAVATMAL'!AZ26)</f>
        <v>22523765.560000002</v>
      </c>
      <c r="BG29" s="68">
        <f t="shared" si="20"/>
        <v>1917980</v>
      </c>
      <c r="BH29" s="68">
        <f t="shared" si="20"/>
        <v>24247617.040000003</v>
      </c>
      <c r="BI29" s="68">
        <f t="shared" si="21"/>
        <v>2420151.2000000002</v>
      </c>
      <c r="BJ29" s="68">
        <f t="shared" si="21"/>
        <v>29161179.687294744</v>
      </c>
    </row>
    <row r="30" spans="1:62" ht="12.75" customHeight="1" x14ac:dyDescent="0.25">
      <c r="A30" s="70">
        <v>19</v>
      </c>
      <c r="B30" s="73" t="s">
        <v>203</v>
      </c>
      <c r="C30" s="67">
        <f t="shared" si="14"/>
        <v>333320.19999999995</v>
      </c>
      <c r="D30" s="67">
        <f t="shared" si="15"/>
        <v>424868.69695623533</v>
      </c>
      <c r="E30" s="67">
        <f t="shared" si="16"/>
        <v>298103.19999999995</v>
      </c>
      <c r="F30" s="67">
        <f t="shared" si="17"/>
        <v>334555.08498509915</v>
      </c>
      <c r="G30" s="67">
        <f>'Crop Loan'!HK30</f>
        <v>141222.09999999998</v>
      </c>
      <c r="H30" s="67">
        <f>'Crop Loan'!HL30</f>
        <v>128262.68</v>
      </c>
      <c r="I30" s="67">
        <f>'Crop Loan'!HM30</f>
        <v>68445.100000000006</v>
      </c>
      <c r="J30" s="67">
        <f>'Crop Loan'!HN30</f>
        <v>68419.570000000007</v>
      </c>
      <c r="K30" s="67">
        <f t="shared" si="22"/>
        <v>209667.19999999998</v>
      </c>
      <c r="L30" s="67">
        <f t="shared" si="23"/>
        <v>196682.25</v>
      </c>
      <c r="M30" s="67">
        <f>SUM('A Nagar:YAVATMAL'!E27)</f>
        <v>88436</v>
      </c>
      <c r="N30" s="67">
        <f>SUM('A Nagar:YAVATMAL'!F27)</f>
        <v>137872.83498509912</v>
      </c>
      <c r="O30" s="67">
        <f>SUM('A Nagar:YAVATMAL'!G27)</f>
        <v>31382</v>
      </c>
      <c r="P30" s="67">
        <f>SUM('A Nagar:YAVATMAL'!H27)</f>
        <v>42011.974486264291</v>
      </c>
      <c r="Q30" s="67">
        <f>SUM('A Nagar:YAVATMAL'!I27)</f>
        <v>26852</v>
      </c>
      <c r="R30" s="67">
        <f>SUM('A Nagar:YAVATMAL'!J27)</f>
        <v>38802.908523130798</v>
      </c>
      <c r="S30" s="67">
        <f>SUM('A Nagar:YAVATMAL'!K27)</f>
        <v>8365</v>
      </c>
      <c r="T30" s="67">
        <f>SUM('A Nagar:YAVATMAL'!L27)</f>
        <v>51510.703448005384</v>
      </c>
      <c r="U30" s="67">
        <f t="shared" si="18"/>
        <v>136594</v>
      </c>
      <c r="V30" s="67">
        <f t="shared" si="19"/>
        <v>1838792.08</v>
      </c>
      <c r="W30" s="67">
        <f>SUM('A Nagar:YAVATMAL'!O27)</f>
        <v>46243</v>
      </c>
      <c r="X30" s="67">
        <f>SUM('A Nagar:YAVATMAL'!P27)</f>
        <v>565180.89</v>
      </c>
      <c r="Y30" s="67">
        <f>SUM('A Nagar:YAVATMAL'!Q27)</f>
        <v>42889</v>
      </c>
      <c r="Z30" s="67">
        <f>SUM('A Nagar:YAVATMAL'!R27)</f>
        <v>750570.14</v>
      </c>
      <c r="AA30" s="67">
        <f>SUM('A Nagar:YAVATMAL'!S27)</f>
        <v>20317</v>
      </c>
      <c r="AB30" s="67">
        <f>SUM('A Nagar:YAVATMAL'!T27)</f>
        <v>223939.24000000002</v>
      </c>
      <c r="AC30" s="67">
        <f>SUM('A Nagar:YAVATMAL'!U27)</f>
        <v>10410</v>
      </c>
      <c r="AD30" s="67">
        <f>SUM('A Nagar:YAVATMAL'!V27)</f>
        <v>71698.819999999978</v>
      </c>
      <c r="AE30" s="67">
        <f>SUM('A Nagar:YAVATMAL'!W27)</f>
        <v>16735</v>
      </c>
      <c r="AF30" s="67">
        <f>SUM('A Nagar:YAVATMAL'!X27)</f>
        <v>227402.99</v>
      </c>
      <c r="AG30" s="67">
        <f>'A Nagar'!AA27+AKOLA!AA27+AMARAVATI!AA27+AURANGABAD!AA27+BEED!AA27+BHANDARA!AA27+BULDHANA!AA27+CHANDRAPUR!AA27+DHULE!AA27+GADCHIROLI!AA27+GONDIA!AA27+HINGOLI!AA27+JALGAON!AA27+JALNA!AA27+KOLHAPUR!AA27+LATUR!AA27+'MUMBAI CITY'!AA27+'MUMBAI SUBURB'!AA27+NANDED!AA27+NANDURBAR!AA27+NASHIK!AA27+OSMANABAD!AA27+PALGHAR!AA27+PARBHANI!AA27+PUNE!AA27+RAIGAD!AA27+RATNAGIRI!AA27+SANGLI!AA27+SATARA!AA27+SINDHUDURG!AA27+SOLAPUR!AA27+THANE!AA27+WARDHA!AA27+WASHIM!AA27+YAVATMAL!AA27</f>
        <v>6983</v>
      </c>
      <c r="AH30" s="67">
        <f>'A Nagar'!AB27+AKOLA!AB27+AMARAVATI!AB27+AURANGABAD!AB27+BEED!AB27+BHANDARA!AB27+BULDHANA!AB27+CHANDRAPUR!AB27+DHULE!AB27+GADCHIROLI!AB27+GONDIA!AB27+HINGOLI!AB27+JALGAON!AB27+JALNA!AB27+KOLHAPUR!AB27+LATUR!AB27+'MUMBAI CITY'!AB27+'MUMBAI SUBURB'!AB27+NANDED!AB27+NANDURBAR!AB27+NASHIK!AB27+OSMANABAD!AB27+PALGHAR!AB27+PARBHANI!AB27+PUNE!AB27+RAIGAD!AB27+RATNAGIRI!AB27+SANGLI!AB27+SATARA!AB27+SINDHUDURG!AB27+SOLAPUR!AB27+THANE!AB27+WARDHA!AB27+WASHIM!AB27+YAVATMAL!AB27</f>
        <v>9304.9</v>
      </c>
      <c r="AI30" s="67">
        <f>SUM('A Nagar:YAVATMAL'!AC27)</f>
        <v>13045</v>
      </c>
      <c r="AJ30" s="67">
        <f>SUM('A Nagar:YAVATMAL'!AD27)</f>
        <v>20571.53</v>
      </c>
      <c r="AK30" s="67">
        <f>SUM('A Nagar:YAVATMAL'!AE27)</f>
        <v>52131</v>
      </c>
      <c r="AL30" s="67">
        <f>SUM('A Nagar:YAVATMAL'!AF27)</f>
        <v>447440.83999999991</v>
      </c>
      <c r="AM30" s="67">
        <f>SUM('A Nagar:YAVATMAL'!AG27)</f>
        <v>6273</v>
      </c>
      <c r="AN30" s="67">
        <f>SUM('A Nagar:YAVATMAL'!AH27)</f>
        <v>12815.13</v>
      </c>
      <c r="AO30" s="67">
        <f>'A Nagar'!AI27+AKOLA!AI27+AMARAVATI!AI27+AURANGABAD!AI27+BEED!AI27+BHANDARA!AI27+BULDHANA!AI27+CHANDRAPUR!AI27+DHULE!AI27+GADCHIROLI!AI27+GONDIA!AI27+HINGOLI!AI27+JALGAON!AI27+JALNA!AI27+KOLHAPUR!AI27+LATUR!AI27+'MUMBAI CITY'!AI27+'MUMBAI SUBURB'!AI27+NANDED!AI27+NANDURBAR!AI27+NASHIK!AI27+OSMANABAD!AI27+PALGHAR!AI27+PARBHANI!AI27+PUNE!AI27+RAIGAD!AI27+RATNAGIRI!AI27+SANGLI!AI27+SATARA!AI27+SINDHUDURG!AI27+SOLAPUR!AI27+THANE!AI27+WARDHA!AI27+WASHIM!AI27+YAVATMAL!AI27</f>
        <v>5116</v>
      </c>
      <c r="AP30" s="67">
        <f>'A Nagar'!AJ27+AKOLA!AJ27+AMARAVATI!AJ27+AURANGABAD!AJ27+BEED!AJ27+BHANDARA!AJ27+BULDHANA!AJ27+CHANDRAPUR!AJ27+DHULE!AJ27+GADCHIROLI!AJ27+GONDIA!AJ27+HINGOLI!AJ27+JALGAON!AJ27+JALNA!AJ27+KOLHAPUR!AJ27+LATUR!AJ27+'MUMBAI CITY'!AJ27+'MUMBAI SUBURB'!AJ27+NANDED!AJ27+NANDURBAR!AJ27+NASHIK!AJ27+OSMANABAD!AJ27+PALGHAR!AJ27+PARBHANI!AJ27+PUNE!AJ27+RAIGAD!AJ27+RATNAGIRI!AJ27+SANGLI!AJ27+SATARA!AJ27+SINDHUDURG!AJ27+SOLAPUR!AJ27+THANE!AJ27+WARDHA!AJ27+WASHIM!AJ27+YAVATMAL!AJ27</f>
        <v>15719.039999999999</v>
      </c>
      <c r="AQ30" s="67">
        <f>SUM('A Nagar:YAVATMAL'!AK27)</f>
        <v>18948</v>
      </c>
      <c r="AR30" s="67">
        <f>SUM('A Nagar:YAVATMAL'!AL27)</f>
        <v>36347.899999999994</v>
      </c>
      <c r="AS30" s="68">
        <f t="shared" si="24"/>
        <v>572410.19999999995</v>
      </c>
      <c r="AT30" s="68">
        <f t="shared" si="25"/>
        <v>2805860.1169562349</v>
      </c>
      <c r="AU30" s="67">
        <f>SUM('A Nagar:YAVATMAL'!AO27)</f>
        <v>81202</v>
      </c>
      <c r="AV30" s="67">
        <f>SUM('A Nagar:YAVATMAL'!AP27)</f>
        <v>344149.60999999993</v>
      </c>
      <c r="AW30" s="67">
        <f>SUM('A Nagar:YAVATMAL'!AQ27)</f>
        <v>0</v>
      </c>
      <c r="AX30" s="67">
        <f>SUM('A Nagar:YAVATMAL'!AR27)</f>
        <v>0</v>
      </c>
      <c r="AY30" s="67">
        <f>SUM('A Nagar:YAVATMAL'!AS27)</f>
        <v>4015</v>
      </c>
      <c r="AZ30" s="67">
        <f>SUM('A Nagar:YAVATMAL'!AT27)</f>
        <v>67599.27</v>
      </c>
      <c r="BA30" s="67">
        <f>SUM('A Nagar:YAVATMAL'!AU27)</f>
        <v>80912</v>
      </c>
      <c r="BB30" s="67">
        <f>SUM('A Nagar:YAVATMAL'!AV27)</f>
        <v>2744238.3800000004</v>
      </c>
      <c r="BC30" s="67">
        <f>SUM('A Nagar:YAVATMAL'!AW27)</f>
        <v>6983</v>
      </c>
      <c r="BD30" s="67">
        <f>SUM('A Nagar:YAVATMAL'!AX27)</f>
        <v>40922.379999999997</v>
      </c>
      <c r="BE30" s="67">
        <f>SUM('A Nagar:YAVATMAL'!AY27)</f>
        <v>636738</v>
      </c>
      <c r="BF30" s="67">
        <f>SUM('A Nagar:YAVATMAL'!AZ27)</f>
        <v>6735755.7800000003</v>
      </c>
      <c r="BG30" s="68">
        <f t="shared" si="20"/>
        <v>728648</v>
      </c>
      <c r="BH30" s="68">
        <f t="shared" si="20"/>
        <v>9588515.8100000005</v>
      </c>
      <c r="BI30" s="68">
        <f t="shared" si="21"/>
        <v>1301058.2</v>
      </c>
      <c r="BJ30" s="68">
        <f t="shared" si="21"/>
        <v>12394375.926956236</v>
      </c>
    </row>
    <row r="31" spans="1:62" ht="12.75" customHeight="1" x14ac:dyDescent="0.25">
      <c r="A31" s="70">
        <v>20</v>
      </c>
      <c r="B31" s="73" t="s">
        <v>204</v>
      </c>
      <c r="C31" s="67">
        <f t="shared" si="14"/>
        <v>239186</v>
      </c>
      <c r="D31" s="67">
        <f t="shared" si="15"/>
        <v>280411.41065829451</v>
      </c>
      <c r="E31" s="67">
        <f t="shared" si="16"/>
        <v>209269</v>
      </c>
      <c r="F31" s="67">
        <f t="shared" si="17"/>
        <v>220268.30096393678</v>
      </c>
      <c r="G31" s="67">
        <f>'Crop Loan'!HK31</f>
        <v>92562.2</v>
      </c>
      <c r="H31" s="67">
        <f>'Crop Loan'!HL31</f>
        <v>77933.039999999994</v>
      </c>
      <c r="I31" s="67">
        <f>'Crop Loan'!HM31</f>
        <v>44678.8</v>
      </c>
      <c r="J31" s="67">
        <f>'Crop Loan'!HN31</f>
        <v>43778.81</v>
      </c>
      <c r="K31" s="67">
        <f t="shared" si="22"/>
        <v>137241</v>
      </c>
      <c r="L31" s="67">
        <f t="shared" si="23"/>
        <v>121711.84999999999</v>
      </c>
      <c r="M31" s="67">
        <f>SUM('A Nagar:YAVATMAL'!E28)</f>
        <v>72028</v>
      </c>
      <c r="N31" s="67">
        <f>SUM('A Nagar:YAVATMAL'!F28)</f>
        <v>98556.450963936775</v>
      </c>
      <c r="O31" s="67">
        <f>SUM('A Nagar:YAVATMAL'!G28)</f>
        <v>23094</v>
      </c>
      <c r="P31" s="67">
        <f>SUM('A Nagar:YAVATMAL'!H28)</f>
        <v>29377.270688849872</v>
      </c>
      <c r="Q31" s="67">
        <f>SUM('A Nagar:YAVATMAL'!I28)</f>
        <v>24225</v>
      </c>
      <c r="R31" s="67">
        <f>SUM('A Nagar:YAVATMAL'!J28)</f>
        <v>42718.350096322698</v>
      </c>
      <c r="S31" s="67">
        <f>SUM('A Nagar:YAVATMAL'!K28)</f>
        <v>5692</v>
      </c>
      <c r="T31" s="67">
        <f>SUM('A Nagar:YAVATMAL'!L28)</f>
        <v>17424.759598034998</v>
      </c>
      <c r="U31" s="67">
        <f t="shared" si="18"/>
        <v>63722</v>
      </c>
      <c r="V31" s="67">
        <f t="shared" si="19"/>
        <v>543416.62000000011</v>
      </c>
      <c r="W31" s="67">
        <f>SUM('A Nagar:YAVATMAL'!O28)</f>
        <v>27506</v>
      </c>
      <c r="X31" s="67">
        <f>SUM('A Nagar:YAVATMAL'!P28)</f>
        <v>193563.06000000008</v>
      </c>
      <c r="Y31" s="67">
        <f>SUM('A Nagar:YAVATMAL'!Q28)</f>
        <v>20389</v>
      </c>
      <c r="Z31" s="67">
        <f>SUM('A Nagar:YAVATMAL'!R28)</f>
        <v>248853.88</v>
      </c>
      <c r="AA31" s="67">
        <f>SUM('A Nagar:YAVATMAL'!S28)</f>
        <v>4921</v>
      </c>
      <c r="AB31" s="67">
        <f>SUM('A Nagar:YAVATMAL'!T28)</f>
        <v>42353.490000000005</v>
      </c>
      <c r="AC31" s="67">
        <f>SUM('A Nagar:YAVATMAL'!U28)</f>
        <v>3224</v>
      </c>
      <c r="AD31" s="67">
        <f>SUM('A Nagar:YAVATMAL'!V28)</f>
        <v>12287.340000000002</v>
      </c>
      <c r="AE31" s="67">
        <f>SUM('A Nagar:YAVATMAL'!W28)</f>
        <v>7682</v>
      </c>
      <c r="AF31" s="67">
        <f>SUM('A Nagar:YAVATMAL'!X28)</f>
        <v>46358.850000000006</v>
      </c>
      <c r="AG31" s="67">
        <f>'A Nagar'!AA28+AKOLA!AA28+AMARAVATI!AA28+AURANGABAD!AA28+BEED!AA28+BHANDARA!AA28+BULDHANA!AA28+CHANDRAPUR!AA28+DHULE!AA28+GADCHIROLI!AA28+GONDIA!AA28+HINGOLI!AA28+JALGAON!AA28+JALNA!AA28+KOLHAPUR!AA28+LATUR!AA28+'MUMBAI CITY'!AA28+'MUMBAI SUBURB'!AA28+NANDED!AA28+NANDURBAR!AA28+NASHIK!AA28+OSMANABAD!AA28+PALGHAR!AA28+PARBHANI!AA28+PUNE!AA28+RAIGAD!AA28+RATNAGIRI!AA28+SANGLI!AA28+SATARA!AA28+SINDHUDURG!AA28+SOLAPUR!AA28+THANE!AA28+WARDHA!AA28+WASHIM!AA28+YAVATMAL!AA28</f>
        <v>3551</v>
      </c>
      <c r="AH31" s="67">
        <f>'A Nagar'!AB28+AKOLA!AB28+AMARAVATI!AB28+AURANGABAD!AB28+BEED!AB28+BHANDARA!AB28+BULDHANA!AB28+CHANDRAPUR!AB28+DHULE!AB28+GADCHIROLI!AB28+GONDIA!AB28+HINGOLI!AB28+JALGAON!AB28+JALNA!AB28+KOLHAPUR!AB28+LATUR!AB28+'MUMBAI CITY'!AB28+'MUMBAI SUBURB'!AB28+NANDED!AB28+NANDURBAR!AB28+NASHIK!AB28+OSMANABAD!AB28+PALGHAR!AB28+PARBHANI!AB28+PUNE!AB28+RAIGAD!AB28+RATNAGIRI!AB28+SANGLI!AB28+SATARA!AB28+SINDHUDURG!AB28+SOLAPUR!AB28+THANE!AB28+WARDHA!AB28+WASHIM!AB28+YAVATMAL!AB28</f>
        <v>5487.9399999999987</v>
      </c>
      <c r="AI31" s="67">
        <f>SUM('A Nagar:YAVATMAL'!AC28)</f>
        <v>8715</v>
      </c>
      <c r="AJ31" s="67">
        <f>SUM('A Nagar:YAVATMAL'!AD28)</f>
        <v>19783.500000000004</v>
      </c>
      <c r="AK31" s="67">
        <f>SUM('A Nagar:YAVATMAL'!AE28)</f>
        <v>25190</v>
      </c>
      <c r="AL31" s="67">
        <f>SUM('A Nagar:YAVATMAL'!AF28)</f>
        <v>253583.24000000002</v>
      </c>
      <c r="AM31" s="67">
        <f>SUM('A Nagar:YAVATMAL'!AG28)</f>
        <v>5746</v>
      </c>
      <c r="AN31" s="67">
        <f>SUM('A Nagar:YAVATMAL'!AH28)</f>
        <v>9707.9499999999989</v>
      </c>
      <c r="AO31" s="67">
        <f>'A Nagar'!AI28+AKOLA!AI28+AMARAVATI!AI28+AURANGABAD!AI28+BEED!AI28+BHANDARA!AI28+BULDHANA!AI28+CHANDRAPUR!AI28+DHULE!AI28+GADCHIROLI!AI28+GONDIA!AI28+HINGOLI!AI28+JALGAON!AI28+JALNA!AI28+KOLHAPUR!AI28+LATUR!AI28+'MUMBAI CITY'!AI28+'MUMBAI SUBURB'!AI28+NANDED!AI28+NANDURBAR!AI28+NASHIK!AI28+OSMANABAD!AI28+PALGHAR!AI28+PARBHANI!AI28+PUNE!AI28+RAIGAD!AI28+RATNAGIRI!AI28+SANGLI!AI28+SATARA!AI28+SINDHUDURG!AI28+SOLAPUR!AI28+THANE!AI28+WARDHA!AI28+WASHIM!AI28+YAVATMAL!AI28</f>
        <v>4796</v>
      </c>
      <c r="AP31" s="67">
        <f>'A Nagar'!AJ28+AKOLA!AJ28+AMARAVATI!AJ28+AURANGABAD!AJ28+BEED!AJ28+BHANDARA!AJ28+BULDHANA!AJ28+CHANDRAPUR!AJ28+DHULE!AJ28+GADCHIROLI!AJ28+GONDIA!AJ28+HINGOLI!AJ28+JALGAON!AJ28+JALNA!AJ28+KOLHAPUR!AJ28+LATUR!AJ28+'MUMBAI CITY'!AJ28+'MUMBAI SUBURB'!AJ28+NANDED!AJ28+NANDURBAR!AJ28+NASHIK!AJ28+OSMANABAD!AJ28+PALGHAR!AJ28+PARBHANI!AJ28+PUNE!AJ28+RAIGAD!AJ28+RATNAGIRI!AJ28+SANGLI!AJ28+SATARA!AJ28+SINDHUDURG!AJ28+SOLAPUR!AJ28+THANE!AJ28+WARDHA!AJ28+WASHIM!AJ28+YAVATMAL!AJ28</f>
        <v>12595.26</v>
      </c>
      <c r="AQ31" s="67">
        <f>SUM('A Nagar:YAVATMAL'!AK28)</f>
        <v>12847</v>
      </c>
      <c r="AR31" s="67">
        <f>SUM('A Nagar:YAVATMAL'!AL28)</f>
        <v>23259.200000000001</v>
      </c>
      <c r="AS31" s="68">
        <f t="shared" si="24"/>
        <v>363753</v>
      </c>
      <c r="AT31" s="68">
        <f t="shared" si="25"/>
        <v>1148245.1206582945</v>
      </c>
      <c r="AU31" s="67">
        <f>SUM('A Nagar:YAVATMAL'!AO28)</f>
        <v>50966</v>
      </c>
      <c r="AV31" s="67">
        <f>SUM('A Nagar:YAVATMAL'!AP28)</f>
        <v>126699.9</v>
      </c>
      <c r="AW31" s="67">
        <f>SUM('A Nagar:YAVATMAL'!AQ28)</f>
        <v>2016</v>
      </c>
      <c r="AX31" s="67">
        <f>SUM('A Nagar:YAVATMAL'!AR28)</f>
        <v>3025.19</v>
      </c>
      <c r="AY31" s="67">
        <f>SUM('A Nagar:YAVATMAL'!AS28)</f>
        <v>1438</v>
      </c>
      <c r="AZ31" s="67">
        <f>SUM('A Nagar:YAVATMAL'!AT28)</f>
        <v>5883.41</v>
      </c>
      <c r="BA31" s="67">
        <f>SUM('A Nagar:YAVATMAL'!AU28)</f>
        <v>16064</v>
      </c>
      <c r="BB31" s="67">
        <f>SUM('A Nagar:YAVATMAL'!AV28)</f>
        <v>405983.29</v>
      </c>
      <c r="BC31" s="67">
        <f>SUM('A Nagar:YAVATMAL'!AW28)</f>
        <v>8929</v>
      </c>
      <c r="BD31" s="67">
        <f>SUM('A Nagar:YAVATMAL'!AX28)</f>
        <v>26830.12</v>
      </c>
      <c r="BE31" s="67">
        <f>SUM('A Nagar:YAVATMAL'!AY28)</f>
        <v>40601</v>
      </c>
      <c r="BF31" s="67">
        <f>SUM('A Nagar:YAVATMAL'!AZ28)</f>
        <v>3332940.8500000006</v>
      </c>
      <c r="BG31" s="68">
        <f t="shared" si="20"/>
        <v>69048</v>
      </c>
      <c r="BH31" s="68">
        <f t="shared" si="20"/>
        <v>3774662.8600000003</v>
      </c>
      <c r="BI31" s="68">
        <f t="shared" si="21"/>
        <v>432801</v>
      </c>
      <c r="BJ31" s="68">
        <f t="shared" si="21"/>
        <v>4922907.9806582946</v>
      </c>
    </row>
    <row r="32" spans="1:62" ht="12.75" customHeight="1" x14ac:dyDescent="0.25">
      <c r="A32" s="70">
        <v>21</v>
      </c>
      <c r="B32" s="73" t="s">
        <v>244</v>
      </c>
      <c r="C32" s="67">
        <f t="shared" si="14"/>
        <v>6198</v>
      </c>
      <c r="D32" s="67">
        <f t="shared" si="15"/>
        <v>93451.676999999981</v>
      </c>
      <c r="E32" s="67">
        <f t="shared" si="16"/>
        <v>5742</v>
      </c>
      <c r="F32" s="67">
        <f t="shared" si="17"/>
        <v>92826.484999999986</v>
      </c>
      <c r="G32" s="67">
        <f>'Crop Loan'!HK32</f>
        <v>179</v>
      </c>
      <c r="H32" s="67">
        <f>'Crop Loan'!HL32</f>
        <v>200.5</v>
      </c>
      <c r="I32" s="67">
        <f>'Crop Loan'!HM32</f>
        <v>6</v>
      </c>
      <c r="J32" s="67">
        <f>'Crop Loan'!HN32</f>
        <v>2.5</v>
      </c>
      <c r="K32" s="67">
        <f t="shared" si="22"/>
        <v>185</v>
      </c>
      <c r="L32" s="67">
        <f t="shared" si="23"/>
        <v>203</v>
      </c>
      <c r="M32" s="67">
        <f>SUM('A Nagar:YAVATMAL'!E29)</f>
        <v>5557</v>
      </c>
      <c r="N32" s="67">
        <f>SUM('A Nagar:YAVATMAL'!F29)</f>
        <v>92623.484999999986</v>
      </c>
      <c r="O32" s="67">
        <f>SUM('A Nagar:YAVATMAL'!G29)</f>
        <v>526</v>
      </c>
      <c r="P32" s="67">
        <f>SUM('A Nagar:YAVATMAL'!H29)</f>
        <v>957.55399999999997</v>
      </c>
      <c r="Q32" s="67">
        <f>SUM('A Nagar:YAVATMAL'!I29)</f>
        <v>447</v>
      </c>
      <c r="R32" s="67">
        <f>SUM('A Nagar:YAVATMAL'!J29)</f>
        <v>584.05200000000002</v>
      </c>
      <c r="S32" s="67">
        <f>SUM('A Nagar:YAVATMAL'!K29)</f>
        <v>9</v>
      </c>
      <c r="T32" s="67">
        <f>SUM('A Nagar:YAVATMAL'!L29)</f>
        <v>41.14</v>
      </c>
      <c r="U32" s="67">
        <f t="shared" si="18"/>
        <v>8855</v>
      </c>
      <c r="V32" s="67">
        <f t="shared" si="19"/>
        <v>161165.51999999999</v>
      </c>
      <c r="W32" s="67">
        <f>SUM('A Nagar:YAVATMAL'!O29)</f>
        <v>4250</v>
      </c>
      <c r="X32" s="67">
        <f>SUM('A Nagar:YAVATMAL'!P29)</f>
        <v>49990.31</v>
      </c>
      <c r="Y32" s="67">
        <f>SUM('A Nagar:YAVATMAL'!Q29)</f>
        <v>2740</v>
      </c>
      <c r="Z32" s="67">
        <f>SUM('A Nagar:YAVATMAL'!R29)</f>
        <v>74293.639999999985</v>
      </c>
      <c r="AA32" s="67">
        <f>SUM('A Nagar:YAVATMAL'!S29)</f>
        <v>721</v>
      </c>
      <c r="AB32" s="67">
        <f>SUM('A Nagar:YAVATMAL'!T29)</f>
        <v>10653.67</v>
      </c>
      <c r="AC32" s="67">
        <f>SUM('A Nagar:YAVATMAL'!U29)</f>
        <v>971</v>
      </c>
      <c r="AD32" s="67">
        <f>SUM('A Nagar:YAVATMAL'!V29)</f>
        <v>8684.5500000000011</v>
      </c>
      <c r="AE32" s="67">
        <f>SUM('A Nagar:YAVATMAL'!W29)</f>
        <v>173</v>
      </c>
      <c r="AF32" s="67">
        <f>SUM('A Nagar:YAVATMAL'!X29)</f>
        <v>17543.349999999999</v>
      </c>
      <c r="AG32" s="67">
        <f>'A Nagar'!AA29+AKOLA!AA29+AMARAVATI!AA29+AURANGABAD!AA29+BEED!AA29+BHANDARA!AA29+BULDHANA!AA29+CHANDRAPUR!AA29+DHULE!AA29+GADCHIROLI!AA29+GONDIA!AA29+HINGOLI!AA29+JALGAON!AA29+JALNA!AA29+KOLHAPUR!AA29+LATUR!AA29+'MUMBAI CITY'!AA29+'MUMBAI SUBURB'!AA29+NANDED!AA29+NANDURBAR!AA29+NASHIK!AA29+OSMANABAD!AA29+PALGHAR!AA29+PARBHANI!AA29+PUNE!AA29+RAIGAD!AA29+RATNAGIRI!AA29+SANGLI!AA29+SATARA!AA29+SINDHUDURG!AA29+SOLAPUR!AA29+THANE!AA29+WARDHA!AA29+WASHIM!AA29+YAVATMAL!AA29</f>
        <v>1478</v>
      </c>
      <c r="AH32" s="67">
        <f>'A Nagar'!AB29+AKOLA!AB29+AMARAVATI!AB29+AURANGABAD!AB29+BEED!AB29+BHANDARA!AB29+BULDHANA!AB29+CHANDRAPUR!AB29+DHULE!AB29+GADCHIROLI!AB29+GONDIA!AB29+HINGOLI!AB29+JALGAON!AB29+JALNA!AB29+KOLHAPUR!AB29+LATUR!AB29+'MUMBAI CITY'!AB29+'MUMBAI SUBURB'!AB29+NANDED!AB29+NANDURBAR!AB29+NASHIK!AB29+OSMANABAD!AB29+PALGHAR!AB29+PARBHANI!AB29+PUNE!AB29+RAIGAD!AB29+RATNAGIRI!AB29+SANGLI!AB29+SATARA!AB29+SINDHUDURG!AB29+SOLAPUR!AB29+THANE!AB29+WARDHA!AB29+WASHIM!AB29+YAVATMAL!AB29</f>
        <v>1292.47</v>
      </c>
      <c r="AI32" s="67">
        <f>SUM('A Nagar:YAVATMAL'!AC29)</f>
        <v>1811</v>
      </c>
      <c r="AJ32" s="67">
        <f>SUM('A Nagar:YAVATMAL'!AD29)</f>
        <v>1378.89</v>
      </c>
      <c r="AK32" s="67">
        <f>SUM('A Nagar:YAVATMAL'!AE29)</f>
        <v>1126</v>
      </c>
      <c r="AL32" s="67">
        <f>SUM('A Nagar:YAVATMAL'!AF29)</f>
        <v>51269.81</v>
      </c>
      <c r="AM32" s="67">
        <f>SUM('A Nagar:YAVATMAL'!AG29)</f>
        <v>0</v>
      </c>
      <c r="AN32" s="67">
        <f>SUM('A Nagar:YAVATMAL'!AH29)</f>
        <v>0</v>
      </c>
      <c r="AO32" s="67">
        <f>'A Nagar'!AI29+AKOLA!AI29+AMARAVATI!AI29+AURANGABAD!AI29+BEED!AI29+BHANDARA!AI29+BULDHANA!AI29+CHANDRAPUR!AI29+DHULE!AI29+GADCHIROLI!AI29+GONDIA!AI29+HINGOLI!AI29+JALGAON!AI29+JALNA!AI29+KOLHAPUR!AI29+LATUR!AI29+'MUMBAI CITY'!AI29+'MUMBAI SUBURB'!AI29+NANDED!AI29+NANDURBAR!AI29+NASHIK!AI29+OSMANABAD!AI29+PALGHAR!AI29+PARBHANI!AI29+PUNE!AI29+RAIGAD!AI29+RATNAGIRI!AI29+SANGLI!AI29+SATARA!AI29+SINDHUDURG!AI29+SOLAPUR!AI29+THANE!AI29+WARDHA!AI29+WASHIM!AI29+YAVATMAL!AI29</f>
        <v>0</v>
      </c>
      <c r="AP32" s="67">
        <f>'A Nagar'!AJ29+AKOLA!AJ29+AMARAVATI!AJ29+AURANGABAD!AJ29+BEED!AJ29+BHANDARA!AJ29+BULDHANA!AJ29+CHANDRAPUR!AJ29+DHULE!AJ29+GADCHIROLI!AJ29+GONDIA!AJ29+HINGOLI!AJ29+JALGAON!AJ29+JALNA!AJ29+KOLHAPUR!AJ29+LATUR!AJ29+'MUMBAI CITY'!AJ29+'MUMBAI SUBURB'!AJ29+NANDED!AJ29+NANDURBAR!AJ29+NASHIK!AJ29+OSMANABAD!AJ29+PALGHAR!AJ29+PARBHANI!AJ29+PUNE!AJ29+RAIGAD!AJ29+RATNAGIRI!AJ29+SANGLI!AJ29+SATARA!AJ29+SINDHUDURG!AJ29+SOLAPUR!AJ29+THANE!AJ29+WARDHA!AJ29+WASHIM!AJ29+YAVATMAL!AJ29</f>
        <v>0</v>
      </c>
      <c r="AQ32" s="67">
        <f>SUM('A Nagar:YAVATMAL'!AK29)</f>
        <v>1558</v>
      </c>
      <c r="AR32" s="67">
        <f>SUM('A Nagar:YAVATMAL'!AL29)</f>
        <v>1389.4299999999998</v>
      </c>
      <c r="AS32" s="68">
        <f t="shared" si="24"/>
        <v>21026</v>
      </c>
      <c r="AT32" s="68">
        <f t="shared" si="25"/>
        <v>309947.79699999996</v>
      </c>
      <c r="AU32" s="67">
        <f>SUM('A Nagar:YAVATMAL'!AO29)</f>
        <v>1573</v>
      </c>
      <c r="AV32" s="67">
        <f>SUM('A Nagar:YAVATMAL'!AP29)</f>
        <v>8304.94</v>
      </c>
      <c r="AW32" s="67">
        <f>SUM('A Nagar:YAVATMAL'!AQ29)</f>
        <v>0</v>
      </c>
      <c r="AX32" s="67">
        <f>SUM('A Nagar:YAVATMAL'!AR29)</f>
        <v>0</v>
      </c>
      <c r="AY32" s="67">
        <f>SUM('A Nagar:YAVATMAL'!AS29)</f>
        <v>0</v>
      </c>
      <c r="AZ32" s="67">
        <f>SUM('A Nagar:YAVATMAL'!AT29)</f>
        <v>0</v>
      </c>
      <c r="BA32" s="67">
        <f>SUM('A Nagar:YAVATMAL'!AU29)</f>
        <v>1344</v>
      </c>
      <c r="BB32" s="67">
        <f>SUM('A Nagar:YAVATMAL'!AV29)</f>
        <v>51928.83</v>
      </c>
      <c r="BC32" s="67">
        <f>SUM('A Nagar:YAVATMAL'!AW29)</f>
        <v>0</v>
      </c>
      <c r="BD32" s="67">
        <f>SUM('A Nagar:YAVATMAL'!AX29)</f>
        <v>0</v>
      </c>
      <c r="BE32" s="67">
        <f>SUM('A Nagar:YAVATMAL'!AY29)</f>
        <v>1581647</v>
      </c>
      <c r="BF32" s="67">
        <f>SUM('A Nagar:YAVATMAL'!AZ29)</f>
        <v>2744599.49</v>
      </c>
      <c r="BG32" s="68">
        <f t="shared" si="20"/>
        <v>1582991</v>
      </c>
      <c r="BH32" s="68">
        <f t="shared" si="20"/>
        <v>2796528.3200000003</v>
      </c>
      <c r="BI32" s="68">
        <f t="shared" si="21"/>
        <v>1604017</v>
      </c>
      <c r="BJ32" s="68">
        <f t="shared" si="21"/>
        <v>3106476.1170000001</v>
      </c>
    </row>
    <row r="33" spans="1:62" ht="12.75" customHeight="1" x14ac:dyDescent="0.25">
      <c r="A33" s="70">
        <v>22</v>
      </c>
      <c r="B33" s="73" t="s">
        <v>245</v>
      </c>
      <c r="C33" s="67">
        <f t="shared" si="14"/>
        <v>19308</v>
      </c>
      <c r="D33" s="67">
        <f t="shared" si="15"/>
        <v>473725.92334103701</v>
      </c>
      <c r="E33" s="67">
        <f t="shared" si="16"/>
        <v>16993</v>
      </c>
      <c r="F33" s="67">
        <f t="shared" si="17"/>
        <v>466788.17844544712</v>
      </c>
      <c r="G33" s="67">
        <f>'Crop Loan'!HK33</f>
        <v>2836.3</v>
      </c>
      <c r="H33" s="67">
        <f>'Crop Loan'!HL33</f>
        <v>2483.6999999999998</v>
      </c>
      <c r="I33" s="67">
        <f>'Crop Loan'!HM33</f>
        <v>2140.6999999999998</v>
      </c>
      <c r="J33" s="67">
        <f>'Crop Loan'!HN33</f>
        <v>3015.4</v>
      </c>
      <c r="K33" s="67">
        <f t="shared" si="22"/>
        <v>4977</v>
      </c>
      <c r="L33" s="67">
        <f t="shared" si="23"/>
        <v>5499.1</v>
      </c>
      <c r="M33" s="67">
        <f>SUM('A Nagar:YAVATMAL'!E30)</f>
        <v>12016</v>
      </c>
      <c r="N33" s="67">
        <f>SUM('A Nagar:YAVATMAL'!F30)</f>
        <v>461289.07844544714</v>
      </c>
      <c r="O33" s="67">
        <f>SUM('A Nagar:YAVATMAL'!G30)</f>
        <v>1856</v>
      </c>
      <c r="P33" s="67">
        <f>SUM('A Nagar:YAVATMAL'!H30)</f>
        <v>5718.3177423019742</v>
      </c>
      <c r="Q33" s="67">
        <f>SUM('A Nagar:YAVATMAL'!I30)</f>
        <v>1355</v>
      </c>
      <c r="R33" s="67">
        <f>SUM('A Nagar:YAVATMAL'!J30)</f>
        <v>5160.066256549243</v>
      </c>
      <c r="S33" s="67">
        <f>SUM('A Nagar:YAVATMAL'!K30)</f>
        <v>960</v>
      </c>
      <c r="T33" s="67">
        <f>SUM('A Nagar:YAVATMAL'!L30)</f>
        <v>1777.6786390406248</v>
      </c>
      <c r="U33" s="67">
        <f t="shared" si="18"/>
        <v>19752</v>
      </c>
      <c r="V33" s="67">
        <f t="shared" si="19"/>
        <v>325830.39000000007</v>
      </c>
      <c r="W33" s="67">
        <f>SUM('A Nagar:YAVATMAL'!O30)</f>
        <v>8720</v>
      </c>
      <c r="X33" s="67">
        <f>SUM('A Nagar:YAVATMAL'!P30)</f>
        <v>94277.569999999992</v>
      </c>
      <c r="Y33" s="67">
        <f>SUM('A Nagar:YAVATMAL'!Q30)</f>
        <v>5258</v>
      </c>
      <c r="Z33" s="67">
        <f>SUM('A Nagar:YAVATMAL'!R30)</f>
        <v>112689.20000000001</v>
      </c>
      <c r="AA33" s="67">
        <f>SUM('A Nagar:YAVATMAL'!S30)</f>
        <v>3995</v>
      </c>
      <c r="AB33" s="67">
        <f>SUM('A Nagar:YAVATMAL'!T30)</f>
        <v>108787.44000000002</v>
      </c>
      <c r="AC33" s="67">
        <f>SUM('A Nagar:YAVATMAL'!U30)</f>
        <v>477</v>
      </c>
      <c r="AD33" s="67">
        <f>SUM('A Nagar:YAVATMAL'!V30)</f>
        <v>2631.59</v>
      </c>
      <c r="AE33" s="67">
        <f>SUM('A Nagar:YAVATMAL'!W30)</f>
        <v>1302</v>
      </c>
      <c r="AF33" s="67">
        <f>SUM('A Nagar:YAVATMAL'!X30)</f>
        <v>7444.5899999999992</v>
      </c>
      <c r="AG33" s="67">
        <f>'A Nagar'!AA30+AKOLA!AA30+AMARAVATI!AA30+AURANGABAD!AA30+BEED!AA30+BHANDARA!AA30+BULDHANA!AA30+CHANDRAPUR!AA30+DHULE!AA30+GADCHIROLI!AA30+GONDIA!AA30+HINGOLI!AA30+JALGAON!AA30+JALNA!AA30+KOLHAPUR!AA30+LATUR!AA30+'MUMBAI CITY'!AA30+'MUMBAI SUBURB'!AA30+NANDED!AA30+NANDURBAR!AA30+NASHIK!AA30+OSMANABAD!AA30+PALGHAR!AA30+PARBHANI!AA30+PUNE!AA30+RAIGAD!AA30+RATNAGIRI!AA30+SANGLI!AA30+SATARA!AA30+SINDHUDURG!AA30+SOLAPUR!AA30+THANE!AA30+WARDHA!AA30+WASHIM!AA30+YAVATMAL!AA30</f>
        <v>89</v>
      </c>
      <c r="AH33" s="67">
        <f>'A Nagar'!AB30+AKOLA!AB30+AMARAVATI!AB30+AURANGABAD!AB30+BEED!AB30+BHANDARA!AB30+BULDHANA!AB30+CHANDRAPUR!AB30+DHULE!AB30+GADCHIROLI!AB30+GONDIA!AB30+HINGOLI!AB30+JALGAON!AB30+JALNA!AB30+KOLHAPUR!AB30+LATUR!AB30+'MUMBAI CITY'!AB30+'MUMBAI SUBURB'!AB30+NANDED!AB30+NANDURBAR!AB30+NASHIK!AB30+OSMANABAD!AB30+PALGHAR!AB30+PARBHANI!AB30+PUNE!AB30+RAIGAD!AB30+RATNAGIRI!AB30+SANGLI!AB30+SATARA!AB30+SINDHUDURG!AB30+SOLAPUR!AB30+THANE!AB30+WARDHA!AB30+WASHIM!AB30+YAVATMAL!AB30</f>
        <v>278.02999999999997</v>
      </c>
      <c r="AI33" s="67">
        <f>SUM('A Nagar:YAVATMAL'!AC30)</f>
        <v>507</v>
      </c>
      <c r="AJ33" s="67">
        <f>SUM('A Nagar:YAVATMAL'!AD30)</f>
        <v>739.34</v>
      </c>
      <c r="AK33" s="67">
        <f>SUM('A Nagar:YAVATMAL'!AE30)</f>
        <v>958</v>
      </c>
      <c r="AL33" s="67">
        <f>SUM('A Nagar:YAVATMAL'!AF30)</f>
        <v>6179.36</v>
      </c>
      <c r="AM33" s="67">
        <f>SUM('A Nagar:YAVATMAL'!AG30)</f>
        <v>149</v>
      </c>
      <c r="AN33" s="67">
        <f>SUM('A Nagar:YAVATMAL'!AH30)</f>
        <v>355.30999999999995</v>
      </c>
      <c r="AO33" s="67">
        <f>'A Nagar'!AI30+AKOLA!AI30+AMARAVATI!AI30+AURANGABAD!AI30+BEED!AI30+BHANDARA!AI30+BULDHANA!AI30+CHANDRAPUR!AI30+DHULE!AI30+GADCHIROLI!AI30+GONDIA!AI30+HINGOLI!AI30+JALGAON!AI30+JALNA!AI30+KOLHAPUR!AI30+LATUR!AI30+'MUMBAI CITY'!AI30+'MUMBAI SUBURB'!AI30+NANDED!AI30+NANDURBAR!AI30+NASHIK!AI30+OSMANABAD!AI30+PALGHAR!AI30+PARBHANI!AI30+PUNE!AI30+RAIGAD!AI30+RATNAGIRI!AI30+SANGLI!AI30+SATARA!AI30+SINDHUDURG!AI30+SOLAPUR!AI30+THANE!AI30+WARDHA!AI30+WASHIM!AI30+YAVATMAL!AI30</f>
        <v>165</v>
      </c>
      <c r="AP33" s="67">
        <f>'A Nagar'!AJ30+AKOLA!AJ30+AMARAVATI!AJ30+AURANGABAD!AJ30+BEED!AJ30+BHANDARA!AJ30+BULDHANA!AJ30+CHANDRAPUR!AJ30+DHULE!AJ30+GADCHIROLI!AJ30+GONDIA!AJ30+HINGOLI!AJ30+JALGAON!AJ30+JALNA!AJ30+KOLHAPUR!AJ30+LATUR!AJ30+'MUMBAI CITY'!AJ30+'MUMBAI SUBURB'!AJ30+NANDED!AJ30+NANDURBAR!AJ30+NASHIK!AJ30+OSMANABAD!AJ30+PALGHAR!AJ30+PARBHANI!AJ30+PUNE!AJ30+RAIGAD!AJ30+RATNAGIRI!AJ30+SANGLI!AJ30+SATARA!AJ30+SINDHUDURG!AJ30+SOLAPUR!AJ30+THANE!AJ30+WARDHA!AJ30+WASHIM!AJ30+YAVATMAL!AJ30</f>
        <v>466.15000000000003</v>
      </c>
      <c r="AQ33" s="67">
        <f>SUM('A Nagar:YAVATMAL'!AK30)</f>
        <v>984</v>
      </c>
      <c r="AR33" s="67">
        <f>SUM('A Nagar:YAVATMAL'!AL30)</f>
        <v>1346.21</v>
      </c>
      <c r="AS33" s="68">
        <f t="shared" si="24"/>
        <v>41912</v>
      </c>
      <c r="AT33" s="68">
        <f t="shared" si="25"/>
        <v>808920.71334103716</v>
      </c>
      <c r="AU33" s="67">
        <f>SUM('A Nagar:YAVATMAL'!AO30)</f>
        <v>5474</v>
      </c>
      <c r="AV33" s="67">
        <f>SUM('A Nagar:YAVATMAL'!AP30)</f>
        <v>22482.59</v>
      </c>
      <c r="AW33" s="67">
        <f>SUM('A Nagar:YAVATMAL'!AQ30)</f>
        <v>0</v>
      </c>
      <c r="AX33" s="67">
        <f>SUM('A Nagar:YAVATMAL'!AR30)</f>
        <v>0</v>
      </c>
      <c r="AY33" s="67">
        <f>SUM('A Nagar:YAVATMAL'!AS30)</f>
        <v>759</v>
      </c>
      <c r="AZ33" s="67">
        <f>SUM('A Nagar:YAVATMAL'!AT30)</f>
        <v>12523.5</v>
      </c>
      <c r="BA33" s="67">
        <f>SUM('A Nagar:YAVATMAL'!AU30)</f>
        <v>2276</v>
      </c>
      <c r="BB33" s="67">
        <f>SUM('A Nagar:YAVATMAL'!AV30)</f>
        <v>47800.28</v>
      </c>
      <c r="BC33" s="67">
        <f>SUM('A Nagar:YAVATMAL'!AW30)</f>
        <v>1921</v>
      </c>
      <c r="BD33" s="67">
        <f>SUM('A Nagar:YAVATMAL'!AX30)</f>
        <v>9609.2000000000007</v>
      </c>
      <c r="BE33" s="67">
        <f>SUM('A Nagar:YAVATMAL'!AY30)</f>
        <v>32999</v>
      </c>
      <c r="BF33" s="67">
        <f>SUM('A Nagar:YAVATMAL'!AZ30)</f>
        <v>1754612.0999999999</v>
      </c>
      <c r="BG33" s="68">
        <f t="shared" si="20"/>
        <v>37955</v>
      </c>
      <c r="BH33" s="68">
        <f t="shared" si="20"/>
        <v>1824545.0799999998</v>
      </c>
      <c r="BI33" s="68">
        <f t="shared" si="21"/>
        <v>79867</v>
      </c>
      <c r="BJ33" s="68">
        <f t="shared" si="21"/>
        <v>2633465.7933410369</v>
      </c>
    </row>
    <row r="34" spans="1:62" ht="12.75" customHeight="1" x14ac:dyDescent="0.25">
      <c r="A34" s="70">
        <v>23</v>
      </c>
      <c r="B34" s="73" t="s">
        <v>207</v>
      </c>
      <c r="C34" s="67">
        <f t="shared" si="14"/>
        <v>14833</v>
      </c>
      <c r="D34" s="67">
        <f t="shared" si="15"/>
        <v>71003.889118678766</v>
      </c>
      <c r="E34" s="67">
        <f t="shared" si="16"/>
        <v>14123</v>
      </c>
      <c r="F34" s="67">
        <f t="shared" si="17"/>
        <v>19838.27032082621</v>
      </c>
      <c r="G34" s="67">
        <f>'Crop Loan'!HK34</f>
        <v>912.6</v>
      </c>
      <c r="H34" s="67">
        <f>'Crop Loan'!HL34</f>
        <v>736.94</v>
      </c>
      <c r="I34" s="67">
        <f>'Crop Loan'!HM34</f>
        <v>432.4</v>
      </c>
      <c r="J34" s="67">
        <f>'Crop Loan'!HN34</f>
        <v>744.07</v>
      </c>
      <c r="K34" s="67">
        <f t="shared" si="22"/>
        <v>1345</v>
      </c>
      <c r="L34" s="67">
        <f t="shared" si="23"/>
        <v>1481.0100000000002</v>
      </c>
      <c r="M34" s="67">
        <f>SUM('A Nagar:YAVATMAL'!E31)</f>
        <v>12778</v>
      </c>
      <c r="N34" s="67">
        <f>SUM('A Nagar:YAVATMAL'!F31)</f>
        <v>18357.260320826212</v>
      </c>
      <c r="O34" s="67">
        <f>SUM('A Nagar:YAVATMAL'!G31)</f>
        <v>582</v>
      </c>
      <c r="P34" s="67">
        <f>SUM('A Nagar:YAVATMAL'!H31)</f>
        <v>1778.6950871738002</v>
      </c>
      <c r="Q34" s="67">
        <f>SUM('A Nagar:YAVATMAL'!I31)</f>
        <v>622</v>
      </c>
      <c r="R34" s="67">
        <f>SUM('A Nagar:YAVATMAL'!J31)</f>
        <v>873.18806660255575</v>
      </c>
      <c r="S34" s="67">
        <f>SUM('A Nagar:YAVATMAL'!K31)</f>
        <v>88</v>
      </c>
      <c r="T34" s="67">
        <f>SUM('A Nagar:YAVATMAL'!L31)</f>
        <v>50292.430731250002</v>
      </c>
      <c r="U34" s="67">
        <f t="shared" si="18"/>
        <v>3992</v>
      </c>
      <c r="V34" s="67">
        <f t="shared" si="19"/>
        <v>145030.04999999999</v>
      </c>
      <c r="W34" s="67">
        <f>SUM('A Nagar:YAVATMAL'!O31)</f>
        <v>1229</v>
      </c>
      <c r="X34" s="67">
        <f>SUM('A Nagar:YAVATMAL'!P31)</f>
        <v>23087.570000000003</v>
      </c>
      <c r="Y34" s="67">
        <f>SUM('A Nagar:YAVATMAL'!Q31)</f>
        <v>868</v>
      </c>
      <c r="Z34" s="67">
        <f>SUM('A Nagar:YAVATMAL'!R31)</f>
        <v>90953.64</v>
      </c>
      <c r="AA34" s="67">
        <f>SUM('A Nagar:YAVATMAL'!S31)</f>
        <v>437</v>
      </c>
      <c r="AB34" s="67">
        <f>SUM('A Nagar:YAVATMAL'!T31)</f>
        <v>8168.32</v>
      </c>
      <c r="AC34" s="67">
        <f>SUM('A Nagar:YAVATMAL'!U31)</f>
        <v>314</v>
      </c>
      <c r="AD34" s="67">
        <f>SUM('A Nagar:YAVATMAL'!V31)</f>
        <v>2689.3799999999997</v>
      </c>
      <c r="AE34" s="67">
        <f>SUM('A Nagar:YAVATMAL'!W31)</f>
        <v>1144</v>
      </c>
      <c r="AF34" s="67">
        <f>SUM('A Nagar:YAVATMAL'!X31)</f>
        <v>20131.14</v>
      </c>
      <c r="AG34" s="67">
        <f>'A Nagar'!AA31+AKOLA!AA31+AMARAVATI!AA31+AURANGABAD!AA31+BEED!AA31+BHANDARA!AA31+BULDHANA!AA31+CHANDRAPUR!AA31+DHULE!AA31+GADCHIROLI!AA31+GONDIA!AA31+HINGOLI!AA31+JALGAON!AA31+JALNA!AA31+KOLHAPUR!AA31+LATUR!AA31+'MUMBAI CITY'!AA31+'MUMBAI SUBURB'!AA31+NANDED!AA31+NANDURBAR!AA31+NASHIK!AA31+OSMANABAD!AA31+PALGHAR!AA31+PARBHANI!AA31+PUNE!AA31+RAIGAD!AA31+RATNAGIRI!AA31+SANGLI!AA31+SATARA!AA31+SINDHUDURG!AA31+SOLAPUR!AA31+THANE!AA31+WARDHA!AA31+WASHIM!AA31+YAVATMAL!AA31</f>
        <v>395</v>
      </c>
      <c r="AH34" s="67">
        <f>'A Nagar'!AB31+AKOLA!AB31+AMARAVATI!AB31+AURANGABAD!AB31+BEED!AB31+BHANDARA!AB31+BULDHANA!AB31+CHANDRAPUR!AB31+DHULE!AB31+GADCHIROLI!AB31+GONDIA!AB31+HINGOLI!AB31+JALGAON!AB31+JALNA!AB31+KOLHAPUR!AB31+LATUR!AB31+'MUMBAI CITY'!AB31+'MUMBAI SUBURB'!AB31+NANDED!AB31+NANDURBAR!AB31+NASHIK!AB31+OSMANABAD!AB31+PALGHAR!AB31+PARBHANI!AB31+PUNE!AB31+RAIGAD!AB31+RATNAGIRI!AB31+SANGLI!AB31+SATARA!AB31+SINDHUDURG!AB31+SOLAPUR!AB31+THANE!AB31+WARDHA!AB31+WASHIM!AB31+YAVATMAL!AB31</f>
        <v>890.26</v>
      </c>
      <c r="AI34" s="67">
        <f>SUM('A Nagar:YAVATMAL'!AC31)</f>
        <v>683</v>
      </c>
      <c r="AJ34" s="67">
        <f>SUM('A Nagar:YAVATMAL'!AD31)</f>
        <v>2312.5200000000004</v>
      </c>
      <c r="AK34" s="67">
        <f>SUM('A Nagar:YAVATMAL'!AE31)</f>
        <v>1329</v>
      </c>
      <c r="AL34" s="67">
        <f>SUM('A Nagar:YAVATMAL'!AF31)</f>
        <v>17226.05</v>
      </c>
      <c r="AM34" s="67">
        <f>SUM('A Nagar:YAVATMAL'!AG31)</f>
        <v>357</v>
      </c>
      <c r="AN34" s="67">
        <f>SUM('A Nagar:YAVATMAL'!AH31)</f>
        <v>752.87999999999988</v>
      </c>
      <c r="AO34" s="67">
        <f>'A Nagar'!AI31+AKOLA!AI31+AMARAVATI!AI31+AURANGABAD!AI31+BEED!AI31+BHANDARA!AI31+BULDHANA!AI31+CHANDRAPUR!AI31+DHULE!AI31+GADCHIROLI!AI31+GONDIA!AI31+HINGOLI!AI31+JALGAON!AI31+JALNA!AI31+KOLHAPUR!AI31+LATUR!AI31+'MUMBAI CITY'!AI31+'MUMBAI SUBURB'!AI31+NANDED!AI31+NANDURBAR!AI31+NASHIK!AI31+OSMANABAD!AI31+PALGHAR!AI31+PARBHANI!AI31+PUNE!AI31+RAIGAD!AI31+RATNAGIRI!AI31+SANGLI!AI31+SATARA!AI31+SINDHUDURG!AI31+SOLAPUR!AI31+THANE!AI31+WARDHA!AI31+WASHIM!AI31+YAVATMAL!AI31</f>
        <v>463</v>
      </c>
      <c r="AP34" s="67">
        <f>'A Nagar'!AJ31+AKOLA!AJ31+AMARAVATI!AJ31+AURANGABAD!AJ31+BEED!AJ31+BHANDARA!AJ31+BULDHANA!AJ31+CHANDRAPUR!AJ31+DHULE!AJ31+GADCHIROLI!AJ31+GONDIA!AJ31+HINGOLI!AJ31+JALGAON!AJ31+JALNA!AJ31+KOLHAPUR!AJ31+LATUR!AJ31+'MUMBAI CITY'!AJ31+'MUMBAI SUBURB'!AJ31+NANDED!AJ31+NANDURBAR!AJ31+NASHIK!AJ31+OSMANABAD!AJ31+PALGHAR!AJ31+PARBHANI!AJ31+PUNE!AJ31+RAIGAD!AJ31+RATNAGIRI!AJ31+SANGLI!AJ31+SATARA!AJ31+SINDHUDURG!AJ31+SOLAPUR!AJ31+THANE!AJ31+WARDHA!AJ31+WASHIM!AJ31+YAVATMAL!AJ31</f>
        <v>1522.23</v>
      </c>
      <c r="AQ34" s="67">
        <f>SUM('A Nagar:YAVATMAL'!AK31)</f>
        <v>1232</v>
      </c>
      <c r="AR34" s="67">
        <f>SUM('A Nagar:YAVATMAL'!AL31)</f>
        <v>4782.26</v>
      </c>
      <c r="AS34" s="68">
        <f t="shared" si="24"/>
        <v>23284</v>
      </c>
      <c r="AT34" s="68">
        <f t="shared" si="25"/>
        <v>243520.13911867875</v>
      </c>
      <c r="AU34" s="67">
        <f>SUM('A Nagar:YAVATMAL'!AO31)</f>
        <v>3206</v>
      </c>
      <c r="AV34" s="67">
        <f>SUM('A Nagar:YAVATMAL'!AP31)</f>
        <v>17673.240000000002</v>
      </c>
      <c r="AW34" s="67">
        <f>SUM('A Nagar:YAVATMAL'!AQ31)</f>
        <v>0</v>
      </c>
      <c r="AX34" s="67">
        <f>SUM('A Nagar:YAVATMAL'!AR31)</f>
        <v>0</v>
      </c>
      <c r="AY34" s="67">
        <f>SUM('A Nagar:YAVATMAL'!AS31)</f>
        <v>46</v>
      </c>
      <c r="AZ34" s="67">
        <f>SUM('A Nagar:YAVATMAL'!AT31)</f>
        <v>592.20000000000005</v>
      </c>
      <c r="BA34" s="67">
        <f>SUM('A Nagar:YAVATMAL'!AU31)</f>
        <v>1214</v>
      </c>
      <c r="BB34" s="67">
        <f>SUM('A Nagar:YAVATMAL'!AV31)</f>
        <v>46581.739999999991</v>
      </c>
      <c r="BC34" s="67">
        <f>SUM('A Nagar:YAVATMAL'!AW31)</f>
        <v>632</v>
      </c>
      <c r="BD34" s="67">
        <f>SUM('A Nagar:YAVATMAL'!AX31)</f>
        <v>23063.200000000001</v>
      </c>
      <c r="BE34" s="67">
        <f>SUM('A Nagar:YAVATMAL'!AY31)</f>
        <v>4570</v>
      </c>
      <c r="BF34" s="67">
        <f>SUM('A Nagar:YAVATMAL'!AZ31)</f>
        <v>641640.95000000007</v>
      </c>
      <c r="BG34" s="68">
        <f t="shared" si="20"/>
        <v>6462</v>
      </c>
      <c r="BH34" s="68">
        <f t="shared" si="20"/>
        <v>711878.09000000008</v>
      </c>
      <c r="BI34" s="68">
        <f t="shared" si="21"/>
        <v>29746</v>
      </c>
      <c r="BJ34" s="68">
        <f t="shared" si="21"/>
        <v>955398.22911867884</v>
      </c>
    </row>
    <row r="35" spans="1:62" ht="12.75" customHeight="1" x14ac:dyDescent="0.25">
      <c r="A35" s="70">
        <v>24</v>
      </c>
      <c r="B35" s="73" t="s">
        <v>208</v>
      </c>
      <c r="C35" s="67">
        <f t="shared" si="14"/>
        <v>36056</v>
      </c>
      <c r="D35" s="67">
        <f t="shared" si="15"/>
        <v>72820.923509999993</v>
      </c>
      <c r="E35" s="67">
        <f t="shared" si="16"/>
        <v>33439</v>
      </c>
      <c r="F35" s="67">
        <f t="shared" si="17"/>
        <v>41254.464029999996</v>
      </c>
      <c r="G35" s="67">
        <f>'Crop Loan'!HK35</f>
        <v>8146.2</v>
      </c>
      <c r="H35" s="67">
        <f>'Crop Loan'!HL35</f>
        <v>7455.24</v>
      </c>
      <c r="I35" s="67">
        <f>'Crop Loan'!HM35</f>
        <v>3581.8</v>
      </c>
      <c r="J35" s="67">
        <f>'Crop Loan'!HN35</f>
        <v>3482.75</v>
      </c>
      <c r="K35" s="67">
        <f t="shared" si="22"/>
        <v>11728</v>
      </c>
      <c r="L35" s="67">
        <f t="shared" si="23"/>
        <v>10937.99</v>
      </c>
      <c r="M35" s="67">
        <f>SUM('A Nagar:YAVATMAL'!E32)</f>
        <v>21711</v>
      </c>
      <c r="N35" s="67">
        <f>SUM('A Nagar:YAVATMAL'!F32)</f>
        <v>30316.474029999994</v>
      </c>
      <c r="O35" s="67">
        <f>SUM('A Nagar:YAVATMAL'!G32)</f>
        <v>1489</v>
      </c>
      <c r="P35" s="67">
        <f>SUM('A Nagar:YAVATMAL'!H32)</f>
        <v>2898.4733500000002</v>
      </c>
      <c r="Q35" s="67">
        <f>SUM('A Nagar:YAVATMAL'!I32)</f>
        <v>1104</v>
      </c>
      <c r="R35" s="67">
        <f>SUM('A Nagar:YAVATMAL'!J32)</f>
        <v>5223.1376250000012</v>
      </c>
      <c r="S35" s="67">
        <f>SUM('A Nagar:YAVATMAL'!K32)</f>
        <v>1513</v>
      </c>
      <c r="T35" s="67">
        <f>SUM('A Nagar:YAVATMAL'!L32)</f>
        <v>26343.321855000002</v>
      </c>
      <c r="U35" s="67">
        <f t="shared" si="18"/>
        <v>34039</v>
      </c>
      <c r="V35" s="67">
        <f t="shared" si="19"/>
        <v>732958.6</v>
      </c>
      <c r="W35" s="67">
        <f>SUM('A Nagar:YAVATMAL'!O32)</f>
        <v>5848</v>
      </c>
      <c r="X35" s="67">
        <f>SUM('A Nagar:YAVATMAL'!P32)</f>
        <v>162330.45999999996</v>
      </c>
      <c r="Y35" s="67">
        <f>SUM('A Nagar:YAVATMAL'!Q32)</f>
        <v>11684</v>
      </c>
      <c r="Z35" s="67">
        <f>SUM('A Nagar:YAVATMAL'!R32)</f>
        <v>376906.5</v>
      </c>
      <c r="AA35" s="67">
        <f>SUM('A Nagar:YAVATMAL'!S32)</f>
        <v>14130</v>
      </c>
      <c r="AB35" s="67">
        <f>SUM('A Nagar:YAVATMAL'!T32)</f>
        <v>170888.62</v>
      </c>
      <c r="AC35" s="67">
        <f>SUM('A Nagar:YAVATMAL'!U32)</f>
        <v>985</v>
      </c>
      <c r="AD35" s="67">
        <f>SUM('A Nagar:YAVATMAL'!V32)</f>
        <v>2115.0300000000002</v>
      </c>
      <c r="AE35" s="67">
        <f>SUM('A Nagar:YAVATMAL'!W32)</f>
        <v>1392</v>
      </c>
      <c r="AF35" s="67">
        <f>SUM('A Nagar:YAVATMAL'!X32)</f>
        <v>20717.989999999998</v>
      </c>
      <c r="AG35" s="67">
        <f>'A Nagar'!AA32+AKOLA!AA32+AMARAVATI!AA32+AURANGABAD!AA32+BEED!AA32+BHANDARA!AA32+BULDHANA!AA32+CHANDRAPUR!AA32+DHULE!AA32+GADCHIROLI!AA32+GONDIA!AA32+HINGOLI!AA32+JALGAON!AA32+JALNA!AA32+KOLHAPUR!AA32+LATUR!AA32+'MUMBAI CITY'!AA32+'MUMBAI SUBURB'!AA32+NANDED!AA32+NANDURBAR!AA32+NASHIK!AA32+OSMANABAD!AA32+PALGHAR!AA32+PARBHANI!AA32+PUNE!AA32+RAIGAD!AA32+RATNAGIRI!AA32+SANGLI!AA32+SATARA!AA32+SINDHUDURG!AA32+SOLAPUR!AA32+THANE!AA32+WARDHA!AA32+WASHIM!AA32+YAVATMAL!AA32</f>
        <v>475</v>
      </c>
      <c r="AH35" s="67">
        <f>'A Nagar'!AB32+AKOLA!AB32+AMARAVATI!AB32+AURANGABAD!AB32+BEED!AB32+BHANDARA!AB32+BULDHANA!AB32+CHANDRAPUR!AB32+DHULE!AB32+GADCHIROLI!AB32+GONDIA!AB32+HINGOLI!AB32+JALGAON!AB32+JALNA!AB32+KOLHAPUR!AB32+LATUR!AB32+'MUMBAI CITY'!AB32+'MUMBAI SUBURB'!AB32+NANDED!AB32+NANDURBAR!AB32+NASHIK!AB32+OSMANABAD!AB32+PALGHAR!AB32+PARBHANI!AB32+PUNE!AB32+RAIGAD!AB32+RATNAGIRI!AB32+SANGLI!AB32+SATARA!AB32+SINDHUDURG!AB32+SOLAPUR!AB32+THANE!AB32+WARDHA!AB32+WASHIM!AB32+YAVATMAL!AB32</f>
        <v>985.13</v>
      </c>
      <c r="AI35" s="67">
        <f>SUM('A Nagar:YAVATMAL'!AC32)</f>
        <v>909</v>
      </c>
      <c r="AJ35" s="67">
        <f>SUM('A Nagar:YAVATMAL'!AD32)</f>
        <v>1867.77</v>
      </c>
      <c r="AK35" s="67">
        <f>SUM('A Nagar:YAVATMAL'!AE32)</f>
        <v>1721</v>
      </c>
      <c r="AL35" s="67">
        <f>SUM('A Nagar:YAVATMAL'!AF32)</f>
        <v>11270.42</v>
      </c>
      <c r="AM35" s="67">
        <f>SUM('A Nagar:YAVATMAL'!AG32)</f>
        <v>494</v>
      </c>
      <c r="AN35" s="67">
        <f>SUM('A Nagar:YAVATMAL'!AH32)</f>
        <v>942.29</v>
      </c>
      <c r="AO35" s="67">
        <f>'A Nagar'!AI32+AKOLA!AI32+AMARAVATI!AI32+AURANGABAD!AI32+BEED!AI32+BHANDARA!AI32+BULDHANA!AI32+CHANDRAPUR!AI32+DHULE!AI32+GADCHIROLI!AI32+GONDIA!AI32+HINGOLI!AI32+JALGAON!AI32+JALNA!AI32+KOLHAPUR!AI32+LATUR!AI32+'MUMBAI CITY'!AI32+'MUMBAI SUBURB'!AI32+NANDED!AI32+NANDURBAR!AI32+NASHIK!AI32+OSMANABAD!AI32+PALGHAR!AI32+PARBHANI!AI32+PUNE!AI32+RAIGAD!AI32+RATNAGIRI!AI32+SANGLI!AI32+SATARA!AI32+SINDHUDURG!AI32+SOLAPUR!AI32+THANE!AI32+WARDHA!AI32+WASHIM!AI32+YAVATMAL!AI32</f>
        <v>783</v>
      </c>
      <c r="AP35" s="67">
        <f>'A Nagar'!AJ32+AKOLA!AJ32+AMARAVATI!AJ32+AURANGABAD!AJ32+BEED!AJ32+BHANDARA!AJ32+BULDHANA!AJ32+CHANDRAPUR!AJ32+DHULE!AJ32+GADCHIROLI!AJ32+GONDIA!AJ32+HINGOLI!AJ32+JALGAON!AJ32+JALNA!AJ32+KOLHAPUR!AJ32+LATUR!AJ32+'MUMBAI CITY'!AJ32+'MUMBAI SUBURB'!AJ32+NANDED!AJ32+NANDURBAR!AJ32+NASHIK!AJ32+OSMANABAD!AJ32+PALGHAR!AJ32+PARBHANI!AJ32+PUNE!AJ32+RAIGAD!AJ32+RATNAGIRI!AJ32+SANGLI!AJ32+SATARA!AJ32+SINDHUDURG!AJ32+SOLAPUR!AJ32+THANE!AJ32+WARDHA!AJ32+WASHIM!AJ32+YAVATMAL!AJ32</f>
        <v>4067.35</v>
      </c>
      <c r="AQ35" s="67">
        <f>SUM('A Nagar:YAVATMAL'!AK32)</f>
        <v>1390</v>
      </c>
      <c r="AR35" s="67">
        <f>SUM('A Nagar:YAVATMAL'!AL32)</f>
        <v>3595.0099999999998</v>
      </c>
      <c r="AS35" s="68">
        <f t="shared" si="24"/>
        <v>75867</v>
      </c>
      <c r="AT35" s="68">
        <f t="shared" si="25"/>
        <v>828507.49351000006</v>
      </c>
      <c r="AU35" s="67">
        <f>SUM('A Nagar:YAVATMAL'!AO32)</f>
        <v>19574</v>
      </c>
      <c r="AV35" s="67">
        <f>SUM('A Nagar:YAVATMAL'!AP32)</f>
        <v>107510.84</v>
      </c>
      <c r="AW35" s="67">
        <f>SUM('A Nagar:YAVATMAL'!AQ32)</f>
        <v>0</v>
      </c>
      <c r="AX35" s="67">
        <f>SUM('A Nagar:YAVATMAL'!AR32)</f>
        <v>0</v>
      </c>
      <c r="AY35" s="67">
        <f>SUM('A Nagar:YAVATMAL'!AS32)</f>
        <v>0</v>
      </c>
      <c r="AZ35" s="67">
        <f>SUM('A Nagar:YAVATMAL'!AT32)</f>
        <v>0</v>
      </c>
      <c r="BA35" s="67">
        <f>SUM('A Nagar:YAVATMAL'!AU32)</f>
        <v>5256</v>
      </c>
      <c r="BB35" s="67">
        <f>SUM('A Nagar:YAVATMAL'!AV32)</f>
        <v>139279.20999999996</v>
      </c>
      <c r="BC35" s="67">
        <f>SUM('A Nagar:YAVATMAL'!AW32)</f>
        <v>0</v>
      </c>
      <c r="BD35" s="67">
        <f>SUM('A Nagar:YAVATMAL'!AX32)</f>
        <v>0</v>
      </c>
      <c r="BE35" s="67">
        <f>SUM('A Nagar:YAVATMAL'!AY32)</f>
        <v>3551080</v>
      </c>
      <c r="BF35" s="67">
        <f>SUM('A Nagar:YAVATMAL'!AZ32)</f>
        <v>4980213.0699999994</v>
      </c>
      <c r="BG35" s="68">
        <f t="shared" si="20"/>
        <v>3556336</v>
      </c>
      <c r="BH35" s="68">
        <f t="shared" si="20"/>
        <v>5119492.2799999993</v>
      </c>
      <c r="BI35" s="68">
        <f t="shared" si="21"/>
        <v>3632203</v>
      </c>
      <c r="BJ35" s="68">
        <f t="shared" si="21"/>
        <v>5947999.7735099997</v>
      </c>
    </row>
    <row r="36" spans="1:62" ht="12.75" customHeight="1" x14ac:dyDescent="0.25">
      <c r="A36" s="70">
        <v>25</v>
      </c>
      <c r="B36" s="73" t="s">
        <v>246</v>
      </c>
      <c r="C36" s="67">
        <f t="shared" si="14"/>
        <v>39542</v>
      </c>
      <c r="D36" s="67">
        <f t="shared" si="15"/>
        <v>195756.01690772563</v>
      </c>
      <c r="E36" s="67">
        <f t="shared" si="16"/>
        <v>33638</v>
      </c>
      <c r="F36" s="67">
        <f t="shared" si="17"/>
        <v>60185.545317725642</v>
      </c>
      <c r="G36" s="67">
        <f>'Crop Loan'!HK36</f>
        <v>10550</v>
      </c>
      <c r="H36" s="67">
        <f>'Crop Loan'!HL36</f>
        <v>10235.48</v>
      </c>
      <c r="I36" s="67">
        <f>'Crop Loan'!HM36</f>
        <v>5313</v>
      </c>
      <c r="J36" s="67">
        <f>'Crop Loan'!HN36</f>
        <v>5888.98</v>
      </c>
      <c r="K36" s="67">
        <f t="shared" si="22"/>
        <v>15863</v>
      </c>
      <c r="L36" s="67">
        <f t="shared" si="23"/>
        <v>16124.46</v>
      </c>
      <c r="M36" s="67">
        <f>SUM('A Nagar:YAVATMAL'!E33)</f>
        <v>17775</v>
      </c>
      <c r="N36" s="67">
        <f>SUM('A Nagar:YAVATMAL'!F33)</f>
        <v>44061.085317725643</v>
      </c>
      <c r="O36" s="67">
        <f>SUM('A Nagar:YAVATMAL'!G33)</f>
        <v>3758</v>
      </c>
      <c r="P36" s="67">
        <f>SUM('A Nagar:YAVATMAL'!H33)</f>
        <v>31881.093896249997</v>
      </c>
      <c r="Q36" s="67">
        <f>SUM('A Nagar:YAVATMAL'!I33)</f>
        <v>4811</v>
      </c>
      <c r="R36" s="67">
        <f>SUM('A Nagar:YAVATMAL'!J33)</f>
        <v>6989.6876499999998</v>
      </c>
      <c r="S36" s="67">
        <f>SUM('A Nagar:YAVATMAL'!K33)</f>
        <v>1093</v>
      </c>
      <c r="T36" s="67">
        <f>SUM('A Nagar:YAVATMAL'!L33)</f>
        <v>128580.78393999999</v>
      </c>
      <c r="U36" s="67">
        <f t="shared" si="18"/>
        <v>37648</v>
      </c>
      <c r="V36" s="67">
        <f t="shared" si="19"/>
        <v>330607.41999999993</v>
      </c>
      <c r="W36" s="67">
        <f>SUM('A Nagar:YAVATMAL'!O33)</f>
        <v>19118</v>
      </c>
      <c r="X36" s="67">
        <f>SUM('A Nagar:YAVATMAL'!P33)</f>
        <v>130151.58</v>
      </c>
      <c r="Y36" s="67">
        <f>SUM('A Nagar:YAVATMAL'!Q33)</f>
        <v>9160</v>
      </c>
      <c r="Z36" s="67">
        <f>SUM('A Nagar:YAVATMAL'!R33)</f>
        <v>157584.42000000001</v>
      </c>
      <c r="AA36" s="67">
        <f>SUM('A Nagar:YAVATMAL'!S33)</f>
        <v>2738</v>
      </c>
      <c r="AB36" s="67">
        <f>SUM('A Nagar:YAVATMAL'!T33)</f>
        <v>30246.66</v>
      </c>
      <c r="AC36" s="67">
        <f>SUM('A Nagar:YAVATMAL'!U33)</f>
        <v>1287</v>
      </c>
      <c r="AD36" s="67">
        <f>SUM('A Nagar:YAVATMAL'!V33)</f>
        <v>3084.9700000000003</v>
      </c>
      <c r="AE36" s="67">
        <f>SUM('A Nagar:YAVATMAL'!W33)</f>
        <v>5345</v>
      </c>
      <c r="AF36" s="67">
        <f>SUM('A Nagar:YAVATMAL'!X33)</f>
        <v>9539.7900000000009</v>
      </c>
      <c r="AG36" s="67">
        <f>'A Nagar'!AA33+AKOLA!AA33+AMARAVATI!AA33+AURANGABAD!AA33+BEED!AA33+BHANDARA!AA33+BULDHANA!AA33+CHANDRAPUR!AA33+DHULE!AA33+GADCHIROLI!AA33+GONDIA!AA33+HINGOLI!AA33+JALGAON!AA33+JALNA!AA33+KOLHAPUR!AA33+LATUR!AA33+'MUMBAI CITY'!AA33+'MUMBAI SUBURB'!AA33+NANDED!AA33+NANDURBAR!AA33+NASHIK!AA33+OSMANABAD!AA33+PALGHAR!AA33+PARBHANI!AA33+PUNE!AA33+RAIGAD!AA33+RATNAGIRI!AA33+SANGLI!AA33+SATARA!AA33+SINDHUDURG!AA33+SOLAPUR!AA33+THANE!AA33+WARDHA!AA33+WASHIM!AA33+YAVATMAL!AA33</f>
        <v>951</v>
      </c>
      <c r="AH36" s="67">
        <f>'A Nagar'!AB33+AKOLA!AB33+AMARAVATI!AB33+AURANGABAD!AB33+BEED!AB33+BHANDARA!AB33+BULDHANA!AB33+CHANDRAPUR!AB33+DHULE!AB33+GADCHIROLI!AB33+GONDIA!AB33+HINGOLI!AB33+JALGAON!AB33+JALNA!AB33+KOLHAPUR!AB33+LATUR!AB33+'MUMBAI CITY'!AB33+'MUMBAI SUBURB'!AB33+NANDED!AB33+NANDURBAR!AB33+NASHIK!AB33+OSMANABAD!AB33+PALGHAR!AB33+PARBHANI!AB33+PUNE!AB33+RAIGAD!AB33+RATNAGIRI!AB33+SANGLI!AB33+SATARA!AB33+SINDHUDURG!AB33+SOLAPUR!AB33+THANE!AB33+WARDHA!AB33+WASHIM!AB33+YAVATMAL!AB33</f>
        <v>26081.750000000004</v>
      </c>
      <c r="AI36" s="67">
        <f>SUM('A Nagar:YAVATMAL'!AC33)</f>
        <v>2837</v>
      </c>
      <c r="AJ36" s="67">
        <f>SUM('A Nagar:YAVATMAL'!AD33)</f>
        <v>1926.2899999999997</v>
      </c>
      <c r="AK36" s="67">
        <f>SUM('A Nagar:YAVATMAL'!AE33)</f>
        <v>3326</v>
      </c>
      <c r="AL36" s="67">
        <f>SUM('A Nagar:YAVATMAL'!AF33)</f>
        <v>15855.989999999998</v>
      </c>
      <c r="AM36" s="67">
        <f>SUM('A Nagar:YAVATMAL'!AG33)</f>
        <v>763</v>
      </c>
      <c r="AN36" s="67">
        <f>SUM('A Nagar:YAVATMAL'!AH33)</f>
        <v>950.97</v>
      </c>
      <c r="AO36" s="67">
        <f>'A Nagar'!AI33+AKOLA!AI33+AMARAVATI!AI33+AURANGABAD!AI33+BEED!AI33+BHANDARA!AI33+BULDHANA!AI33+CHANDRAPUR!AI33+DHULE!AI33+GADCHIROLI!AI33+GONDIA!AI33+HINGOLI!AI33+JALGAON!AI33+JALNA!AI33+KOLHAPUR!AI33+LATUR!AI33+'MUMBAI CITY'!AI33+'MUMBAI SUBURB'!AI33+NANDED!AI33+NANDURBAR!AI33+NASHIK!AI33+OSMANABAD!AI33+PALGHAR!AI33+PARBHANI!AI33+PUNE!AI33+RAIGAD!AI33+RATNAGIRI!AI33+SANGLI!AI33+SATARA!AI33+SINDHUDURG!AI33+SOLAPUR!AI33+THANE!AI33+WARDHA!AI33+WASHIM!AI33+YAVATMAL!AI33</f>
        <v>857</v>
      </c>
      <c r="AP36" s="67">
        <f>'A Nagar'!AJ33+AKOLA!AJ33+AMARAVATI!AJ33+AURANGABAD!AJ33+BEED!AJ33+BHANDARA!AJ33+BULDHANA!AJ33+CHANDRAPUR!AJ33+DHULE!AJ33+GADCHIROLI!AJ33+GONDIA!AJ33+HINGOLI!AJ33+JALGAON!AJ33+JALNA!AJ33+KOLHAPUR!AJ33+LATUR!AJ33+'MUMBAI CITY'!AJ33+'MUMBAI SUBURB'!AJ33+NANDED!AJ33+NANDURBAR!AJ33+NASHIK!AJ33+OSMANABAD!AJ33+PALGHAR!AJ33+PARBHANI!AJ33+PUNE!AJ33+RAIGAD!AJ33+RATNAGIRI!AJ33+SANGLI!AJ33+SATARA!AJ33+SINDHUDURG!AJ33+SOLAPUR!AJ33+THANE!AJ33+WARDHA!AJ33+WASHIM!AJ33+YAVATMAL!AJ33</f>
        <v>1430.9799999999998</v>
      </c>
      <c r="AQ36" s="67">
        <f>SUM('A Nagar:YAVATMAL'!AK33)</f>
        <v>24288</v>
      </c>
      <c r="AR36" s="67">
        <f>SUM('A Nagar:YAVATMAL'!AL33)</f>
        <v>12812.55</v>
      </c>
      <c r="AS36" s="68">
        <f t="shared" si="24"/>
        <v>110212</v>
      </c>
      <c r="AT36" s="68">
        <f t="shared" si="25"/>
        <v>585421.96690772555</v>
      </c>
      <c r="AU36" s="67">
        <f>SUM('A Nagar:YAVATMAL'!AO33)</f>
        <v>31599</v>
      </c>
      <c r="AV36" s="67">
        <f>SUM('A Nagar:YAVATMAL'!AP33)</f>
        <v>33933.810000000005</v>
      </c>
      <c r="AW36" s="67">
        <f>SUM('A Nagar:YAVATMAL'!AQ33)</f>
        <v>2</v>
      </c>
      <c r="AX36" s="67">
        <f>SUM('A Nagar:YAVATMAL'!AR33)</f>
        <v>91.21</v>
      </c>
      <c r="AY36" s="67">
        <f>SUM('A Nagar:YAVATMAL'!AS33)</f>
        <v>6</v>
      </c>
      <c r="AZ36" s="67">
        <f>SUM('A Nagar:YAVATMAL'!AT33)</f>
        <v>6.09</v>
      </c>
      <c r="BA36" s="67">
        <f>SUM('A Nagar:YAVATMAL'!AU33)</f>
        <v>5650</v>
      </c>
      <c r="BB36" s="67">
        <f>SUM('A Nagar:YAVATMAL'!AV33)</f>
        <v>54265.479999999996</v>
      </c>
      <c r="BC36" s="67">
        <f>SUM('A Nagar:YAVATMAL'!AW33)</f>
        <v>6711</v>
      </c>
      <c r="BD36" s="67">
        <f>SUM('A Nagar:YAVATMAL'!AX33)</f>
        <v>816787.73</v>
      </c>
      <c r="BE36" s="67">
        <f>SUM('A Nagar:YAVATMAL'!AY33)</f>
        <v>5546472</v>
      </c>
      <c r="BF36" s="67">
        <f>SUM('A Nagar:YAVATMAL'!AZ33)</f>
        <v>5130210.1999999983</v>
      </c>
      <c r="BG36" s="68">
        <f t="shared" si="20"/>
        <v>5558841</v>
      </c>
      <c r="BH36" s="68">
        <f t="shared" si="20"/>
        <v>6001360.7099999981</v>
      </c>
      <c r="BI36" s="68">
        <f t="shared" si="21"/>
        <v>5669053</v>
      </c>
      <c r="BJ36" s="68">
        <f t="shared" si="21"/>
        <v>6586782.6769077238</v>
      </c>
    </row>
    <row r="37" spans="1:62" ht="12.75" customHeight="1" x14ac:dyDescent="0.25">
      <c r="A37" s="70">
        <v>26</v>
      </c>
      <c r="B37" s="73" t="s">
        <v>247</v>
      </c>
      <c r="C37" s="67">
        <f t="shared" si="14"/>
        <v>50602</v>
      </c>
      <c r="D37" s="67">
        <f t="shared" si="15"/>
        <v>108765.58550375</v>
      </c>
      <c r="E37" s="67">
        <f t="shared" si="16"/>
        <v>49013</v>
      </c>
      <c r="F37" s="67">
        <f t="shared" si="17"/>
        <v>47049.98822875</v>
      </c>
      <c r="G37" s="67">
        <f>'Crop Loan'!HK37</f>
        <v>12826.9</v>
      </c>
      <c r="H37" s="67">
        <f>'Crop Loan'!HL37</f>
        <v>3236</v>
      </c>
      <c r="I37" s="67">
        <f>'Crop Loan'!HM37</f>
        <v>6343.1</v>
      </c>
      <c r="J37" s="67">
        <f>'Crop Loan'!HN37</f>
        <v>1552.1</v>
      </c>
      <c r="K37" s="67">
        <f t="shared" si="22"/>
        <v>19170</v>
      </c>
      <c r="L37" s="67">
        <f t="shared" si="23"/>
        <v>4788.1000000000004</v>
      </c>
      <c r="M37" s="67">
        <f>SUM('A Nagar:YAVATMAL'!E34)</f>
        <v>29843</v>
      </c>
      <c r="N37" s="67">
        <f>SUM('A Nagar:YAVATMAL'!F34)</f>
        <v>42261.888228750002</v>
      </c>
      <c r="O37" s="67">
        <f>SUM('A Nagar:YAVATMAL'!G34)</f>
        <v>2002</v>
      </c>
      <c r="P37" s="67">
        <f>SUM('A Nagar:YAVATMAL'!H34)</f>
        <v>3814.4464387500002</v>
      </c>
      <c r="Q37" s="67">
        <f>SUM('A Nagar:YAVATMAL'!I34)</f>
        <v>784</v>
      </c>
      <c r="R37" s="67">
        <f>SUM('A Nagar:YAVATMAL'!J34)</f>
        <v>5683.7494999999999</v>
      </c>
      <c r="S37" s="67">
        <f>SUM('A Nagar:YAVATMAL'!K34)</f>
        <v>805</v>
      </c>
      <c r="T37" s="67">
        <f>SUM('A Nagar:YAVATMAL'!L34)</f>
        <v>56031.847775000002</v>
      </c>
      <c r="U37" s="67">
        <f t="shared" si="18"/>
        <v>33557</v>
      </c>
      <c r="V37" s="67">
        <f t="shared" si="19"/>
        <v>1048733.99</v>
      </c>
      <c r="W37" s="67">
        <f>SUM('A Nagar:YAVATMAL'!O34)</f>
        <v>12815</v>
      </c>
      <c r="X37" s="67">
        <f>SUM('A Nagar:YAVATMAL'!P34)</f>
        <v>325584.58</v>
      </c>
      <c r="Y37" s="67">
        <f>SUM('A Nagar:YAVATMAL'!Q34)</f>
        <v>12009</v>
      </c>
      <c r="Z37" s="67">
        <f>SUM('A Nagar:YAVATMAL'!R34)</f>
        <v>367293.41</v>
      </c>
      <c r="AA37" s="67">
        <f>SUM('A Nagar:YAVATMAL'!S34)</f>
        <v>6642</v>
      </c>
      <c r="AB37" s="67">
        <f>SUM('A Nagar:YAVATMAL'!T34)</f>
        <v>348175.84</v>
      </c>
      <c r="AC37" s="67">
        <f>SUM('A Nagar:YAVATMAL'!U34)</f>
        <v>391</v>
      </c>
      <c r="AD37" s="67">
        <f>SUM('A Nagar:YAVATMAL'!V34)</f>
        <v>933.38999999999987</v>
      </c>
      <c r="AE37" s="67">
        <f>SUM('A Nagar:YAVATMAL'!W34)</f>
        <v>1700</v>
      </c>
      <c r="AF37" s="67">
        <f>SUM('A Nagar:YAVATMAL'!X34)</f>
        <v>6746.7699999999995</v>
      </c>
      <c r="AG37" s="67">
        <f>'A Nagar'!AA34+AKOLA!AA34+AMARAVATI!AA34+AURANGABAD!AA34+BEED!AA34+BHANDARA!AA34+BULDHANA!AA34+CHANDRAPUR!AA34+DHULE!AA34+GADCHIROLI!AA34+GONDIA!AA34+HINGOLI!AA34+JALGAON!AA34+JALNA!AA34+KOLHAPUR!AA34+LATUR!AA34+'MUMBAI CITY'!AA34+'MUMBAI SUBURB'!AA34+NANDED!AA34+NANDURBAR!AA34+NASHIK!AA34+OSMANABAD!AA34+PALGHAR!AA34+PARBHANI!AA34+PUNE!AA34+RAIGAD!AA34+RATNAGIRI!AA34+SANGLI!AA34+SATARA!AA34+SINDHUDURG!AA34+SOLAPUR!AA34+THANE!AA34+WARDHA!AA34+WASHIM!AA34+YAVATMAL!AA34</f>
        <v>767</v>
      </c>
      <c r="AH37" s="67">
        <f>'A Nagar'!AB34+AKOLA!AB34+AMARAVATI!AB34+AURANGABAD!AB34+BEED!AB34+BHANDARA!AB34+BULDHANA!AB34+CHANDRAPUR!AB34+DHULE!AB34+GADCHIROLI!AB34+GONDIA!AB34+HINGOLI!AB34+JALGAON!AB34+JALNA!AB34+KOLHAPUR!AB34+LATUR!AB34+'MUMBAI CITY'!AB34+'MUMBAI SUBURB'!AB34+NANDED!AB34+NANDURBAR!AB34+NASHIK!AB34+OSMANABAD!AB34+PALGHAR!AB34+PARBHANI!AB34+PUNE!AB34+RAIGAD!AB34+RATNAGIRI!AB34+SANGLI!AB34+SATARA!AB34+SINDHUDURG!AB34+SOLAPUR!AB34+THANE!AB34+WARDHA!AB34+WASHIM!AB34+YAVATMAL!AB34</f>
        <v>57279.6</v>
      </c>
      <c r="AI37" s="67">
        <f>SUM('A Nagar:YAVATMAL'!AC34)</f>
        <v>1415</v>
      </c>
      <c r="AJ37" s="67">
        <f>SUM('A Nagar:YAVATMAL'!AD34)</f>
        <v>1424.3200000000002</v>
      </c>
      <c r="AK37" s="67">
        <f>SUM('A Nagar:YAVATMAL'!AE34)</f>
        <v>5323</v>
      </c>
      <c r="AL37" s="67">
        <f>SUM('A Nagar:YAVATMAL'!AF34)</f>
        <v>54048.03</v>
      </c>
      <c r="AM37" s="67">
        <f>SUM('A Nagar:YAVATMAL'!AG34)</f>
        <v>898</v>
      </c>
      <c r="AN37" s="67">
        <f>SUM('A Nagar:YAVATMAL'!AH34)</f>
        <v>865</v>
      </c>
      <c r="AO37" s="67">
        <f>'A Nagar'!AI34+AKOLA!AI34+AMARAVATI!AI34+AURANGABAD!AI34+BEED!AI34+BHANDARA!AI34+BULDHANA!AI34+CHANDRAPUR!AI34+DHULE!AI34+GADCHIROLI!AI34+GONDIA!AI34+HINGOLI!AI34+JALGAON!AI34+JALNA!AI34+KOLHAPUR!AI34+LATUR!AI34+'MUMBAI CITY'!AI34+'MUMBAI SUBURB'!AI34+NANDED!AI34+NANDURBAR!AI34+NASHIK!AI34+OSMANABAD!AI34+PALGHAR!AI34+PARBHANI!AI34+PUNE!AI34+RAIGAD!AI34+RATNAGIRI!AI34+SANGLI!AI34+SATARA!AI34+SINDHUDURG!AI34+SOLAPUR!AI34+THANE!AI34+WARDHA!AI34+WASHIM!AI34+YAVATMAL!AI34</f>
        <v>578</v>
      </c>
      <c r="AP37" s="67">
        <f>'A Nagar'!AJ34+AKOLA!AJ34+AMARAVATI!AJ34+AURANGABAD!AJ34+BEED!AJ34+BHANDARA!AJ34+BULDHANA!AJ34+CHANDRAPUR!AJ34+DHULE!AJ34+GADCHIROLI!AJ34+GONDIA!AJ34+HINGOLI!AJ34+JALGAON!AJ34+JALNA!AJ34+KOLHAPUR!AJ34+LATUR!AJ34+'MUMBAI CITY'!AJ34+'MUMBAI SUBURB'!AJ34+NANDED!AJ34+NANDURBAR!AJ34+NASHIK!AJ34+OSMANABAD!AJ34+PALGHAR!AJ34+PARBHANI!AJ34+PUNE!AJ34+RAIGAD!AJ34+RATNAGIRI!AJ34+SANGLI!AJ34+SATARA!AJ34+SINDHUDURG!AJ34+SOLAPUR!AJ34+THANE!AJ34+WARDHA!AJ34+WASHIM!AJ34+YAVATMAL!AJ34</f>
        <v>2718.93</v>
      </c>
      <c r="AQ37" s="67">
        <f>SUM('A Nagar:YAVATMAL'!AK34)</f>
        <v>2504</v>
      </c>
      <c r="AR37" s="67">
        <f>SUM('A Nagar:YAVATMAL'!AL34)</f>
        <v>3768.82</v>
      </c>
      <c r="AS37" s="68">
        <f t="shared" si="24"/>
        <v>95644</v>
      </c>
      <c r="AT37" s="68">
        <f t="shared" si="25"/>
        <v>1277604.2755037502</v>
      </c>
      <c r="AU37" s="67">
        <f>SUM('A Nagar:YAVATMAL'!AO34)</f>
        <v>10907</v>
      </c>
      <c r="AV37" s="67">
        <f>SUM('A Nagar:YAVATMAL'!AP34)</f>
        <v>32733.789999999997</v>
      </c>
      <c r="AW37" s="67">
        <f>SUM('A Nagar:YAVATMAL'!AQ34)</f>
        <v>0</v>
      </c>
      <c r="AX37" s="67">
        <f>SUM('A Nagar:YAVATMAL'!AR34)</f>
        <v>0</v>
      </c>
      <c r="AY37" s="67">
        <f>SUM('A Nagar:YAVATMAL'!AS34)</f>
        <v>235</v>
      </c>
      <c r="AZ37" s="67">
        <f>SUM('A Nagar:YAVATMAL'!AT34)</f>
        <v>3896.2</v>
      </c>
      <c r="BA37" s="67">
        <f>SUM('A Nagar:YAVATMAL'!AU34)</f>
        <v>5367</v>
      </c>
      <c r="BB37" s="67">
        <f>SUM('A Nagar:YAVATMAL'!AV34)</f>
        <v>138737.00000000003</v>
      </c>
      <c r="BC37" s="67">
        <f>SUM('A Nagar:YAVATMAL'!AW34)</f>
        <v>18183</v>
      </c>
      <c r="BD37" s="67">
        <f>SUM('A Nagar:YAVATMAL'!AX34)</f>
        <v>70178.5</v>
      </c>
      <c r="BE37" s="67">
        <f>SUM('A Nagar:YAVATMAL'!AY34)</f>
        <v>138544</v>
      </c>
      <c r="BF37" s="67">
        <f>SUM('A Nagar:YAVATMAL'!AZ34)</f>
        <v>4511787.4499999993</v>
      </c>
      <c r="BG37" s="68">
        <f t="shared" si="20"/>
        <v>162329</v>
      </c>
      <c r="BH37" s="68">
        <f t="shared" si="20"/>
        <v>4724599.1499999994</v>
      </c>
      <c r="BI37" s="68">
        <f t="shared" si="21"/>
        <v>257973</v>
      </c>
      <c r="BJ37" s="68">
        <f t="shared" si="21"/>
        <v>6002203.4255037494</v>
      </c>
    </row>
    <row r="38" spans="1:62" ht="12.75" customHeight="1" x14ac:dyDescent="0.25">
      <c r="A38" s="70"/>
      <c r="B38" s="71" t="s">
        <v>211</v>
      </c>
      <c r="C38" s="72">
        <f>SUM(C24:C37)</f>
        <v>1286079.3999999999</v>
      </c>
      <c r="D38" s="72">
        <f>SUM(D24:D37)</f>
        <v>3704048.5252801389</v>
      </c>
      <c r="E38" s="72">
        <f t="shared" ref="E38:L38" si="26">SUM(E24:E37)</f>
        <v>1120705.3999999999</v>
      </c>
      <c r="F38" s="72">
        <f t="shared" si="26"/>
        <v>3033251.2543192809</v>
      </c>
      <c r="G38" s="72">
        <f t="shared" si="26"/>
        <v>484338.8</v>
      </c>
      <c r="H38" s="72">
        <f t="shared" si="26"/>
        <v>425963.61999999994</v>
      </c>
      <c r="I38" s="72">
        <f t="shared" si="26"/>
        <v>228325.60000000003</v>
      </c>
      <c r="J38" s="72">
        <f t="shared" si="26"/>
        <v>229872.95</v>
      </c>
      <c r="K38" s="72">
        <f t="shared" si="26"/>
        <v>712664.4</v>
      </c>
      <c r="L38" s="72">
        <f t="shared" si="26"/>
        <v>655836.56999999995</v>
      </c>
      <c r="M38" s="72">
        <f>SUM(M24:M37)</f>
        <v>408041</v>
      </c>
      <c r="N38" s="72">
        <f t="shared" ref="N38:BJ38" si="27">SUM(N24:N37)</f>
        <v>2377414.684319281</v>
      </c>
      <c r="O38" s="72">
        <f t="shared" si="27"/>
        <v>111785</v>
      </c>
      <c r="P38" s="72">
        <f t="shared" si="27"/>
        <v>1355639.412897398</v>
      </c>
      <c r="Q38" s="72">
        <f t="shared" si="27"/>
        <v>132399</v>
      </c>
      <c r="R38" s="72">
        <f t="shared" si="27"/>
        <v>185205.21872175229</v>
      </c>
      <c r="S38" s="72">
        <f t="shared" si="27"/>
        <v>32975</v>
      </c>
      <c r="T38" s="72">
        <f t="shared" si="27"/>
        <v>485592.0522391058</v>
      </c>
      <c r="U38" s="72">
        <f t="shared" si="27"/>
        <v>624470</v>
      </c>
      <c r="V38" s="72">
        <f t="shared" si="27"/>
        <v>9941906.0099999998</v>
      </c>
      <c r="W38" s="72">
        <f t="shared" si="27"/>
        <v>265472</v>
      </c>
      <c r="X38" s="72">
        <f t="shared" si="27"/>
        <v>2746549.1199999996</v>
      </c>
      <c r="Y38" s="72">
        <f t="shared" si="27"/>
        <v>170448</v>
      </c>
      <c r="Z38" s="72">
        <f t="shared" si="27"/>
        <v>4145760.4300000006</v>
      </c>
      <c r="AA38" s="72">
        <f t="shared" si="27"/>
        <v>84232</v>
      </c>
      <c r="AB38" s="72">
        <f t="shared" si="27"/>
        <v>2017543.1099999999</v>
      </c>
      <c r="AC38" s="72">
        <f t="shared" si="27"/>
        <v>36568</v>
      </c>
      <c r="AD38" s="72">
        <f t="shared" si="27"/>
        <v>268003.68999999994</v>
      </c>
      <c r="AE38" s="72">
        <f t="shared" si="27"/>
        <v>67750</v>
      </c>
      <c r="AF38" s="72">
        <f t="shared" si="27"/>
        <v>764049.66</v>
      </c>
      <c r="AG38" s="72">
        <f t="shared" si="27"/>
        <v>24077</v>
      </c>
      <c r="AH38" s="72">
        <f t="shared" si="27"/>
        <v>132610.94999999998</v>
      </c>
      <c r="AI38" s="72">
        <f t="shared" si="27"/>
        <v>46567</v>
      </c>
      <c r="AJ38" s="72">
        <f t="shared" si="27"/>
        <v>76826.48000000001</v>
      </c>
      <c r="AK38" s="72">
        <f t="shared" si="27"/>
        <v>133272</v>
      </c>
      <c r="AL38" s="72">
        <f t="shared" si="27"/>
        <v>1922220.4600000002</v>
      </c>
      <c r="AM38" s="72">
        <f t="shared" si="27"/>
        <v>25178</v>
      </c>
      <c r="AN38" s="72">
        <f t="shared" si="27"/>
        <v>41375.709999999992</v>
      </c>
      <c r="AO38" s="72">
        <f t="shared" si="27"/>
        <v>24874</v>
      </c>
      <c r="AP38" s="72">
        <f t="shared" si="27"/>
        <v>62747.340000000011</v>
      </c>
      <c r="AQ38" s="72">
        <f t="shared" si="27"/>
        <v>131014</v>
      </c>
      <c r="AR38" s="72">
        <f t="shared" si="27"/>
        <v>194729.44</v>
      </c>
      <c r="AS38" s="72">
        <f t="shared" si="27"/>
        <v>2295531.4</v>
      </c>
      <c r="AT38" s="72">
        <f t="shared" si="27"/>
        <v>16076464.915280139</v>
      </c>
      <c r="AU38" s="72">
        <f t="shared" si="27"/>
        <v>397577</v>
      </c>
      <c r="AV38" s="72">
        <f t="shared" si="27"/>
        <v>1529348.3699999999</v>
      </c>
      <c r="AW38" s="72">
        <f t="shared" si="27"/>
        <v>43595</v>
      </c>
      <c r="AX38" s="72">
        <f t="shared" si="27"/>
        <v>29551.65</v>
      </c>
      <c r="AY38" s="72">
        <f t="shared" si="27"/>
        <v>9053</v>
      </c>
      <c r="AZ38" s="72">
        <f t="shared" si="27"/>
        <v>103857.37</v>
      </c>
      <c r="BA38" s="72">
        <f t="shared" si="27"/>
        <v>180712</v>
      </c>
      <c r="BB38" s="72">
        <f t="shared" si="27"/>
        <v>5694312.5200000014</v>
      </c>
      <c r="BC38" s="72">
        <f t="shared" si="27"/>
        <v>3835346</v>
      </c>
      <c r="BD38" s="72">
        <f t="shared" si="27"/>
        <v>4391697.8899999997</v>
      </c>
      <c r="BE38" s="72">
        <f t="shared" si="27"/>
        <v>13508771</v>
      </c>
      <c r="BF38" s="72">
        <f t="shared" si="27"/>
        <v>61611691.020000011</v>
      </c>
      <c r="BG38" s="72">
        <f t="shared" si="27"/>
        <v>17577477</v>
      </c>
      <c r="BH38" s="72">
        <f t="shared" si="27"/>
        <v>71831110.450000018</v>
      </c>
      <c r="BI38" s="72">
        <f t="shared" si="27"/>
        <v>19873008.399999999</v>
      </c>
      <c r="BJ38" s="72">
        <f t="shared" si="27"/>
        <v>87907575.365280122</v>
      </c>
    </row>
    <row r="39" spans="1:62" ht="12.75" customHeight="1" x14ac:dyDescent="0.25">
      <c r="A39" s="70">
        <v>27</v>
      </c>
      <c r="B39" s="73" t="s">
        <v>212</v>
      </c>
      <c r="C39" s="67">
        <f t="shared" ref="C39:C47" si="28">E39+Q39+S39</f>
        <v>3864</v>
      </c>
      <c r="D39" s="67">
        <f t="shared" ref="D39:D47" si="29">F39+R39+T39</f>
        <v>7210.0584386131532</v>
      </c>
      <c r="E39" s="67">
        <f t="shared" ref="E39:E47" si="30">K39+M39</f>
        <v>3016</v>
      </c>
      <c r="F39" s="67">
        <f t="shared" ref="F39:F47" si="31">L39+N39</f>
        <v>3430.0362557036224</v>
      </c>
      <c r="G39" s="67">
        <f>'Crop Loan'!HK39</f>
        <v>1064</v>
      </c>
      <c r="H39" s="67">
        <f>'Crop Loan'!HL39</f>
        <v>922</v>
      </c>
      <c r="I39" s="67">
        <f>'Crop Loan'!HM39</f>
        <v>376</v>
      </c>
      <c r="J39" s="67">
        <f>'Crop Loan'!HN39</f>
        <v>244</v>
      </c>
      <c r="K39" s="67">
        <f t="shared" ref="K39:K47" si="32">G39+I39</f>
        <v>1440</v>
      </c>
      <c r="L39" s="67">
        <f t="shared" ref="L39:L47" si="33">H39+J39</f>
        <v>1166</v>
      </c>
      <c r="M39" s="67">
        <f>SUM('A Nagar:YAVATMAL'!E36)</f>
        <v>1576</v>
      </c>
      <c r="N39" s="67">
        <f>SUM('A Nagar:YAVATMAL'!F36)</f>
        <v>2264.0362557036224</v>
      </c>
      <c r="O39" s="67">
        <f>SUM('A Nagar:YAVATMAL'!G36)</f>
        <v>598</v>
      </c>
      <c r="P39" s="67">
        <f>SUM('A Nagar:YAVATMAL'!H36)</f>
        <v>567.85950735937502</v>
      </c>
      <c r="Q39" s="67">
        <f>SUM('A Nagar:YAVATMAL'!I36)</f>
        <v>311</v>
      </c>
      <c r="R39" s="67">
        <f>SUM('A Nagar:YAVATMAL'!J36)</f>
        <v>1197.7825130624999</v>
      </c>
      <c r="S39" s="67">
        <f>SUM('A Nagar:YAVATMAL'!K36)</f>
        <v>537</v>
      </c>
      <c r="T39" s="67">
        <f>SUM('A Nagar:YAVATMAL'!L36)</f>
        <v>2582.2396698470311</v>
      </c>
      <c r="U39" s="67">
        <f t="shared" ref="U39:U47" si="34">W39+Y39+AA39+AC39+AE39</f>
        <v>8116</v>
      </c>
      <c r="V39" s="67">
        <f t="shared" ref="V39:V47" si="35">X39+Z39+AB39+AD39+AF39</f>
        <v>59098.509999999995</v>
      </c>
      <c r="W39" s="67">
        <f>SUM('A Nagar:YAVATMAL'!O36)</f>
        <v>4609</v>
      </c>
      <c r="X39" s="67">
        <f>SUM('A Nagar:YAVATMAL'!P36)</f>
        <v>21662.940000000002</v>
      </c>
      <c r="Y39" s="67">
        <f>SUM('A Nagar:YAVATMAL'!Q36)</f>
        <v>1909</v>
      </c>
      <c r="Z39" s="67">
        <f>SUM('A Nagar:YAVATMAL'!R36)</f>
        <v>17141.080000000002</v>
      </c>
      <c r="AA39" s="67">
        <f>SUM('A Nagar:YAVATMAL'!S36)</f>
        <v>896</v>
      </c>
      <c r="AB39" s="67">
        <f>SUM('A Nagar:YAVATMAL'!T36)</f>
        <v>5599.38</v>
      </c>
      <c r="AC39" s="67">
        <f>SUM('A Nagar:YAVATMAL'!U36)</f>
        <v>295</v>
      </c>
      <c r="AD39" s="67">
        <f>SUM('A Nagar:YAVATMAL'!V36)</f>
        <v>2622.45</v>
      </c>
      <c r="AE39" s="67">
        <f>SUM('A Nagar:YAVATMAL'!W36)</f>
        <v>407</v>
      </c>
      <c r="AF39" s="67">
        <f>SUM('A Nagar:YAVATMAL'!X36)</f>
        <v>12072.66</v>
      </c>
      <c r="AG39" s="67">
        <f>'A Nagar'!AA36+AKOLA!AA36+AMARAVATI!AA36+AURANGABAD!AA36+BEED!AA36+BHANDARA!AA36+BULDHANA!AA36+CHANDRAPUR!AA36+DHULE!AA36+GADCHIROLI!AA36+GONDIA!AA36+HINGOLI!AA36+JALGAON!AA36+JALNA!AA36+KOLHAPUR!AA36+LATUR!AA36+'MUMBAI CITY'!AA36+'MUMBAI SUBURB'!AA36+NANDED!AA36+NANDURBAR!AA36+NASHIK!AA36+OSMANABAD!AA36+PALGHAR!AA36+PARBHANI!AA36+PUNE!AA36+RAIGAD!AA36+RATNAGIRI!AA36+SANGLI!AA36+SATARA!AA36+SINDHUDURG!AA36+SOLAPUR!AA36+THANE!AA36+WARDHA!AA36+WASHIM!AA36+YAVATMAL!AA36</f>
        <v>209</v>
      </c>
      <c r="AH39" s="67">
        <f>'A Nagar'!AB36+AKOLA!AB36+AMARAVATI!AB36+AURANGABAD!AB36+BEED!AB36+BHANDARA!AB36+BULDHANA!AB36+CHANDRAPUR!AB36+DHULE!AB36+GADCHIROLI!AB36+GONDIA!AB36+HINGOLI!AB36+JALGAON!AB36+JALNA!AB36+KOLHAPUR!AB36+LATUR!AB36+'MUMBAI CITY'!AB36+'MUMBAI SUBURB'!AB36+NANDED!AB36+NANDURBAR!AB36+NASHIK!AB36+OSMANABAD!AB36+PALGHAR!AB36+PARBHANI!AB36+PUNE!AB36+RAIGAD!AB36+RATNAGIRI!AB36+SANGLI!AB36+SATARA!AB36+SINDHUDURG!AB36+SOLAPUR!AB36+THANE!AB36+WARDHA!AB36+WASHIM!AB36+YAVATMAL!AB36</f>
        <v>265.35000000000002</v>
      </c>
      <c r="AI39" s="67">
        <f>SUM('A Nagar:YAVATMAL'!AC36)</f>
        <v>297</v>
      </c>
      <c r="AJ39" s="67">
        <f>SUM('A Nagar:YAVATMAL'!AD36)</f>
        <v>340.49999999999994</v>
      </c>
      <c r="AK39" s="67">
        <f>SUM('A Nagar:YAVATMAL'!AE36)</f>
        <v>481</v>
      </c>
      <c r="AL39" s="67">
        <f>SUM('A Nagar:YAVATMAL'!AF36)</f>
        <v>6541.7900000000009</v>
      </c>
      <c r="AM39" s="67">
        <f>SUM('A Nagar:YAVATMAL'!AG36)</f>
        <v>197</v>
      </c>
      <c r="AN39" s="67">
        <f>SUM('A Nagar:YAVATMAL'!AH36)</f>
        <v>223.10000000000002</v>
      </c>
      <c r="AO39" s="67">
        <f>'A Nagar'!AI36+AKOLA!AI36+AMARAVATI!AI36+AURANGABAD!AI36+BEED!AI36+BHANDARA!AI36+BULDHANA!AI36+CHANDRAPUR!AI36+DHULE!AI36+GADCHIROLI!AI36+GONDIA!AI36+HINGOLI!AI36+JALGAON!AI36+JALNA!AI36+KOLHAPUR!AI36+LATUR!AI36+'MUMBAI CITY'!AI36+'MUMBAI SUBURB'!AI36+NANDED!AI36+NANDURBAR!AI36+NASHIK!AI36+OSMANABAD!AI36+PALGHAR!AI36+PARBHANI!AI36+PUNE!AI36+RAIGAD!AI36+RATNAGIRI!AI36+SANGLI!AI36+SATARA!AI36+SINDHUDURG!AI36+SOLAPUR!AI36+THANE!AI36+WARDHA!AI36+WASHIM!AI36+YAVATMAL!AI36</f>
        <v>295</v>
      </c>
      <c r="AP39" s="67">
        <f>'A Nagar'!AJ36+AKOLA!AJ36+AMARAVATI!AJ36+AURANGABAD!AJ36+BEED!AJ36+BHANDARA!AJ36+BULDHANA!AJ36+CHANDRAPUR!AJ36+DHULE!AJ36+GADCHIROLI!AJ36+GONDIA!AJ36+HINGOLI!AJ36+JALGAON!AJ36+JALNA!AJ36+KOLHAPUR!AJ36+LATUR!AJ36+'MUMBAI CITY'!AJ36+'MUMBAI SUBURB'!AJ36+NANDED!AJ36+NANDURBAR!AJ36+NASHIK!AJ36+OSMANABAD!AJ36+PALGHAR!AJ36+PARBHANI!AJ36+PUNE!AJ36+RAIGAD!AJ36+RATNAGIRI!AJ36+SANGLI!AJ36+SATARA!AJ36+SINDHUDURG!AJ36+SOLAPUR!AJ36+THANE!AJ36+WARDHA!AJ36+WASHIM!AJ36+YAVATMAL!AJ36</f>
        <v>287.57</v>
      </c>
      <c r="AQ39" s="67">
        <f>SUM('A Nagar:YAVATMAL'!AK36)</f>
        <v>2204</v>
      </c>
      <c r="AR39" s="67">
        <f>SUM('A Nagar:YAVATMAL'!AL36)</f>
        <v>2929.1300000000006</v>
      </c>
      <c r="AS39" s="68">
        <f>C39+U39+AG39+AI39+AK39+AM39+AO39+AQ39</f>
        <v>15663</v>
      </c>
      <c r="AT39" s="68">
        <f>D39+V39+AH39+AJ39+AL39+AN39+AP39+AR39</f>
        <v>76896.008438613178</v>
      </c>
      <c r="AU39" s="67">
        <f>SUM('A Nagar:YAVATMAL'!AO36)</f>
        <v>2145</v>
      </c>
      <c r="AV39" s="67">
        <f>SUM('A Nagar:YAVATMAL'!AP36)</f>
        <v>9454.73</v>
      </c>
      <c r="AW39" s="67">
        <f>SUM('A Nagar:YAVATMAL'!AQ36)</f>
        <v>0</v>
      </c>
      <c r="AX39" s="67">
        <f>SUM('A Nagar:YAVATMAL'!AR36)</f>
        <v>0</v>
      </c>
      <c r="AY39" s="67">
        <f>SUM('A Nagar:YAVATMAL'!AS36)</f>
        <v>0</v>
      </c>
      <c r="AZ39" s="67">
        <f>SUM('A Nagar:YAVATMAL'!AT36)</f>
        <v>0</v>
      </c>
      <c r="BA39" s="67">
        <f>SUM('A Nagar:YAVATMAL'!AU36)</f>
        <v>330</v>
      </c>
      <c r="BB39" s="67">
        <f>SUM('A Nagar:YAVATMAL'!AV36)</f>
        <v>4020.48</v>
      </c>
      <c r="BC39" s="67">
        <f>SUM('A Nagar:YAVATMAL'!AW36)</f>
        <v>56</v>
      </c>
      <c r="BD39" s="67">
        <f>SUM('A Nagar:YAVATMAL'!AX36)</f>
        <v>153</v>
      </c>
      <c r="BE39" s="67">
        <f>SUM('A Nagar:YAVATMAL'!AY36)</f>
        <v>4683</v>
      </c>
      <c r="BF39" s="67">
        <f>SUM('A Nagar:YAVATMAL'!AZ36)</f>
        <v>50560.439999999995</v>
      </c>
      <c r="BG39" s="68">
        <f t="shared" ref="BG39:BH47" si="36">AW39+AY39+BA39+BC39+BE39</f>
        <v>5069</v>
      </c>
      <c r="BH39" s="68">
        <f t="shared" si="36"/>
        <v>54733.919999999998</v>
      </c>
      <c r="BI39" s="68">
        <f t="shared" ref="BI39:BJ47" si="37">BG39+AS39</f>
        <v>20732</v>
      </c>
      <c r="BJ39" s="68">
        <f t="shared" si="37"/>
        <v>131629.92843861319</v>
      </c>
    </row>
    <row r="40" spans="1:62" ht="12.75" customHeight="1" x14ac:dyDescent="0.25">
      <c r="A40" s="70">
        <v>28</v>
      </c>
      <c r="B40" s="73" t="s">
        <v>213</v>
      </c>
      <c r="C40" s="67">
        <f t="shared" si="28"/>
        <v>2</v>
      </c>
      <c r="D40" s="67">
        <f t="shared" si="29"/>
        <v>1</v>
      </c>
      <c r="E40" s="67">
        <f t="shared" si="30"/>
        <v>2</v>
      </c>
      <c r="F40" s="67">
        <f t="shared" si="31"/>
        <v>1</v>
      </c>
      <c r="G40" s="67">
        <f>'Crop Loan'!HK40</f>
        <v>0</v>
      </c>
      <c r="H40" s="67">
        <f>'Crop Loan'!HL40</f>
        <v>0</v>
      </c>
      <c r="I40" s="67">
        <f>'Crop Loan'!HM40</f>
        <v>2</v>
      </c>
      <c r="J40" s="67">
        <f>'Crop Loan'!HN40</f>
        <v>1</v>
      </c>
      <c r="K40" s="67">
        <f t="shared" si="32"/>
        <v>2</v>
      </c>
      <c r="L40" s="67">
        <f t="shared" si="33"/>
        <v>1</v>
      </c>
      <c r="M40" s="67">
        <f>SUM('A Nagar:YAVATMAL'!E37)</f>
        <v>0</v>
      </c>
      <c r="N40" s="67">
        <f>SUM('A Nagar:YAVATMAL'!F37)</f>
        <v>0</v>
      </c>
      <c r="O40" s="67">
        <f>SUM('A Nagar:YAVATMAL'!G37)</f>
        <v>0</v>
      </c>
      <c r="P40" s="67">
        <f>SUM('A Nagar:YAVATMAL'!H37)</f>
        <v>0</v>
      </c>
      <c r="Q40" s="67">
        <f>SUM('A Nagar:YAVATMAL'!I37)</f>
        <v>0</v>
      </c>
      <c r="R40" s="67">
        <f>SUM('A Nagar:YAVATMAL'!J37)</f>
        <v>0</v>
      </c>
      <c r="S40" s="67">
        <f>SUM('A Nagar:YAVATMAL'!K37)</f>
        <v>0</v>
      </c>
      <c r="T40" s="67">
        <f>SUM('A Nagar:YAVATMAL'!L37)</f>
        <v>0</v>
      </c>
      <c r="U40" s="67">
        <f t="shared" si="34"/>
        <v>0</v>
      </c>
      <c r="V40" s="67">
        <f t="shared" si="35"/>
        <v>0</v>
      </c>
      <c r="W40" s="67">
        <f>SUM('A Nagar:YAVATMAL'!O37)</f>
        <v>0</v>
      </c>
      <c r="X40" s="67">
        <f>SUM('A Nagar:YAVATMAL'!P37)</f>
        <v>0</v>
      </c>
      <c r="Y40" s="67">
        <f>SUM('A Nagar:YAVATMAL'!Q37)</f>
        <v>0</v>
      </c>
      <c r="Z40" s="67">
        <f>SUM('A Nagar:YAVATMAL'!R37)</f>
        <v>0</v>
      </c>
      <c r="AA40" s="67">
        <f>SUM('A Nagar:YAVATMAL'!S37)</f>
        <v>0</v>
      </c>
      <c r="AB40" s="67">
        <f>SUM('A Nagar:YAVATMAL'!T37)</f>
        <v>0</v>
      </c>
      <c r="AC40" s="67">
        <f>SUM('A Nagar:YAVATMAL'!U37)</f>
        <v>0</v>
      </c>
      <c r="AD40" s="67">
        <f>SUM('A Nagar:YAVATMAL'!V37)</f>
        <v>0</v>
      </c>
      <c r="AE40" s="67">
        <f>SUM('A Nagar:YAVATMAL'!W37)</f>
        <v>0</v>
      </c>
      <c r="AF40" s="67">
        <f>SUM('A Nagar:YAVATMAL'!X37)</f>
        <v>0</v>
      </c>
      <c r="AG40" s="67">
        <f>'A Nagar'!AA37+AKOLA!AA37+AMARAVATI!AA37+AURANGABAD!AA37+BEED!AA37+BHANDARA!AA37+BULDHANA!AA37+CHANDRAPUR!AA37+DHULE!AA37+GADCHIROLI!AA37+GONDIA!AA37+HINGOLI!AA37+JALGAON!AA37+JALNA!AA37+KOLHAPUR!AA37+LATUR!AA37+'MUMBAI CITY'!AA37+'MUMBAI SUBURB'!AA37+NANDED!AA37+NANDURBAR!AA37+NASHIK!AA37+OSMANABAD!AA37+PALGHAR!AA37+PARBHANI!AA37+PUNE!AA37+RAIGAD!AA37+RATNAGIRI!AA37+SANGLI!AA37+SATARA!AA37+SINDHUDURG!AA37+SOLAPUR!AA37+THANE!AA37+WARDHA!AA37+WASHIM!AA37+YAVATMAL!AA37</f>
        <v>0</v>
      </c>
      <c r="AH40" s="67">
        <f>'A Nagar'!AB37+AKOLA!AB37+AMARAVATI!AB37+AURANGABAD!AB37+BEED!AB37+BHANDARA!AB37+BULDHANA!AB37+CHANDRAPUR!AB37+DHULE!AB37+GADCHIROLI!AB37+GONDIA!AB37+HINGOLI!AB37+JALGAON!AB37+JALNA!AB37+KOLHAPUR!AB37+LATUR!AB37+'MUMBAI CITY'!AB37+'MUMBAI SUBURB'!AB37+NANDED!AB37+NANDURBAR!AB37+NASHIK!AB37+OSMANABAD!AB37+PALGHAR!AB37+PARBHANI!AB37+PUNE!AB37+RAIGAD!AB37+RATNAGIRI!AB37+SANGLI!AB37+SATARA!AB37+SINDHUDURG!AB37+SOLAPUR!AB37+THANE!AB37+WARDHA!AB37+WASHIM!AB37+YAVATMAL!AB37</f>
        <v>0</v>
      </c>
      <c r="AI40" s="67">
        <f>SUM('A Nagar:YAVATMAL'!AC37)</f>
        <v>0</v>
      </c>
      <c r="AJ40" s="67">
        <f>SUM('A Nagar:YAVATMAL'!AD37)</f>
        <v>0</v>
      </c>
      <c r="AK40" s="67">
        <f>SUM('A Nagar:YAVATMAL'!AE37)</f>
        <v>0</v>
      </c>
      <c r="AL40" s="67">
        <f>SUM('A Nagar:YAVATMAL'!AF37)</f>
        <v>0</v>
      </c>
      <c r="AM40" s="67">
        <f>SUM('A Nagar:YAVATMAL'!AG37)</f>
        <v>0</v>
      </c>
      <c r="AN40" s="67">
        <f>SUM('A Nagar:YAVATMAL'!AH37)</f>
        <v>0</v>
      </c>
      <c r="AO40" s="67">
        <f>'A Nagar'!AI37+AKOLA!AI37+AMARAVATI!AI37+AURANGABAD!AI37+BEED!AI37+BHANDARA!AI37+BULDHANA!AI37+CHANDRAPUR!AI37+DHULE!AI37+GADCHIROLI!AI37+GONDIA!AI37+HINGOLI!AI37+JALGAON!AI37+JALNA!AI37+KOLHAPUR!AI37+LATUR!AI37+'MUMBAI CITY'!AI37+'MUMBAI SUBURB'!AI37+NANDED!AI37+NANDURBAR!AI37+NASHIK!AI37+OSMANABAD!AI37+PALGHAR!AI37+PARBHANI!AI37+PUNE!AI37+RAIGAD!AI37+RATNAGIRI!AI37+SANGLI!AI37+SATARA!AI37+SINDHUDURG!AI37+SOLAPUR!AI37+THANE!AI37+WARDHA!AI37+WASHIM!AI37+YAVATMAL!AI37</f>
        <v>0</v>
      </c>
      <c r="AP40" s="67">
        <f>'A Nagar'!AJ37+AKOLA!AJ37+AMARAVATI!AJ37+AURANGABAD!AJ37+BEED!AJ37+BHANDARA!AJ37+BULDHANA!AJ37+CHANDRAPUR!AJ37+DHULE!AJ37+GADCHIROLI!AJ37+GONDIA!AJ37+HINGOLI!AJ37+JALGAON!AJ37+JALNA!AJ37+KOLHAPUR!AJ37+LATUR!AJ37+'MUMBAI CITY'!AJ37+'MUMBAI SUBURB'!AJ37+NANDED!AJ37+NANDURBAR!AJ37+NASHIK!AJ37+OSMANABAD!AJ37+PALGHAR!AJ37+PARBHANI!AJ37+PUNE!AJ37+RAIGAD!AJ37+RATNAGIRI!AJ37+SANGLI!AJ37+SATARA!AJ37+SINDHUDURG!AJ37+SOLAPUR!AJ37+THANE!AJ37+WARDHA!AJ37+WASHIM!AJ37+YAVATMAL!AJ37</f>
        <v>0</v>
      </c>
      <c r="AQ40" s="67">
        <f>SUM('A Nagar:YAVATMAL'!AK37)</f>
        <v>0</v>
      </c>
      <c r="AR40" s="67">
        <f>SUM('A Nagar:YAVATMAL'!AL37)</f>
        <v>0</v>
      </c>
      <c r="AS40" s="68">
        <f t="shared" ref="AS40:AS47" si="38">C40+U40+AG40+AI40+AK40+AM40+AO40+AQ40</f>
        <v>2</v>
      </c>
      <c r="AT40" s="68">
        <f t="shared" ref="AT40:AT47" si="39">D40+V40+AH40+AJ40+AL40+AN40+AP40+AR40</f>
        <v>1</v>
      </c>
      <c r="AU40" s="67">
        <f>SUM('A Nagar:YAVATMAL'!AO37)</f>
        <v>0</v>
      </c>
      <c r="AV40" s="67">
        <f>SUM('A Nagar:YAVATMAL'!AP37)</f>
        <v>0</v>
      </c>
      <c r="AW40" s="67">
        <f>SUM('A Nagar:YAVATMAL'!AQ37)</f>
        <v>0</v>
      </c>
      <c r="AX40" s="67">
        <f>SUM('A Nagar:YAVATMAL'!AR37)</f>
        <v>0</v>
      </c>
      <c r="AY40" s="67">
        <f>SUM('A Nagar:YAVATMAL'!AS37)</f>
        <v>0</v>
      </c>
      <c r="AZ40" s="67">
        <f>SUM('A Nagar:YAVATMAL'!AT37)</f>
        <v>0</v>
      </c>
      <c r="BA40" s="67">
        <f>SUM('A Nagar:YAVATMAL'!AU37)</f>
        <v>0</v>
      </c>
      <c r="BB40" s="67">
        <f>SUM('A Nagar:YAVATMAL'!AV37)</f>
        <v>0</v>
      </c>
      <c r="BC40" s="67">
        <f>SUM('A Nagar:YAVATMAL'!AW37)</f>
        <v>0</v>
      </c>
      <c r="BD40" s="67">
        <f>SUM('A Nagar:YAVATMAL'!AX37)</f>
        <v>0</v>
      </c>
      <c r="BE40" s="67">
        <f>SUM('A Nagar:YAVATMAL'!AY37)</f>
        <v>0</v>
      </c>
      <c r="BF40" s="67">
        <f>SUM('A Nagar:YAVATMAL'!AZ37)</f>
        <v>0</v>
      </c>
      <c r="BG40" s="68">
        <f t="shared" si="36"/>
        <v>0</v>
      </c>
      <c r="BH40" s="68">
        <f t="shared" si="36"/>
        <v>0</v>
      </c>
      <c r="BI40" s="68">
        <f t="shared" si="37"/>
        <v>2</v>
      </c>
      <c r="BJ40" s="68">
        <f t="shared" si="37"/>
        <v>1</v>
      </c>
    </row>
    <row r="41" spans="1:62" ht="12.75" customHeight="1" x14ac:dyDescent="0.25">
      <c r="A41" s="70">
        <v>29</v>
      </c>
      <c r="B41" s="73" t="s">
        <v>214</v>
      </c>
      <c r="C41" s="67">
        <f t="shared" si="28"/>
        <v>6549</v>
      </c>
      <c r="D41" s="67">
        <f t="shared" si="29"/>
        <v>5702.5995222744114</v>
      </c>
      <c r="E41" s="67">
        <f t="shared" si="30"/>
        <v>5517</v>
      </c>
      <c r="F41" s="67">
        <f t="shared" si="31"/>
        <v>4789.2483156148801</v>
      </c>
      <c r="G41" s="67">
        <f>'Crop Loan'!HK41</f>
        <v>1407</v>
      </c>
      <c r="H41" s="67">
        <f>'Crop Loan'!HL41</f>
        <v>951</v>
      </c>
      <c r="I41" s="67">
        <f>'Crop Loan'!HM41</f>
        <v>262</v>
      </c>
      <c r="J41" s="67">
        <f>'Crop Loan'!HN41</f>
        <v>162</v>
      </c>
      <c r="K41" s="67">
        <f t="shared" si="32"/>
        <v>1669</v>
      </c>
      <c r="L41" s="67">
        <f t="shared" si="33"/>
        <v>1113</v>
      </c>
      <c r="M41" s="67">
        <f>SUM('A Nagar:YAVATMAL'!E38)</f>
        <v>3848</v>
      </c>
      <c r="N41" s="67">
        <f>SUM('A Nagar:YAVATMAL'!F38)</f>
        <v>3676.2483156148801</v>
      </c>
      <c r="O41" s="67">
        <f>SUM('A Nagar:YAVATMAL'!G38)</f>
        <v>1671</v>
      </c>
      <c r="P41" s="67">
        <f>SUM('A Nagar:YAVATMAL'!H38)</f>
        <v>1433.6724317343753</v>
      </c>
      <c r="Q41" s="67">
        <f>SUM('A Nagar:YAVATMAL'!I38)</f>
        <v>535</v>
      </c>
      <c r="R41" s="67">
        <f>SUM('A Nagar:YAVATMAL'!J38)</f>
        <v>498.48169931249993</v>
      </c>
      <c r="S41" s="67">
        <f>SUM('A Nagar:YAVATMAL'!K38)</f>
        <v>497</v>
      </c>
      <c r="T41" s="67">
        <f>SUM('A Nagar:YAVATMAL'!L38)</f>
        <v>414.86950734703123</v>
      </c>
      <c r="U41" s="67">
        <f t="shared" si="34"/>
        <v>5119</v>
      </c>
      <c r="V41" s="67">
        <f t="shared" si="35"/>
        <v>39396.89</v>
      </c>
      <c r="W41" s="67">
        <f>SUM('A Nagar:YAVATMAL'!O38)</f>
        <v>2024</v>
      </c>
      <c r="X41" s="67">
        <f>SUM('A Nagar:YAVATMAL'!P38)</f>
        <v>6954.93</v>
      </c>
      <c r="Y41" s="67">
        <f>SUM('A Nagar:YAVATMAL'!Q38)</f>
        <v>1242</v>
      </c>
      <c r="Z41" s="67">
        <f>SUM('A Nagar:YAVATMAL'!R38)</f>
        <v>16386.36</v>
      </c>
      <c r="AA41" s="67">
        <f>SUM('A Nagar:YAVATMAL'!S38)</f>
        <v>668</v>
      </c>
      <c r="AB41" s="67">
        <f>SUM('A Nagar:YAVATMAL'!T38)</f>
        <v>3351.5</v>
      </c>
      <c r="AC41" s="67">
        <f>SUM('A Nagar:YAVATMAL'!U38)</f>
        <v>619</v>
      </c>
      <c r="AD41" s="67">
        <f>SUM('A Nagar:YAVATMAL'!V38)</f>
        <v>4942.71</v>
      </c>
      <c r="AE41" s="67">
        <f>SUM('A Nagar:YAVATMAL'!W38)</f>
        <v>566</v>
      </c>
      <c r="AF41" s="67">
        <f>SUM('A Nagar:YAVATMAL'!X38)</f>
        <v>7761.39</v>
      </c>
      <c r="AG41" s="67">
        <f>'A Nagar'!AA38+AKOLA!AA38+AMARAVATI!AA38+AURANGABAD!AA38+BEED!AA38+BHANDARA!AA38+BULDHANA!AA38+CHANDRAPUR!AA38+DHULE!AA38+GADCHIROLI!AA38+GONDIA!AA38+HINGOLI!AA38+JALGAON!AA38+JALNA!AA38+KOLHAPUR!AA38+LATUR!AA38+'MUMBAI CITY'!AA38+'MUMBAI SUBURB'!AA38+NANDED!AA38+NANDURBAR!AA38+NASHIK!AA38+OSMANABAD!AA38+PALGHAR!AA38+PARBHANI!AA38+PUNE!AA38+RAIGAD!AA38+RATNAGIRI!AA38+SANGLI!AA38+SATARA!AA38+SINDHUDURG!AA38+SOLAPUR!AA38+THANE!AA38+WARDHA!AA38+WASHIM!AA38+YAVATMAL!AA38</f>
        <v>200</v>
      </c>
      <c r="AH41" s="67">
        <f>'A Nagar'!AB38+AKOLA!AB38+AMARAVATI!AB38+AURANGABAD!AB38+BEED!AB38+BHANDARA!AB38+BULDHANA!AB38+CHANDRAPUR!AB38+DHULE!AB38+GADCHIROLI!AB38+GONDIA!AB38+HINGOLI!AB38+JALGAON!AB38+JALNA!AB38+KOLHAPUR!AB38+LATUR!AB38+'MUMBAI CITY'!AB38+'MUMBAI SUBURB'!AB38+NANDED!AB38+NANDURBAR!AB38+NASHIK!AB38+OSMANABAD!AB38+PALGHAR!AB38+PARBHANI!AB38+PUNE!AB38+RAIGAD!AB38+RATNAGIRI!AB38+SANGLI!AB38+SATARA!AB38+SINDHUDURG!AB38+SOLAPUR!AB38+THANE!AB38+WARDHA!AB38+WASHIM!AB38+YAVATMAL!AB38</f>
        <v>463.06</v>
      </c>
      <c r="AI41" s="67">
        <f>SUM('A Nagar:YAVATMAL'!AC38)</f>
        <v>879</v>
      </c>
      <c r="AJ41" s="67">
        <f>SUM('A Nagar:YAVATMAL'!AD38)</f>
        <v>1559.5500000000002</v>
      </c>
      <c r="AK41" s="67">
        <f>SUM('A Nagar:YAVATMAL'!AE38)</f>
        <v>2980</v>
      </c>
      <c r="AL41" s="67">
        <f>SUM('A Nagar:YAVATMAL'!AF38)</f>
        <v>10660.039999999999</v>
      </c>
      <c r="AM41" s="67">
        <f>SUM('A Nagar:YAVATMAL'!AG38)</f>
        <v>355</v>
      </c>
      <c r="AN41" s="67">
        <f>SUM('A Nagar:YAVATMAL'!AH38)</f>
        <v>969.92</v>
      </c>
      <c r="AO41" s="67">
        <f>'A Nagar'!AI38+AKOLA!AI38+AMARAVATI!AI38+AURANGABAD!AI38+BEED!AI38+BHANDARA!AI38+BULDHANA!AI38+CHANDRAPUR!AI38+DHULE!AI38+GADCHIROLI!AI38+GONDIA!AI38+HINGOLI!AI38+JALGAON!AI38+JALNA!AI38+KOLHAPUR!AI38+LATUR!AI38+'MUMBAI CITY'!AI38+'MUMBAI SUBURB'!AI38+NANDED!AI38+NANDURBAR!AI38+NASHIK!AI38+OSMANABAD!AI38+PALGHAR!AI38+PARBHANI!AI38+PUNE!AI38+RAIGAD!AI38+RATNAGIRI!AI38+SANGLI!AI38+SATARA!AI38+SINDHUDURG!AI38+SOLAPUR!AI38+THANE!AI38+WARDHA!AI38+WASHIM!AI38+YAVATMAL!AI38</f>
        <v>392</v>
      </c>
      <c r="AP41" s="67">
        <f>'A Nagar'!AJ38+AKOLA!AJ38+AMARAVATI!AJ38+AURANGABAD!AJ38+BEED!AJ38+BHANDARA!AJ38+BULDHANA!AJ38+CHANDRAPUR!AJ38+DHULE!AJ38+GADCHIROLI!AJ38+GONDIA!AJ38+HINGOLI!AJ38+JALGAON!AJ38+JALNA!AJ38+KOLHAPUR!AJ38+LATUR!AJ38+'MUMBAI CITY'!AJ38+'MUMBAI SUBURB'!AJ38+NANDED!AJ38+NANDURBAR!AJ38+NASHIK!AJ38+OSMANABAD!AJ38+PALGHAR!AJ38+PARBHANI!AJ38+PUNE!AJ38+RAIGAD!AJ38+RATNAGIRI!AJ38+SANGLI!AJ38+SATARA!AJ38+SINDHUDURG!AJ38+SOLAPUR!AJ38+THANE!AJ38+WARDHA!AJ38+WASHIM!AJ38+YAVATMAL!AJ38</f>
        <v>1284.68</v>
      </c>
      <c r="AQ41" s="67">
        <f>SUM('A Nagar:YAVATMAL'!AK38)</f>
        <v>4336</v>
      </c>
      <c r="AR41" s="67">
        <f>SUM('A Nagar:YAVATMAL'!AL38)</f>
        <v>2731.17</v>
      </c>
      <c r="AS41" s="68">
        <f t="shared" si="38"/>
        <v>20810</v>
      </c>
      <c r="AT41" s="68">
        <f t="shared" si="39"/>
        <v>62767.909522274407</v>
      </c>
      <c r="AU41" s="67">
        <f>SUM('A Nagar:YAVATMAL'!AO38)</f>
        <v>4569</v>
      </c>
      <c r="AV41" s="67">
        <f>SUM('A Nagar:YAVATMAL'!AP38)</f>
        <v>7588.2499999999991</v>
      </c>
      <c r="AW41" s="67">
        <f>SUM('A Nagar:YAVATMAL'!AQ38)</f>
        <v>0</v>
      </c>
      <c r="AX41" s="67">
        <f>SUM('A Nagar:YAVATMAL'!AR38)</f>
        <v>0</v>
      </c>
      <c r="AY41" s="67">
        <f>SUM('A Nagar:YAVATMAL'!AS38)</f>
        <v>0</v>
      </c>
      <c r="AZ41" s="67">
        <f>SUM('A Nagar:YAVATMAL'!AT38)</f>
        <v>0</v>
      </c>
      <c r="BA41" s="67">
        <f>SUM('A Nagar:YAVATMAL'!AU38)</f>
        <v>2340</v>
      </c>
      <c r="BB41" s="67">
        <f>SUM('A Nagar:YAVATMAL'!AV38)</f>
        <v>3119.0099999999998</v>
      </c>
      <c r="BC41" s="67">
        <f>SUM('A Nagar:YAVATMAL'!AW38)</f>
        <v>4</v>
      </c>
      <c r="BD41" s="67">
        <f>SUM('A Nagar:YAVATMAL'!AX38)</f>
        <v>18.5</v>
      </c>
      <c r="BE41" s="67">
        <f>SUM('A Nagar:YAVATMAL'!AY38)</f>
        <v>3505</v>
      </c>
      <c r="BF41" s="67">
        <f>SUM('A Nagar:YAVATMAL'!AZ38)</f>
        <v>12437.259999999998</v>
      </c>
      <c r="BG41" s="68">
        <f t="shared" si="36"/>
        <v>5849</v>
      </c>
      <c r="BH41" s="68">
        <f t="shared" si="36"/>
        <v>15574.769999999999</v>
      </c>
      <c r="BI41" s="68">
        <f t="shared" si="37"/>
        <v>26659</v>
      </c>
      <c r="BJ41" s="68">
        <f t="shared" si="37"/>
        <v>78342.679522274411</v>
      </c>
    </row>
    <row r="42" spans="1:62" ht="12.75" customHeight="1" x14ac:dyDescent="0.25">
      <c r="A42" s="70">
        <v>30</v>
      </c>
      <c r="B42" s="73" t="s">
        <v>215</v>
      </c>
      <c r="C42" s="67">
        <f t="shared" si="28"/>
        <v>6285</v>
      </c>
      <c r="D42" s="67">
        <f t="shared" si="29"/>
        <v>4247.0309943027914</v>
      </c>
      <c r="E42" s="67">
        <f t="shared" si="30"/>
        <v>4445</v>
      </c>
      <c r="F42" s="67">
        <f t="shared" si="31"/>
        <v>2991.0497121432604</v>
      </c>
      <c r="G42" s="67">
        <f>'Crop Loan'!HK42</f>
        <v>453</v>
      </c>
      <c r="H42" s="67">
        <f>'Crop Loan'!HL42</f>
        <v>604</v>
      </c>
      <c r="I42" s="67">
        <f>'Crop Loan'!HM42</f>
        <v>186</v>
      </c>
      <c r="J42" s="67">
        <f>'Crop Loan'!HN42</f>
        <v>50</v>
      </c>
      <c r="K42" s="67">
        <f t="shared" si="32"/>
        <v>639</v>
      </c>
      <c r="L42" s="67">
        <f t="shared" si="33"/>
        <v>654</v>
      </c>
      <c r="M42" s="67">
        <f>SUM('A Nagar:YAVATMAL'!E39)</f>
        <v>3806</v>
      </c>
      <c r="N42" s="67">
        <f>SUM('A Nagar:YAVATMAL'!F39)</f>
        <v>2337.0497121432604</v>
      </c>
      <c r="O42" s="67">
        <f>SUM('A Nagar:YAVATMAL'!G39)</f>
        <v>1506</v>
      </c>
      <c r="P42" s="67">
        <f>SUM('A Nagar:YAVATMAL'!H39)</f>
        <v>693.19631735937492</v>
      </c>
      <c r="Q42" s="67">
        <f>SUM('A Nagar:YAVATMAL'!I39)</f>
        <v>1028</v>
      </c>
      <c r="R42" s="67">
        <f>SUM('A Nagar:YAVATMAL'!J39)</f>
        <v>706.80883556250001</v>
      </c>
      <c r="S42" s="67">
        <f>SUM('A Nagar:YAVATMAL'!K39)</f>
        <v>812</v>
      </c>
      <c r="T42" s="67">
        <f>SUM('A Nagar:YAVATMAL'!L39)</f>
        <v>549.17244659703124</v>
      </c>
      <c r="U42" s="67">
        <f t="shared" si="34"/>
        <v>9087</v>
      </c>
      <c r="V42" s="67">
        <f t="shared" si="35"/>
        <v>7033.1200000000008</v>
      </c>
      <c r="W42" s="67">
        <f>SUM('A Nagar:YAVATMAL'!O39)</f>
        <v>6849</v>
      </c>
      <c r="X42" s="67">
        <f>SUM('A Nagar:YAVATMAL'!P39)</f>
        <v>4062.7800000000007</v>
      </c>
      <c r="Y42" s="67">
        <f>SUM('A Nagar:YAVATMAL'!Q39)</f>
        <v>991</v>
      </c>
      <c r="Z42" s="67">
        <f>SUM('A Nagar:YAVATMAL'!R39)</f>
        <v>1603.08</v>
      </c>
      <c r="AA42" s="67">
        <f>SUM('A Nagar:YAVATMAL'!S39)</f>
        <v>1235</v>
      </c>
      <c r="AB42" s="67">
        <f>SUM('A Nagar:YAVATMAL'!T39)</f>
        <v>1224.3400000000001</v>
      </c>
      <c r="AC42" s="67">
        <f>SUM('A Nagar:YAVATMAL'!U39)</f>
        <v>8</v>
      </c>
      <c r="AD42" s="67">
        <f>SUM('A Nagar:YAVATMAL'!V39)</f>
        <v>33.369999999999997</v>
      </c>
      <c r="AE42" s="67">
        <f>SUM('A Nagar:YAVATMAL'!W39)</f>
        <v>4</v>
      </c>
      <c r="AF42" s="67">
        <f>SUM('A Nagar:YAVATMAL'!X39)</f>
        <v>109.55</v>
      </c>
      <c r="AG42" s="67">
        <f>'A Nagar'!AA39+AKOLA!AA39+AMARAVATI!AA39+AURANGABAD!AA39+BEED!AA39+BHANDARA!AA39+BULDHANA!AA39+CHANDRAPUR!AA39+DHULE!AA39+GADCHIROLI!AA39+GONDIA!AA39+HINGOLI!AA39+JALGAON!AA39+JALNA!AA39+KOLHAPUR!AA39+LATUR!AA39+'MUMBAI CITY'!AA39+'MUMBAI SUBURB'!AA39+NANDED!AA39+NANDURBAR!AA39+NASHIK!AA39+OSMANABAD!AA39+PALGHAR!AA39+PARBHANI!AA39+PUNE!AA39+RAIGAD!AA39+RATNAGIRI!AA39+SANGLI!AA39+SATARA!AA39+SINDHUDURG!AA39+SOLAPUR!AA39+THANE!AA39+WARDHA!AA39+WASHIM!AA39+YAVATMAL!AA39</f>
        <v>10</v>
      </c>
      <c r="AH42" s="67">
        <f>'A Nagar'!AB39+AKOLA!AB39+AMARAVATI!AB39+AURANGABAD!AB39+BEED!AB39+BHANDARA!AB39+BULDHANA!AB39+CHANDRAPUR!AB39+DHULE!AB39+GADCHIROLI!AB39+GONDIA!AB39+HINGOLI!AB39+JALGAON!AB39+JALNA!AB39+KOLHAPUR!AB39+LATUR!AB39+'MUMBAI CITY'!AB39+'MUMBAI SUBURB'!AB39+NANDED!AB39+NANDURBAR!AB39+NASHIK!AB39+OSMANABAD!AB39+PALGHAR!AB39+PARBHANI!AB39+PUNE!AB39+RAIGAD!AB39+RATNAGIRI!AB39+SANGLI!AB39+SATARA!AB39+SINDHUDURG!AB39+SOLAPUR!AB39+THANE!AB39+WARDHA!AB39+WASHIM!AB39+YAVATMAL!AB39</f>
        <v>9.84</v>
      </c>
      <c r="AI42" s="67">
        <f>SUM('A Nagar:YAVATMAL'!AC39)</f>
        <v>16</v>
      </c>
      <c r="AJ42" s="67">
        <f>SUM('A Nagar:YAVATMAL'!AD39)</f>
        <v>21.2</v>
      </c>
      <c r="AK42" s="67">
        <f>SUM('A Nagar:YAVATMAL'!AE39)</f>
        <v>53</v>
      </c>
      <c r="AL42" s="67">
        <f>SUM('A Nagar:YAVATMAL'!AF39)</f>
        <v>389.44</v>
      </c>
      <c r="AM42" s="67">
        <f>SUM('A Nagar:YAVATMAL'!AG39)</f>
        <v>33</v>
      </c>
      <c r="AN42" s="67">
        <f>SUM('A Nagar:YAVATMAL'!AH39)</f>
        <v>127.28</v>
      </c>
      <c r="AO42" s="67">
        <f>'A Nagar'!AI39+AKOLA!AI39+AMARAVATI!AI39+AURANGABAD!AI39+BEED!AI39+BHANDARA!AI39+BULDHANA!AI39+CHANDRAPUR!AI39+DHULE!AI39+GADCHIROLI!AI39+GONDIA!AI39+HINGOLI!AI39+JALGAON!AI39+JALNA!AI39+KOLHAPUR!AI39+LATUR!AI39+'MUMBAI CITY'!AI39+'MUMBAI SUBURB'!AI39+NANDED!AI39+NANDURBAR!AI39+NASHIK!AI39+OSMANABAD!AI39+PALGHAR!AI39+PARBHANI!AI39+PUNE!AI39+RAIGAD!AI39+RATNAGIRI!AI39+SANGLI!AI39+SATARA!AI39+SINDHUDURG!AI39+SOLAPUR!AI39+THANE!AI39+WARDHA!AI39+WASHIM!AI39+YAVATMAL!AI39</f>
        <v>52</v>
      </c>
      <c r="AP42" s="67">
        <f>'A Nagar'!AJ39+AKOLA!AJ39+AMARAVATI!AJ39+AURANGABAD!AJ39+BEED!AJ39+BHANDARA!AJ39+BULDHANA!AJ39+CHANDRAPUR!AJ39+DHULE!AJ39+GADCHIROLI!AJ39+GONDIA!AJ39+HINGOLI!AJ39+JALGAON!AJ39+JALNA!AJ39+KOLHAPUR!AJ39+LATUR!AJ39+'MUMBAI CITY'!AJ39+'MUMBAI SUBURB'!AJ39+NANDED!AJ39+NANDURBAR!AJ39+NASHIK!AJ39+OSMANABAD!AJ39+PALGHAR!AJ39+PARBHANI!AJ39+PUNE!AJ39+RAIGAD!AJ39+RATNAGIRI!AJ39+SANGLI!AJ39+SATARA!AJ39+SINDHUDURG!AJ39+SOLAPUR!AJ39+THANE!AJ39+WARDHA!AJ39+WASHIM!AJ39+YAVATMAL!AJ39</f>
        <v>229.20000000000002</v>
      </c>
      <c r="AQ42" s="67">
        <f>SUM('A Nagar:YAVATMAL'!AK39)</f>
        <v>1590</v>
      </c>
      <c r="AR42" s="67">
        <f>SUM('A Nagar:YAVATMAL'!AL39)</f>
        <v>2683.84</v>
      </c>
      <c r="AS42" s="68">
        <f t="shared" si="38"/>
        <v>17126</v>
      </c>
      <c r="AT42" s="68">
        <f t="shared" si="39"/>
        <v>14740.950994302795</v>
      </c>
      <c r="AU42" s="67">
        <f>SUM('A Nagar:YAVATMAL'!AO39)</f>
        <v>6256</v>
      </c>
      <c r="AV42" s="67">
        <f>SUM('A Nagar:YAVATMAL'!AP39)</f>
        <v>2379.4299999999998</v>
      </c>
      <c r="AW42" s="67">
        <f>SUM('A Nagar:YAVATMAL'!AQ39)</f>
        <v>0</v>
      </c>
      <c r="AX42" s="67">
        <f>SUM('A Nagar:YAVATMAL'!AR39)</f>
        <v>0</v>
      </c>
      <c r="AY42" s="67">
        <f>SUM('A Nagar:YAVATMAL'!AS39)</f>
        <v>0</v>
      </c>
      <c r="AZ42" s="67">
        <f>SUM('A Nagar:YAVATMAL'!AT39)</f>
        <v>0</v>
      </c>
      <c r="BA42" s="67">
        <f>SUM('A Nagar:YAVATMAL'!AU39)</f>
        <v>6</v>
      </c>
      <c r="BB42" s="67">
        <f>SUM('A Nagar:YAVATMAL'!AV39)</f>
        <v>28.3</v>
      </c>
      <c r="BC42" s="67">
        <f>SUM('A Nagar:YAVATMAL'!AW39)</f>
        <v>1</v>
      </c>
      <c r="BD42" s="67">
        <f>SUM('A Nagar:YAVATMAL'!AX39)</f>
        <v>6</v>
      </c>
      <c r="BE42" s="67">
        <f>SUM('A Nagar:YAVATMAL'!AY39)</f>
        <v>219</v>
      </c>
      <c r="BF42" s="67">
        <f>SUM('A Nagar:YAVATMAL'!AZ39)</f>
        <v>324.68</v>
      </c>
      <c r="BG42" s="68">
        <f t="shared" si="36"/>
        <v>226</v>
      </c>
      <c r="BH42" s="68">
        <f t="shared" si="36"/>
        <v>358.98</v>
      </c>
      <c r="BI42" s="68">
        <f t="shared" si="37"/>
        <v>17352</v>
      </c>
      <c r="BJ42" s="68">
        <f t="shared" si="37"/>
        <v>15099.930994302795</v>
      </c>
    </row>
    <row r="43" spans="1:62" ht="12.75" customHeight="1" x14ac:dyDescent="0.25">
      <c r="A43" s="70">
        <v>31</v>
      </c>
      <c r="B43" s="73" t="s">
        <v>216</v>
      </c>
      <c r="C43" s="67">
        <f t="shared" si="28"/>
        <v>113</v>
      </c>
      <c r="D43" s="67">
        <f t="shared" si="29"/>
        <v>44.98</v>
      </c>
      <c r="E43" s="67">
        <f t="shared" si="30"/>
        <v>101</v>
      </c>
      <c r="F43" s="67">
        <f t="shared" si="31"/>
        <v>37.769999999999996</v>
      </c>
      <c r="G43" s="67">
        <f>'Crop Loan'!HK43</f>
        <v>79</v>
      </c>
      <c r="H43" s="67">
        <f>'Crop Loan'!HL43</f>
        <v>25</v>
      </c>
      <c r="I43" s="67">
        <f>'Crop Loan'!HM43</f>
        <v>2</v>
      </c>
      <c r="J43" s="67">
        <f>'Crop Loan'!HN43</f>
        <v>1</v>
      </c>
      <c r="K43" s="67">
        <f t="shared" si="32"/>
        <v>81</v>
      </c>
      <c r="L43" s="67">
        <f t="shared" si="33"/>
        <v>26</v>
      </c>
      <c r="M43" s="67">
        <f>SUM('A Nagar:YAVATMAL'!E40)</f>
        <v>20</v>
      </c>
      <c r="N43" s="67">
        <f>SUM('A Nagar:YAVATMAL'!F40)</f>
        <v>11.77</v>
      </c>
      <c r="O43" s="67">
        <f>SUM('A Nagar:YAVATMAL'!G40)</f>
        <v>11</v>
      </c>
      <c r="P43" s="67">
        <f>SUM('A Nagar:YAVATMAL'!H40)</f>
        <v>6.05</v>
      </c>
      <c r="Q43" s="67">
        <f>SUM('A Nagar:YAVATMAL'!I40)</f>
        <v>9</v>
      </c>
      <c r="R43" s="67">
        <f>SUM('A Nagar:YAVATMAL'!J40)</f>
        <v>5.31</v>
      </c>
      <c r="S43" s="67">
        <f>SUM('A Nagar:YAVATMAL'!K40)</f>
        <v>3</v>
      </c>
      <c r="T43" s="67">
        <f>SUM('A Nagar:YAVATMAL'!L40)</f>
        <v>1.9</v>
      </c>
      <c r="U43" s="67">
        <f t="shared" si="34"/>
        <v>364</v>
      </c>
      <c r="V43" s="67">
        <f t="shared" si="35"/>
        <v>639.81000000000006</v>
      </c>
      <c r="W43" s="67">
        <f>SUM('A Nagar:YAVATMAL'!O40)</f>
        <v>166</v>
      </c>
      <c r="X43" s="67">
        <f>SUM('A Nagar:YAVATMAL'!P40)</f>
        <v>210.81</v>
      </c>
      <c r="Y43" s="67">
        <f>SUM('A Nagar:YAVATMAL'!Q40)</f>
        <v>98</v>
      </c>
      <c r="Z43" s="67">
        <f>SUM('A Nagar:YAVATMAL'!R40)</f>
        <v>211.24</v>
      </c>
      <c r="AA43" s="67">
        <f>SUM('A Nagar:YAVATMAL'!S40)</f>
        <v>65</v>
      </c>
      <c r="AB43" s="67">
        <f>SUM('A Nagar:YAVATMAL'!T40)</f>
        <v>74.760000000000005</v>
      </c>
      <c r="AC43" s="67">
        <f>SUM('A Nagar:YAVATMAL'!U40)</f>
        <v>6</v>
      </c>
      <c r="AD43" s="67">
        <f>SUM('A Nagar:YAVATMAL'!V40)</f>
        <v>44.66</v>
      </c>
      <c r="AE43" s="67">
        <f>SUM('A Nagar:YAVATMAL'!W40)</f>
        <v>29</v>
      </c>
      <c r="AF43" s="67">
        <f>SUM('A Nagar:YAVATMAL'!X40)</f>
        <v>98.34</v>
      </c>
      <c r="AG43" s="67">
        <f>'A Nagar'!AA40+AKOLA!AA40+AMARAVATI!AA40+AURANGABAD!AA40+BEED!AA40+BHANDARA!AA40+BULDHANA!AA40+CHANDRAPUR!AA40+DHULE!AA40+GADCHIROLI!AA40+GONDIA!AA40+HINGOLI!AA40+JALGAON!AA40+JALNA!AA40+KOLHAPUR!AA40+LATUR!AA40+'MUMBAI CITY'!AA40+'MUMBAI SUBURB'!AA40+NANDED!AA40+NANDURBAR!AA40+NASHIK!AA40+OSMANABAD!AA40+PALGHAR!AA40+PARBHANI!AA40+PUNE!AA40+RAIGAD!AA40+RATNAGIRI!AA40+SANGLI!AA40+SATARA!AA40+SINDHUDURG!AA40+SOLAPUR!AA40+THANE!AA40+WARDHA!AA40+WASHIM!AA40+YAVATMAL!AA40</f>
        <v>139</v>
      </c>
      <c r="AH43" s="67">
        <f>'A Nagar'!AB40+AKOLA!AB40+AMARAVATI!AB40+AURANGABAD!AB40+BEED!AB40+BHANDARA!AB40+BULDHANA!AB40+CHANDRAPUR!AB40+DHULE!AB40+GADCHIROLI!AB40+GONDIA!AB40+HINGOLI!AB40+JALGAON!AB40+JALNA!AB40+KOLHAPUR!AB40+LATUR!AB40+'MUMBAI CITY'!AB40+'MUMBAI SUBURB'!AB40+NANDED!AB40+NANDURBAR!AB40+NASHIK!AB40+OSMANABAD!AB40+PALGHAR!AB40+PARBHANI!AB40+PUNE!AB40+RAIGAD!AB40+RATNAGIRI!AB40+SANGLI!AB40+SATARA!AB40+SINDHUDURG!AB40+SOLAPUR!AB40+THANE!AB40+WARDHA!AB40+WASHIM!AB40+YAVATMAL!AB40</f>
        <v>136.86000000000001</v>
      </c>
      <c r="AI43" s="67">
        <f>SUM('A Nagar:YAVATMAL'!AC40)</f>
        <v>79</v>
      </c>
      <c r="AJ43" s="67">
        <f>SUM('A Nagar:YAVATMAL'!AD40)</f>
        <v>77.039999999999992</v>
      </c>
      <c r="AK43" s="67">
        <f>SUM('A Nagar:YAVATMAL'!AE40)</f>
        <v>20</v>
      </c>
      <c r="AL43" s="67">
        <f>SUM('A Nagar:YAVATMAL'!AF40)</f>
        <v>280.75</v>
      </c>
      <c r="AM43" s="67">
        <f>SUM('A Nagar:YAVATMAL'!AG40)</f>
        <v>58</v>
      </c>
      <c r="AN43" s="67">
        <f>SUM('A Nagar:YAVATMAL'!AH40)</f>
        <v>57.83</v>
      </c>
      <c r="AO43" s="67">
        <f>'A Nagar'!AI40+AKOLA!AI40+AMARAVATI!AI40+AURANGABAD!AI40+BEED!AI40+BHANDARA!AI40+BULDHANA!AI40+CHANDRAPUR!AI40+DHULE!AI40+GADCHIROLI!AI40+GONDIA!AI40+HINGOLI!AI40+JALGAON!AI40+JALNA!AI40+KOLHAPUR!AI40+LATUR!AI40+'MUMBAI CITY'!AI40+'MUMBAI SUBURB'!AI40+NANDED!AI40+NANDURBAR!AI40+NASHIK!AI40+OSMANABAD!AI40+PALGHAR!AI40+PARBHANI!AI40+PUNE!AI40+RAIGAD!AI40+RATNAGIRI!AI40+SANGLI!AI40+SATARA!AI40+SINDHUDURG!AI40+SOLAPUR!AI40+THANE!AI40+WARDHA!AI40+WASHIM!AI40+YAVATMAL!AI40</f>
        <v>41</v>
      </c>
      <c r="AP43" s="67">
        <f>'A Nagar'!AJ40+AKOLA!AJ40+AMARAVATI!AJ40+AURANGABAD!AJ40+BEED!AJ40+BHANDARA!AJ40+BULDHANA!AJ40+CHANDRAPUR!AJ40+DHULE!AJ40+GADCHIROLI!AJ40+GONDIA!AJ40+HINGOLI!AJ40+JALGAON!AJ40+JALNA!AJ40+KOLHAPUR!AJ40+LATUR!AJ40+'MUMBAI CITY'!AJ40+'MUMBAI SUBURB'!AJ40+NANDED!AJ40+NANDURBAR!AJ40+NASHIK!AJ40+OSMANABAD!AJ40+PALGHAR!AJ40+PARBHANI!AJ40+PUNE!AJ40+RAIGAD!AJ40+RATNAGIRI!AJ40+SANGLI!AJ40+SATARA!AJ40+SINDHUDURG!AJ40+SOLAPUR!AJ40+THANE!AJ40+WARDHA!AJ40+WASHIM!AJ40+YAVATMAL!AJ40</f>
        <v>40.209999999999994</v>
      </c>
      <c r="AQ43" s="67">
        <f>SUM('A Nagar:YAVATMAL'!AK40)</f>
        <v>217</v>
      </c>
      <c r="AR43" s="67">
        <f>SUM('A Nagar:YAVATMAL'!AL40)</f>
        <v>159.39999999999998</v>
      </c>
      <c r="AS43" s="68">
        <f t="shared" si="38"/>
        <v>1031</v>
      </c>
      <c r="AT43" s="68">
        <f t="shared" si="39"/>
        <v>1436.88</v>
      </c>
      <c r="AU43" s="67">
        <f>SUM('A Nagar:YAVATMAL'!AO40)</f>
        <v>163</v>
      </c>
      <c r="AV43" s="67">
        <f>SUM('A Nagar:YAVATMAL'!AP40)</f>
        <v>210.85999999999999</v>
      </c>
      <c r="AW43" s="67">
        <f>SUM('A Nagar:YAVATMAL'!AQ40)</f>
        <v>0</v>
      </c>
      <c r="AX43" s="67">
        <f>SUM('A Nagar:YAVATMAL'!AR40)</f>
        <v>0</v>
      </c>
      <c r="AY43" s="67">
        <f>SUM('A Nagar:YAVATMAL'!AS40)</f>
        <v>0</v>
      </c>
      <c r="AZ43" s="67">
        <f>SUM('A Nagar:YAVATMAL'!AT40)</f>
        <v>0</v>
      </c>
      <c r="BA43" s="67">
        <f>SUM('A Nagar:YAVATMAL'!AU40)</f>
        <v>69</v>
      </c>
      <c r="BB43" s="67">
        <f>SUM('A Nagar:YAVATMAL'!AV40)</f>
        <v>278.67</v>
      </c>
      <c r="BC43" s="67">
        <f>SUM('A Nagar:YAVATMAL'!AW40)</f>
        <v>4</v>
      </c>
      <c r="BD43" s="67">
        <f>SUM('A Nagar:YAVATMAL'!AX40)</f>
        <v>20</v>
      </c>
      <c r="BE43" s="67">
        <f>SUM('A Nagar:YAVATMAL'!AY40)</f>
        <v>381</v>
      </c>
      <c r="BF43" s="67">
        <f>SUM('A Nagar:YAVATMAL'!AZ40)</f>
        <v>681.68000000000006</v>
      </c>
      <c r="BG43" s="68">
        <f t="shared" si="36"/>
        <v>454</v>
      </c>
      <c r="BH43" s="68">
        <f t="shared" si="36"/>
        <v>980.35000000000014</v>
      </c>
      <c r="BI43" s="68">
        <f t="shared" si="37"/>
        <v>1485</v>
      </c>
      <c r="BJ43" s="68">
        <f t="shared" si="37"/>
        <v>2417.2300000000005</v>
      </c>
    </row>
    <row r="44" spans="1:62" ht="12.75" customHeight="1" x14ac:dyDescent="0.25">
      <c r="A44" s="70">
        <v>32</v>
      </c>
      <c r="B44" s="73" t="s">
        <v>217</v>
      </c>
      <c r="C44" s="67">
        <f t="shared" si="28"/>
        <v>783</v>
      </c>
      <c r="D44" s="67">
        <f t="shared" si="29"/>
        <v>949.45247999999992</v>
      </c>
      <c r="E44" s="67">
        <f t="shared" si="30"/>
        <v>510</v>
      </c>
      <c r="F44" s="67">
        <f t="shared" si="31"/>
        <v>585.80397999999991</v>
      </c>
      <c r="G44" s="67">
        <f>'Crop Loan'!HK44</f>
        <v>0</v>
      </c>
      <c r="H44" s="67">
        <f>'Crop Loan'!HL44</f>
        <v>0</v>
      </c>
      <c r="I44" s="67">
        <f>'Crop Loan'!HM44</f>
        <v>3</v>
      </c>
      <c r="J44" s="67">
        <f>'Crop Loan'!HN44</f>
        <v>1</v>
      </c>
      <c r="K44" s="67">
        <f t="shared" si="32"/>
        <v>3</v>
      </c>
      <c r="L44" s="67">
        <f t="shared" si="33"/>
        <v>1</v>
      </c>
      <c r="M44" s="67">
        <f>SUM('A Nagar:YAVATMAL'!E41)</f>
        <v>507</v>
      </c>
      <c r="N44" s="67">
        <f>SUM('A Nagar:YAVATMAL'!F41)</f>
        <v>584.80397999999991</v>
      </c>
      <c r="O44" s="67">
        <f>SUM('A Nagar:YAVATMAL'!G41)</f>
        <v>121</v>
      </c>
      <c r="P44" s="67">
        <f>SUM('A Nagar:YAVATMAL'!H41)</f>
        <v>162.12799999999999</v>
      </c>
      <c r="Q44" s="67">
        <f>SUM('A Nagar:YAVATMAL'!I41)</f>
        <v>246</v>
      </c>
      <c r="R44" s="67">
        <f>SUM('A Nagar:YAVATMAL'!J41)</f>
        <v>327.66849999999999</v>
      </c>
      <c r="S44" s="67">
        <f>SUM('A Nagar:YAVATMAL'!K41)</f>
        <v>27</v>
      </c>
      <c r="T44" s="67">
        <f>SUM('A Nagar:YAVATMAL'!L41)</f>
        <v>35.979999999999997</v>
      </c>
      <c r="U44" s="67">
        <f t="shared" si="34"/>
        <v>3696</v>
      </c>
      <c r="V44" s="67">
        <f t="shared" si="35"/>
        <v>7668.75</v>
      </c>
      <c r="W44" s="67">
        <f>SUM('A Nagar:YAVATMAL'!O41)</f>
        <v>3540</v>
      </c>
      <c r="X44" s="67">
        <f>SUM('A Nagar:YAVATMAL'!P41)</f>
        <v>5141.2499999999991</v>
      </c>
      <c r="Y44" s="67">
        <f>SUM('A Nagar:YAVATMAL'!Q41)</f>
        <v>31</v>
      </c>
      <c r="Z44" s="67">
        <f>SUM('A Nagar:YAVATMAL'!R41)</f>
        <v>1446.8500000000001</v>
      </c>
      <c r="AA44" s="67">
        <f>SUM('A Nagar:YAVATMAL'!S41)</f>
        <v>1</v>
      </c>
      <c r="AB44" s="67">
        <f>SUM('A Nagar:YAVATMAL'!T41)</f>
        <v>3.6</v>
      </c>
      <c r="AC44" s="67">
        <f>SUM('A Nagar:YAVATMAL'!U41)</f>
        <v>28</v>
      </c>
      <c r="AD44" s="67">
        <f>SUM('A Nagar:YAVATMAL'!V41)</f>
        <v>46.72</v>
      </c>
      <c r="AE44" s="67">
        <f>SUM('A Nagar:YAVATMAL'!W41)</f>
        <v>96</v>
      </c>
      <c r="AF44" s="67">
        <f>SUM('A Nagar:YAVATMAL'!X41)</f>
        <v>1030.33</v>
      </c>
      <c r="AG44" s="67">
        <f>'A Nagar'!AA41+AKOLA!AA41+AMARAVATI!AA41+AURANGABAD!AA41+BEED!AA41+BHANDARA!AA41+BULDHANA!AA41+CHANDRAPUR!AA41+DHULE!AA41+GADCHIROLI!AA41+GONDIA!AA41+HINGOLI!AA41+JALGAON!AA41+JALNA!AA41+KOLHAPUR!AA41+LATUR!AA41+'MUMBAI CITY'!AA41+'MUMBAI SUBURB'!AA41+NANDED!AA41+NANDURBAR!AA41+NASHIK!AA41+OSMANABAD!AA41+PALGHAR!AA41+PARBHANI!AA41+PUNE!AA41+RAIGAD!AA41+RATNAGIRI!AA41+SANGLI!AA41+SATARA!AA41+SINDHUDURG!AA41+SOLAPUR!AA41+THANE!AA41+WARDHA!AA41+WASHIM!AA41+YAVATMAL!AA41</f>
        <v>143</v>
      </c>
      <c r="AH44" s="67">
        <f>'A Nagar'!AB41+AKOLA!AB41+AMARAVATI!AB41+AURANGABAD!AB41+BEED!AB41+BHANDARA!AB41+BULDHANA!AB41+CHANDRAPUR!AB41+DHULE!AB41+GADCHIROLI!AB41+GONDIA!AB41+HINGOLI!AB41+JALGAON!AB41+JALNA!AB41+KOLHAPUR!AB41+LATUR!AB41+'MUMBAI CITY'!AB41+'MUMBAI SUBURB'!AB41+NANDED!AB41+NANDURBAR!AB41+NASHIK!AB41+OSMANABAD!AB41+PALGHAR!AB41+PARBHANI!AB41+PUNE!AB41+RAIGAD!AB41+RATNAGIRI!AB41+SANGLI!AB41+SATARA!AB41+SINDHUDURG!AB41+SOLAPUR!AB41+THANE!AB41+WARDHA!AB41+WASHIM!AB41+YAVATMAL!AB41</f>
        <v>142.68</v>
      </c>
      <c r="AI44" s="67">
        <f>SUM('A Nagar:YAVATMAL'!AC41)</f>
        <v>1916</v>
      </c>
      <c r="AJ44" s="67">
        <f>SUM('A Nagar:YAVATMAL'!AD41)</f>
        <v>1697.84</v>
      </c>
      <c r="AK44" s="67">
        <f>SUM('A Nagar:YAVATMAL'!AE41)</f>
        <v>3113</v>
      </c>
      <c r="AL44" s="67">
        <f>SUM('A Nagar:YAVATMAL'!AF41)</f>
        <v>15327.810000000001</v>
      </c>
      <c r="AM44" s="67">
        <f>SUM('A Nagar:YAVATMAL'!AG41)</f>
        <v>1027</v>
      </c>
      <c r="AN44" s="67">
        <f>SUM('A Nagar:YAVATMAL'!AH41)</f>
        <v>906.77</v>
      </c>
      <c r="AO44" s="67">
        <f>'A Nagar'!AI41+AKOLA!AI41+AMARAVATI!AI41+AURANGABAD!AI41+BEED!AI41+BHANDARA!AI41+BULDHANA!AI41+CHANDRAPUR!AI41+DHULE!AI41+GADCHIROLI!AI41+GONDIA!AI41+HINGOLI!AI41+JALGAON!AI41+JALNA!AI41+KOLHAPUR!AI41+LATUR!AI41+'MUMBAI CITY'!AI41+'MUMBAI SUBURB'!AI41+NANDED!AI41+NANDURBAR!AI41+NASHIK!AI41+OSMANABAD!AI41+PALGHAR!AI41+PARBHANI!AI41+PUNE!AI41+RAIGAD!AI41+RATNAGIRI!AI41+SANGLI!AI41+SATARA!AI41+SINDHUDURG!AI41+SOLAPUR!AI41+THANE!AI41+WARDHA!AI41+WASHIM!AI41+YAVATMAL!AI41</f>
        <v>142</v>
      </c>
      <c r="AP44" s="67">
        <f>'A Nagar'!AJ41+AKOLA!AJ41+AMARAVATI!AJ41+AURANGABAD!AJ41+BEED!AJ41+BHANDARA!AJ41+BULDHANA!AJ41+CHANDRAPUR!AJ41+DHULE!AJ41+GADCHIROLI!AJ41+GONDIA!AJ41+HINGOLI!AJ41+JALGAON!AJ41+JALNA!AJ41+KOLHAPUR!AJ41+LATUR!AJ41+'MUMBAI CITY'!AJ41+'MUMBAI SUBURB'!AJ41+NANDED!AJ41+NANDURBAR!AJ41+NASHIK!AJ41+OSMANABAD!AJ41+PALGHAR!AJ41+PARBHANI!AJ41+PUNE!AJ41+RAIGAD!AJ41+RATNAGIRI!AJ41+SANGLI!AJ41+SATARA!AJ41+SINDHUDURG!AJ41+SOLAPUR!AJ41+THANE!AJ41+WARDHA!AJ41+WASHIM!AJ41+YAVATMAL!AJ41</f>
        <v>129.04</v>
      </c>
      <c r="AQ44" s="67">
        <f>SUM('A Nagar:YAVATMAL'!AK41)</f>
        <v>76408</v>
      </c>
      <c r="AR44" s="67">
        <f>SUM('A Nagar:YAVATMAL'!AL41)</f>
        <v>23203.34</v>
      </c>
      <c r="AS44" s="68">
        <f t="shared" si="38"/>
        <v>87228</v>
      </c>
      <c r="AT44" s="68">
        <f t="shared" si="39"/>
        <v>50025.682480000003</v>
      </c>
      <c r="AU44" s="67">
        <f>SUM('A Nagar:YAVATMAL'!AO41)</f>
        <v>76845</v>
      </c>
      <c r="AV44" s="67">
        <f>SUM('A Nagar:YAVATMAL'!AP41)</f>
        <v>24897.549999999996</v>
      </c>
      <c r="AW44" s="67">
        <f>SUM('A Nagar:YAVATMAL'!AQ41)</f>
        <v>0</v>
      </c>
      <c r="AX44" s="67">
        <f>SUM('A Nagar:YAVATMAL'!AR41)</f>
        <v>0</v>
      </c>
      <c r="AY44" s="67">
        <f>SUM('A Nagar:YAVATMAL'!AS41)</f>
        <v>0</v>
      </c>
      <c r="AZ44" s="67">
        <f>SUM('A Nagar:YAVATMAL'!AT41)</f>
        <v>0</v>
      </c>
      <c r="BA44" s="67">
        <f>SUM('A Nagar:YAVATMAL'!AU41)</f>
        <v>271</v>
      </c>
      <c r="BB44" s="67">
        <f>SUM('A Nagar:YAVATMAL'!AV41)</f>
        <v>4163.55</v>
      </c>
      <c r="BC44" s="67">
        <f>SUM('A Nagar:YAVATMAL'!AW41)</f>
        <v>0</v>
      </c>
      <c r="BD44" s="67">
        <f>SUM('A Nagar:YAVATMAL'!AX41)</f>
        <v>0</v>
      </c>
      <c r="BE44" s="67">
        <f>SUM('A Nagar:YAVATMAL'!AY41)</f>
        <v>5532</v>
      </c>
      <c r="BF44" s="67">
        <f>SUM('A Nagar:YAVATMAL'!AZ41)</f>
        <v>5698.79</v>
      </c>
      <c r="BG44" s="68">
        <f t="shared" si="36"/>
        <v>5803</v>
      </c>
      <c r="BH44" s="68">
        <f t="shared" si="36"/>
        <v>9862.34</v>
      </c>
      <c r="BI44" s="68">
        <f t="shared" si="37"/>
        <v>93031</v>
      </c>
      <c r="BJ44" s="68">
        <f t="shared" si="37"/>
        <v>59888.02248</v>
      </c>
    </row>
    <row r="45" spans="1:62" ht="12.75" customHeight="1" x14ac:dyDescent="0.25">
      <c r="A45" s="70">
        <v>33</v>
      </c>
      <c r="B45" s="73" t="s">
        <v>218</v>
      </c>
      <c r="C45" s="67">
        <f t="shared" si="28"/>
        <v>4169</v>
      </c>
      <c r="D45" s="67">
        <f t="shared" si="29"/>
        <v>2939.4130660000001</v>
      </c>
      <c r="E45" s="67">
        <f t="shared" si="30"/>
        <v>3105</v>
      </c>
      <c r="F45" s="67">
        <f t="shared" si="31"/>
        <v>2335.4996660000002</v>
      </c>
      <c r="G45" s="67">
        <f>'Crop Loan'!HK45</f>
        <v>6</v>
      </c>
      <c r="H45" s="67">
        <f>'Crop Loan'!HL45</f>
        <v>1</v>
      </c>
      <c r="I45" s="67">
        <f>'Crop Loan'!HM45</f>
        <v>2</v>
      </c>
      <c r="J45" s="67">
        <f>'Crop Loan'!HN45</f>
        <v>1</v>
      </c>
      <c r="K45" s="67">
        <f t="shared" si="32"/>
        <v>8</v>
      </c>
      <c r="L45" s="67">
        <f t="shared" si="33"/>
        <v>2</v>
      </c>
      <c r="M45" s="67">
        <f>SUM('A Nagar:YAVATMAL'!E42)</f>
        <v>3097</v>
      </c>
      <c r="N45" s="67">
        <f>SUM('A Nagar:YAVATMAL'!F42)</f>
        <v>2333.4996660000002</v>
      </c>
      <c r="O45" s="67">
        <f>SUM('A Nagar:YAVATMAL'!G42)</f>
        <v>436</v>
      </c>
      <c r="P45" s="67">
        <f>SUM('A Nagar:YAVATMAL'!H42)</f>
        <v>326.37200000000001</v>
      </c>
      <c r="Q45" s="67">
        <f>SUM('A Nagar:YAVATMAL'!I42)</f>
        <v>511</v>
      </c>
      <c r="R45" s="67">
        <f>SUM('A Nagar:YAVATMAL'!J42)</f>
        <v>460.33339999999998</v>
      </c>
      <c r="S45" s="67">
        <f>SUM('A Nagar:YAVATMAL'!K42)</f>
        <v>553</v>
      </c>
      <c r="T45" s="67">
        <f>SUM('A Nagar:YAVATMAL'!L42)</f>
        <v>143.58000000000001</v>
      </c>
      <c r="U45" s="67">
        <f t="shared" si="34"/>
        <v>1792</v>
      </c>
      <c r="V45" s="67">
        <f t="shared" si="35"/>
        <v>11746.82</v>
      </c>
      <c r="W45" s="67">
        <f>SUM('A Nagar:YAVATMAL'!O42)</f>
        <v>1297</v>
      </c>
      <c r="X45" s="67">
        <f>SUM('A Nagar:YAVATMAL'!P42)</f>
        <v>986.04</v>
      </c>
      <c r="Y45" s="67">
        <f>SUM('A Nagar:YAVATMAL'!Q42)</f>
        <v>102</v>
      </c>
      <c r="Z45" s="67">
        <f>SUM('A Nagar:YAVATMAL'!R42)</f>
        <v>5837.5400000000009</v>
      </c>
      <c r="AA45" s="67">
        <f>SUM('A Nagar:YAVATMAL'!S42)</f>
        <v>7</v>
      </c>
      <c r="AB45" s="67">
        <f>SUM('A Nagar:YAVATMAL'!T42)</f>
        <v>13.829999999999998</v>
      </c>
      <c r="AC45" s="67">
        <f>SUM('A Nagar:YAVATMAL'!U42)</f>
        <v>120</v>
      </c>
      <c r="AD45" s="67">
        <f>SUM('A Nagar:YAVATMAL'!V42)</f>
        <v>280.52999999999997</v>
      </c>
      <c r="AE45" s="67">
        <f>SUM('A Nagar:YAVATMAL'!W42)</f>
        <v>266</v>
      </c>
      <c r="AF45" s="67">
        <f>SUM('A Nagar:YAVATMAL'!X42)</f>
        <v>4628.88</v>
      </c>
      <c r="AG45" s="67">
        <f>'A Nagar'!AA42+AKOLA!AA42+AMARAVATI!AA42+AURANGABAD!AA42+BEED!AA42+BHANDARA!AA42+BULDHANA!AA42+CHANDRAPUR!AA42+DHULE!AA42+GADCHIROLI!AA42+GONDIA!AA42+HINGOLI!AA42+JALGAON!AA42+JALNA!AA42+KOLHAPUR!AA42+LATUR!AA42+'MUMBAI CITY'!AA42+'MUMBAI SUBURB'!AA42+NANDED!AA42+NANDURBAR!AA42+NASHIK!AA42+OSMANABAD!AA42+PALGHAR!AA42+PARBHANI!AA42+PUNE!AA42+RAIGAD!AA42+RATNAGIRI!AA42+SANGLI!AA42+SATARA!AA42+SINDHUDURG!AA42+SOLAPUR!AA42+THANE!AA42+WARDHA!AA42+WASHIM!AA42+YAVATMAL!AA42</f>
        <v>133</v>
      </c>
      <c r="AH45" s="67">
        <f>'A Nagar'!AB42+AKOLA!AB42+AMARAVATI!AB42+AURANGABAD!AB42+BEED!AB42+BHANDARA!AB42+BULDHANA!AB42+CHANDRAPUR!AB42+DHULE!AB42+GADCHIROLI!AB42+GONDIA!AB42+HINGOLI!AB42+JALGAON!AB42+JALNA!AB42+KOLHAPUR!AB42+LATUR!AB42+'MUMBAI CITY'!AB42+'MUMBAI SUBURB'!AB42+NANDED!AB42+NANDURBAR!AB42+NASHIK!AB42+OSMANABAD!AB42+PALGHAR!AB42+PARBHANI!AB42+PUNE!AB42+RAIGAD!AB42+RATNAGIRI!AB42+SANGLI!AB42+SATARA!AB42+SINDHUDURG!AB42+SOLAPUR!AB42+THANE!AB42+WARDHA!AB42+WASHIM!AB42+YAVATMAL!AB42</f>
        <v>155.91999999999999</v>
      </c>
      <c r="AI45" s="67">
        <f>SUM('A Nagar:YAVATMAL'!AC42)</f>
        <v>974</v>
      </c>
      <c r="AJ45" s="67">
        <f>SUM('A Nagar:YAVATMAL'!AD42)</f>
        <v>872.18000000000006</v>
      </c>
      <c r="AK45" s="67">
        <f>SUM('A Nagar:YAVATMAL'!AE42)</f>
        <v>483</v>
      </c>
      <c r="AL45" s="67">
        <f>SUM('A Nagar:YAVATMAL'!AF42)</f>
        <v>5914.16</v>
      </c>
      <c r="AM45" s="67">
        <f>SUM('A Nagar:YAVATMAL'!AG42)</f>
        <v>508</v>
      </c>
      <c r="AN45" s="67">
        <f>SUM('A Nagar:YAVATMAL'!AH42)</f>
        <v>483.51</v>
      </c>
      <c r="AO45" s="67">
        <f>'A Nagar'!AI42+AKOLA!AI42+AMARAVATI!AI42+AURANGABAD!AI42+BEED!AI42+BHANDARA!AI42+BULDHANA!AI42+CHANDRAPUR!AI42+DHULE!AI42+GADCHIROLI!AI42+GONDIA!AI42+HINGOLI!AI42+JALGAON!AI42+JALNA!AI42+KOLHAPUR!AI42+LATUR!AI42+'MUMBAI CITY'!AI42+'MUMBAI SUBURB'!AI42+NANDED!AI42+NANDURBAR!AI42+NASHIK!AI42+OSMANABAD!AI42+PALGHAR!AI42+PARBHANI!AI42+PUNE!AI42+RAIGAD!AI42+RATNAGIRI!AI42+SANGLI!AI42+SATARA!AI42+SINDHUDURG!AI42+SOLAPUR!AI42+THANE!AI42+WARDHA!AI42+WASHIM!AI42+YAVATMAL!AI42</f>
        <v>102</v>
      </c>
      <c r="AP45" s="67">
        <f>'A Nagar'!AJ42+AKOLA!AJ42+AMARAVATI!AJ42+AURANGABAD!AJ42+BEED!AJ42+BHANDARA!AJ42+BULDHANA!AJ42+CHANDRAPUR!AJ42+DHULE!AJ42+GADCHIROLI!AJ42+GONDIA!AJ42+HINGOLI!AJ42+JALGAON!AJ42+JALNA!AJ42+KOLHAPUR!AJ42+LATUR!AJ42+'MUMBAI CITY'!AJ42+'MUMBAI SUBURB'!AJ42+NANDED!AJ42+NANDURBAR!AJ42+NASHIK!AJ42+OSMANABAD!AJ42+PALGHAR!AJ42+PARBHANI!AJ42+PUNE!AJ42+RAIGAD!AJ42+RATNAGIRI!AJ42+SANGLI!AJ42+SATARA!AJ42+SINDHUDURG!AJ42+SOLAPUR!AJ42+THANE!AJ42+WARDHA!AJ42+WASHIM!AJ42+YAVATMAL!AJ42</f>
        <v>125.82</v>
      </c>
      <c r="AQ45" s="67">
        <f>SUM('A Nagar:YAVATMAL'!AK42)</f>
        <v>28103</v>
      </c>
      <c r="AR45" s="67">
        <f>SUM('A Nagar:YAVATMAL'!AL42)</f>
        <v>6515.9500000000007</v>
      </c>
      <c r="AS45" s="68">
        <f t="shared" si="38"/>
        <v>36264</v>
      </c>
      <c r="AT45" s="68">
        <f t="shared" si="39"/>
        <v>28753.773066000002</v>
      </c>
      <c r="AU45" s="67">
        <f>SUM('A Nagar:YAVATMAL'!AO42)</f>
        <v>10051</v>
      </c>
      <c r="AV45" s="67">
        <f>SUM('A Nagar:YAVATMAL'!AP42)</f>
        <v>5317.25</v>
      </c>
      <c r="AW45" s="67">
        <f>SUM('A Nagar:YAVATMAL'!AQ42)</f>
        <v>0</v>
      </c>
      <c r="AX45" s="67">
        <f>SUM('A Nagar:YAVATMAL'!AR42)</f>
        <v>0</v>
      </c>
      <c r="AY45" s="67">
        <f>SUM('A Nagar:YAVATMAL'!AS42)</f>
        <v>0</v>
      </c>
      <c r="AZ45" s="67">
        <f>SUM('A Nagar:YAVATMAL'!AT42)</f>
        <v>0</v>
      </c>
      <c r="BA45" s="67">
        <f>SUM('A Nagar:YAVATMAL'!AU42)</f>
        <v>146</v>
      </c>
      <c r="BB45" s="67">
        <f>SUM('A Nagar:YAVATMAL'!AV42)</f>
        <v>1140.01</v>
      </c>
      <c r="BC45" s="67">
        <f>SUM('A Nagar:YAVATMAL'!AW42)</f>
        <v>5943</v>
      </c>
      <c r="BD45" s="67">
        <f>SUM('A Nagar:YAVATMAL'!AX42)</f>
        <v>456.13</v>
      </c>
      <c r="BE45" s="67">
        <f>SUM('A Nagar:YAVATMAL'!AY42)</f>
        <v>454</v>
      </c>
      <c r="BF45" s="67">
        <f>SUM('A Nagar:YAVATMAL'!AZ42)</f>
        <v>6178.85</v>
      </c>
      <c r="BG45" s="68">
        <f t="shared" si="36"/>
        <v>6543</v>
      </c>
      <c r="BH45" s="68">
        <f t="shared" si="36"/>
        <v>7774.99</v>
      </c>
      <c r="BI45" s="68">
        <f t="shared" si="37"/>
        <v>42807</v>
      </c>
      <c r="BJ45" s="68">
        <f t="shared" si="37"/>
        <v>36528.763066</v>
      </c>
    </row>
    <row r="46" spans="1:62" ht="12.75" customHeight="1" x14ac:dyDescent="0.25">
      <c r="A46" s="70">
        <v>34</v>
      </c>
      <c r="B46" s="73" t="s">
        <v>219</v>
      </c>
      <c r="C46" s="67">
        <f t="shared" si="28"/>
        <v>662</v>
      </c>
      <c r="D46" s="67">
        <f t="shared" si="29"/>
        <v>690.54812000000004</v>
      </c>
      <c r="E46" s="67">
        <f t="shared" si="30"/>
        <v>535</v>
      </c>
      <c r="F46" s="67">
        <f t="shared" si="31"/>
        <v>507.22552000000002</v>
      </c>
      <c r="G46" s="67">
        <f>'Crop Loan'!HK46</f>
        <v>121</v>
      </c>
      <c r="H46" s="67">
        <f>'Crop Loan'!HL46</f>
        <v>18</v>
      </c>
      <c r="I46" s="67">
        <f>'Crop Loan'!HM46</f>
        <v>2</v>
      </c>
      <c r="J46" s="67">
        <f>'Crop Loan'!HN46</f>
        <v>1</v>
      </c>
      <c r="K46" s="67">
        <f t="shared" si="32"/>
        <v>123</v>
      </c>
      <c r="L46" s="67">
        <f t="shared" si="33"/>
        <v>19</v>
      </c>
      <c r="M46" s="67">
        <f>SUM('A Nagar:YAVATMAL'!E43)</f>
        <v>412</v>
      </c>
      <c r="N46" s="67">
        <f>SUM('A Nagar:YAVATMAL'!F43)</f>
        <v>488.22552000000002</v>
      </c>
      <c r="O46" s="67">
        <f>SUM('A Nagar:YAVATMAL'!G43)</f>
        <v>141</v>
      </c>
      <c r="P46" s="67">
        <f>SUM('A Nagar:YAVATMAL'!H43)</f>
        <v>151.01400000000001</v>
      </c>
      <c r="Q46" s="67">
        <f>SUM('A Nagar:YAVATMAL'!I43)</f>
        <v>62</v>
      </c>
      <c r="R46" s="67">
        <f>SUM('A Nagar:YAVATMAL'!J43)</f>
        <v>139.17099999999999</v>
      </c>
      <c r="S46" s="67">
        <f>SUM('A Nagar:YAVATMAL'!K43)</f>
        <v>65</v>
      </c>
      <c r="T46" s="67">
        <f>SUM('A Nagar:YAVATMAL'!L43)</f>
        <v>44.151600000000002</v>
      </c>
      <c r="U46" s="67">
        <f t="shared" si="34"/>
        <v>12343</v>
      </c>
      <c r="V46" s="67">
        <f t="shared" si="35"/>
        <v>6045.1099999999988</v>
      </c>
      <c r="W46" s="67">
        <f>SUM('A Nagar:YAVATMAL'!O43)</f>
        <v>11481</v>
      </c>
      <c r="X46" s="67">
        <f>SUM('A Nagar:YAVATMAL'!P43)</f>
        <v>3357.2599999999998</v>
      </c>
      <c r="Y46" s="67">
        <f>SUM('A Nagar:YAVATMAL'!Q43)</f>
        <v>437</v>
      </c>
      <c r="Z46" s="67">
        <f>SUM('A Nagar:YAVATMAL'!R43)</f>
        <v>1423.84</v>
      </c>
      <c r="AA46" s="67">
        <f>SUM('A Nagar:YAVATMAL'!S43)</f>
        <v>309</v>
      </c>
      <c r="AB46" s="67">
        <f>SUM('A Nagar:YAVATMAL'!T43)</f>
        <v>210.75</v>
      </c>
      <c r="AC46" s="67">
        <f>SUM('A Nagar:YAVATMAL'!U43)</f>
        <v>32</v>
      </c>
      <c r="AD46" s="67">
        <f>SUM('A Nagar:YAVATMAL'!V43)</f>
        <v>74.569999999999993</v>
      </c>
      <c r="AE46" s="67">
        <f>SUM('A Nagar:YAVATMAL'!W43)</f>
        <v>84</v>
      </c>
      <c r="AF46" s="67">
        <f>SUM('A Nagar:YAVATMAL'!X43)</f>
        <v>978.68999999999994</v>
      </c>
      <c r="AG46" s="67">
        <f>'A Nagar'!AA43+AKOLA!AA43+AMARAVATI!AA43+AURANGABAD!AA43+BEED!AA43+BHANDARA!AA43+BULDHANA!AA43+CHANDRAPUR!AA43+DHULE!AA43+GADCHIROLI!AA43+GONDIA!AA43+HINGOLI!AA43+JALGAON!AA43+JALNA!AA43+KOLHAPUR!AA43+LATUR!AA43+'MUMBAI CITY'!AA43+'MUMBAI SUBURB'!AA43+NANDED!AA43+NANDURBAR!AA43+NASHIK!AA43+OSMANABAD!AA43+PALGHAR!AA43+PARBHANI!AA43+PUNE!AA43+RAIGAD!AA43+RATNAGIRI!AA43+SANGLI!AA43+SATARA!AA43+SINDHUDURG!AA43+SOLAPUR!AA43+THANE!AA43+WARDHA!AA43+WASHIM!AA43+YAVATMAL!AA43</f>
        <v>166</v>
      </c>
      <c r="AH46" s="67">
        <f>'A Nagar'!AB43+AKOLA!AB43+AMARAVATI!AB43+AURANGABAD!AB43+BEED!AB43+BHANDARA!AB43+BULDHANA!AB43+CHANDRAPUR!AB43+DHULE!AB43+GADCHIROLI!AB43+GONDIA!AB43+HINGOLI!AB43+JALGAON!AB43+JALNA!AB43+KOLHAPUR!AB43+LATUR!AB43+'MUMBAI CITY'!AB43+'MUMBAI SUBURB'!AB43+NANDED!AB43+NANDURBAR!AB43+NASHIK!AB43+OSMANABAD!AB43+PALGHAR!AB43+PARBHANI!AB43+PUNE!AB43+RAIGAD!AB43+RATNAGIRI!AB43+SANGLI!AB43+SATARA!AB43+SINDHUDURG!AB43+SOLAPUR!AB43+THANE!AB43+WARDHA!AB43+WASHIM!AB43+YAVATMAL!AB43</f>
        <v>257.89999999999998</v>
      </c>
      <c r="AI46" s="67">
        <f>SUM('A Nagar:YAVATMAL'!AC43)</f>
        <v>2060</v>
      </c>
      <c r="AJ46" s="67">
        <f>SUM('A Nagar:YAVATMAL'!AD43)</f>
        <v>2071.3500000000004</v>
      </c>
      <c r="AK46" s="67">
        <f>SUM('A Nagar:YAVATMAL'!AE43)</f>
        <v>6139</v>
      </c>
      <c r="AL46" s="67">
        <f>SUM('A Nagar:YAVATMAL'!AF43)</f>
        <v>16228.490000000002</v>
      </c>
      <c r="AM46" s="67">
        <f>SUM('A Nagar:YAVATMAL'!AG43)</f>
        <v>1123</v>
      </c>
      <c r="AN46" s="67">
        <f>SUM('A Nagar:YAVATMAL'!AH43)</f>
        <v>1227.96</v>
      </c>
      <c r="AO46" s="67">
        <f>'A Nagar'!AI43+AKOLA!AI43+AMARAVATI!AI43+AURANGABAD!AI43+BEED!AI43+BHANDARA!AI43+BULDHANA!AI43+CHANDRAPUR!AI43+DHULE!AI43+GADCHIROLI!AI43+GONDIA!AI43+HINGOLI!AI43+JALGAON!AI43+JALNA!AI43+KOLHAPUR!AI43+LATUR!AI43+'MUMBAI CITY'!AI43+'MUMBAI SUBURB'!AI43+NANDED!AI43+NANDURBAR!AI43+NASHIK!AI43+OSMANABAD!AI43+PALGHAR!AI43+PARBHANI!AI43+PUNE!AI43+RAIGAD!AI43+RATNAGIRI!AI43+SANGLI!AI43+SATARA!AI43+SINDHUDURG!AI43+SOLAPUR!AI43+THANE!AI43+WARDHA!AI43+WASHIM!AI43+YAVATMAL!AI43</f>
        <v>241</v>
      </c>
      <c r="AP46" s="67">
        <f>'A Nagar'!AJ43+AKOLA!AJ43+AMARAVATI!AJ43+AURANGABAD!AJ43+BEED!AJ43+BHANDARA!AJ43+BULDHANA!AJ43+CHANDRAPUR!AJ43+DHULE!AJ43+GADCHIROLI!AJ43+GONDIA!AJ43+HINGOLI!AJ43+JALGAON!AJ43+JALNA!AJ43+KOLHAPUR!AJ43+LATUR!AJ43+'MUMBAI CITY'!AJ43+'MUMBAI SUBURB'!AJ43+NANDED!AJ43+NANDURBAR!AJ43+NASHIK!AJ43+OSMANABAD!AJ43+PALGHAR!AJ43+PARBHANI!AJ43+PUNE!AJ43+RAIGAD!AJ43+RATNAGIRI!AJ43+SANGLI!AJ43+SATARA!AJ43+SINDHUDURG!AJ43+SOLAPUR!AJ43+THANE!AJ43+WARDHA!AJ43+WASHIM!AJ43+YAVATMAL!AJ43</f>
        <v>430.91999999999996</v>
      </c>
      <c r="AQ46" s="67">
        <f>SUM('A Nagar:YAVATMAL'!AK43)</f>
        <v>50641</v>
      </c>
      <c r="AR46" s="67">
        <f>SUM('A Nagar:YAVATMAL'!AL43)</f>
        <v>12428.69</v>
      </c>
      <c r="AS46" s="68">
        <f t="shared" si="38"/>
        <v>73375</v>
      </c>
      <c r="AT46" s="68">
        <f t="shared" si="39"/>
        <v>39380.968119999998</v>
      </c>
      <c r="AU46" s="67">
        <f>SUM('A Nagar:YAVATMAL'!AO43)</f>
        <v>62035</v>
      </c>
      <c r="AV46" s="67">
        <f>SUM('A Nagar:YAVATMAL'!AP43)</f>
        <v>16331.119999999999</v>
      </c>
      <c r="AW46" s="67">
        <f>SUM('A Nagar:YAVATMAL'!AQ43)</f>
        <v>0</v>
      </c>
      <c r="AX46" s="67">
        <f>SUM('A Nagar:YAVATMAL'!AR43)</f>
        <v>0</v>
      </c>
      <c r="AY46" s="67">
        <f>SUM('A Nagar:YAVATMAL'!AS43)</f>
        <v>67</v>
      </c>
      <c r="AZ46" s="67">
        <f>SUM('A Nagar:YAVATMAL'!AT43)</f>
        <v>1113.2</v>
      </c>
      <c r="BA46" s="67">
        <f>SUM('A Nagar:YAVATMAL'!AU43)</f>
        <v>367</v>
      </c>
      <c r="BB46" s="67">
        <f>SUM('A Nagar:YAVATMAL'!AV43)</f>
        <v>3222.41</v>
      </c>
      <c r="BC46" s="67">
        <f>SUM('A Nagar:YAVATMAL'!AW43)</f>
        <v>690</v>
      </c>
      <c r="BD46" s="67">
        <f>SUM('A Nagar:YAVATMAL'!AX43)</f>
        <v>961.08</v>
      </c>
      <c r="BE46" s="67">
        <f>SUM('A Nagar:YAVATMAL'!AY43)</f>
        <v>7123</v>
      </c>
      <c r="BF46" s="67">
        <f>SUM('A Nagar:YAVATMAL'!AZ43)</f>
        <v>2199.35</v>
      </c>
      <c r="BG46" s="68">
        <f t="shared" si="36"/>
        <v>8247</v>
      </c>
      <c r="BH46" s="68">
        <f t="shared" si="36"/>
        <v>7496.0399999999991</v>
      </c>
      <c r="BI46" s="68">
        <f t="shared" si="37"/>
        <v>81622</v>
      </c>
      <c r="BJ46" s="68">
        <f t="shared" si="37"/>
        <v>46877.008119999999</v>
      </c>
    </row>
    <row r="47" spans="1:62" ht="12.75" customHeight="1" x14ac:dyDescent="0.25">
      <c r="A47" s="70">
        <v>35</v>
      </c>
      <c r="B47" s="73" t="s">
        <v>220</v>
      </c>
      <c r="C47" s="67">
        <f t="shared" si="28"/>
        <v>9513</v>
      </c>
      <c r="D47" s="67">
        <f t="shared" si="29"/>
        <v>6089.1703148480374</v>
      </c>
      <c r="E47" s="67">
        <f t="shared" si="30"/>
        <v>6616</v>
      </c>
      <c r="F47" s="67">
        <f t="shared" si="31"/>
        <v>4191.3282170010061</v>
      </c>
      <c r="G47" s="67">
        <f>'Crop Loan'!HK47</f>
        <v>423</v>
      </c>
      <c r="H47" s="67">
        <f>'Crop Loan'!HL47</f>
        <v>493</v>
      </c>
      <c r="I47" s="67">
        <f>'Crop Loan'!HM47</f>
        <v>145</v>
      </c>
      <c r="J47" s="67">
        <f>'Crop Loan'!HN47</f>
        <v>81</v>
      </c>
      <c r="K47" s="67">
        <f t="shared" si="32"/>
        <v>568</v>
      </c>
      <c r="L47" s="67">
        <f t="shared" si="33"/>
        <v>574</v>
      </c>
      <c r="M47" s="67">
        <f>SUM('A Nagar:YAVATMAL'!E44)</f>
        <v>6048</v>
      </c>
      <c r="N47" s="67">
        <f>SUM('A Nagar:YAVATMAL'!F44)</f>
        <v>3617.3282170010057</v>
      </c>
      <c r="O47" s="67">
        <f>SUM('A Nagar:YAVATMAL'!G44)</f>
        <v>2643</v>
      </c>
      <c r="P47" s="67">
        <f>SUM('A Nagar:YAVATMAL'!H44)</f>
        <v>1093.58508076875</v>
      </c>
      <c r="Q47" s="67">
        <f>SUM('A Nagar:YAVATMAL'!I44)</f>
        <v>2060</v>
      </c>
      <c r="R47" s="67">
        <f>SUM('A Nagar:YAVATMAL'!J44)</f>
        <v>1288.8733246406248</v>
      </c>
      <c r="S47" s="67">
        <f>SUM('A Nagar:YAVATMAL'!K44)</f>
        <v>837</v>
      </c>
      <c r="T47" s="67">
        <f>SUM('A Nagar:YAVATMAL'!L44)</f>
        <v>608.96877320640624</v>
      </c>
      <c r="U47" s="67">
        <f t="shared" si="34"/>
        <v>1300</v>
      </c>
      <c r="V47" s="67">
        <f t="shared" si="35"/>
        <v>1858.0700000000002</v>
      </c>
      <c r="W47" s="67">
        <f>SUM('A Nagar:YAVATMAL'!O44)</f>
        <v>664</v>
      </c>
      <c r="X47" s="67">
        <f>SUM('A Nagar:YAVATMAL'!P44)</f>
        <v>970.46</v>
      </c>
      <c r="Y47" s="67">
        <f>SUM('A Nagar:YAVATMAL'!Q44)</f>
        <v>228</v>
      </c>
      <c r="Z47" s="67">
        <f>SUM('A Nagar:YAVATMAL'!R44)</f>
        <v>286.24</v>
      </c>
      <c r="AA47" s="67">
        <f>SUM('A Nagar:YAVATMAL'!S44)</f>
        <v>314</v>
      </c>
      <c r="AB47" s="67">
        <f>SUM('A Nagar:YAVATMAL'!T44)</f>
        <v>248.57999999999998</v>
      </c>
      <c r="AC47" s="67">
        <f>SUM('A Nagar:YAVATMAL'!U44)</f>
        <v>38</v>
      </c>
      <c r="AD47" s="67">
        <f>SUM('A Nagar:YAVATMAL'!V44)</f>
        <v>46.69</v>
      </c>
      <c r="AE47" s="67">
        <f>SUM('A Nagar:YAVATMAL'!W44)</f>
        <v>56</v>
      </c>
      <c r="AF47" s="67">
        <f>SUM('A Nagar:YAVATMAL'!X44)</f>
        <v>306.10000000000002</v>
      </c>
      <c r="AG47" s="67">
        <f>'A Nagar'!AA44+AKOLA!AA44+AMARAVATI!AA44+AURANGABAD!AA44+BEED!AA44+BHANDARA!AA44+BULDHANA!AA44+CHANDRAPUR!AA44+DHULE!AA44+GADCHIROLI!AA44+GONDIA!AA44+HINGOLI!AA44+JALGAON!AA44+JALNA!AA44+KOLHAPUR!AA44+LATUR!AA44+'MUMBAI CITY'!AA44+'MUMBAI SUBURB'!AA44+NANDED!AA44+NANDURBAR!AA44+NASHIK!AA44+OSMANABAD!AA44+PALGHAR!AA44+PARBHANI!AA44+PUNE!AA44+RAIGAD!AA44+RATNAGIRI!AA44+SANGLI!AA44+SATARA!AA44+SINDHUDURG!AA44+SOLAPUR!AA44+THANE!AA44+WARDHA!AA44+WASHIM!AA44+YAVATMAL!AA44</f>
        <v>24</v>
      </c>
      <c r="AH47" s="67">
        <f>'A Nagar'!AB44+AKOLA!AB44+AMARAVATI!AB44+AURANGABAD!AB44+BEED!AB44+BHANDARA!AB44+BULDHANA!AB44+CHANDRAPUR!AB44+DHULE!AB44+GADCHIROLI!AB44+GONDIA!AB44+HINGOLI!AB44+JALGAON!AB44+JALNA!AB44+KOLHAPUR!AB44+LATUR!AB44+'MUMBAI CITY'!AB44+'MUMBAI SUBURB'!AB44+NANDED!AB44+NANDURBAR!AB44+NASHIK!AB44+OSMANABAD!AB44+PALGHAR!AB44+PARBHANI!AB44+PUNE!AB44+RAIGAD!AB44+RATNAGIRI!AB44+SANGLI!AB44+SATARA!AB44+SINDHUDURG!AB44+SOLAPUR!AB44+THANE!AB44+WARDHA!AB44+WASHIM!AB44+YAVATMAL!AB44</f>
        <v>24</v>
      </c>
      <c r="AI47" s="67">
        <f>SUM('A Nagar:YAVATMAL'!AC44)</f>
        <v>29</v>
      </c>
      <c r="AJ47" s="67">
        <f>SUM('A Nagar:YAVATMAL'!AD44)</f>
        <v>25.07</v>
      </c>
      <c r="AK47" s="67">
        <f>SUM('A Nagar:YAVATMAL'!AE44)</f>
        <v>238</v>
      </c>
      <c r="AL47" s="67">
        <f>SUM('A Nagar:YAVATMAL'!AF44)</f>
        <v>1211.79</v>
      </c>
      <c r="AM47" s="67">
        <f>SUM('A Nagar:YAVATMAL'!AG44)</f>
        <v>24</v>
      </c>
      <c r="AN47" s="67">
        <f>SUM('A Nagar:YAVATMAL'!AH44)</f>
        <v>24</v>
      </c>
      <c r="AO47" s="67">
        <f>'A Nagar'!AI44+AKOLA!AI44+AMARAVATI!AI44+AURANGABAD!AI44+BEED!AI44+BHANDARA!AI44+BULDHANA!AI44+CHANDRAPUR!AI44+DHULE!AI44+GADCHIROLI!AI44+GONDIA!AI44+HINGOLI!AI44+JALGAON!AI44+JALNA!AI44+KOLHAPUR!AI44+LATUR!AI44+'MUMBAI CITY'!AI44+'MUMBAI SUBURB'!AI44+NANDED!AI44+NANDURBAR!AI44+NASHIK!AI44+OSMANABAD!AI44+PALGHAR!AI44+PARBHANI!AI44+PUNE!AI44+RAIGAD!AI44+RATNAGIRI!AI44+SANGLI!AI44+SATARA!AI44+SINDHUDURG!AI44+SOLAPUR!AI44+THANE!AI44+WARDHA!AI44+WASHIM!AI44+YAVATMAL!AI44</f>
        <v>24</v>
      </c>
      <c r="AP47" s="67">
        <f>'A Nagar'!AJ44+AKOLA!AJ44+AMARAVATI!AJ44+AURANGABAD!AJ44+BEED!AJ44+BHANDARA!AJ44+BULDHANA!AJ44+CHANDRAPUR!AJ44+DHULE!AJ44+GADCHIROLI!AJ44+GONDIA!AJ44+HINGOLI!AJ44+JALGAON!AJ44+JALNA!AJ44+KOLHAPUR!AJ44+LATUR!AJ44+'MUMBAI CITY'!AJ44+'MUMBAI SUBURB'!AJ44+NANDED!AJ44+NANDURBAR!AJ44+NASHIK!AJ44+OSMANABAD!AJ44+PALGHAR!AJ44+PARBHANI!AJ44+PUNE!AJ44+RAIGAD!AJ44+RATNAGIRI!AJ44+SANGLI!AJ44+SATARA!AJ44+SINDHUDURG!AJ44+SOLAPUR!AJ44+THANE!AJ44+WARDHA!AJ44+WASHIM!AJ44+YAVATMAL!AJ44</f>
        <v>24</v>
      </c>
      <c r="AQ47" s="67">
        <f>SUM('A Nagar:YAVATMAL'!AK44)</f>
        <v>2691</v>
      </c>
      <c r="AR47" s="67">
        <f>SUM('A Nagar:YAVATMAL'!AL44)</f>
        <v>3212.69</v>
      </c>
      <c r="AS47" s="68">
        <f t="shared" si="38"/>
        <v>13843</v>
      </c>
      <c r="AT47" s="68">
        <f t="shared" si="39"/>
        <v>12468.790314848038</v>
      </c>
      <c r="AU47" s="67">
        <f>SUM('A Nagar:YAVATMAL'!AO44)</f>
        <v>1635</v>
      </c>
      <c r="AV47" s="67">
        <f>SUM('A Nagar:YAVATMAL'!AP44)</f>
        <v>1555.1200000000001</v>
      </c>
      <c r="AW47" s="67">
        <f>SUM('A Nagar:YAVATMAL'!AQ44)</f>
        <v>0</v>
      </c>
      <c r="AX47" s="67">
        <f>SUM('A Nagar:YAVATMAL'!AR44)</f>
        <v>0</v>
      </c>
      <c r="AY47" s="67">
        <f>SUM('A Nagar:YAVATMAL'!AS44)</f>
        <v>0</v>
      </c>
      <c r="AZ47" s="67">
        <f>SUM('A Nagar:YAVATMAL'!AT44)</f>
        <v>0</v>
      </c>
      <c r="BA47" s="67">
        <f>SUM('A Nagar:YAVATMAL'!AU44)</f>
        <v>6</v>
      </c>
      <c r="BB47" s="67">
        <f>SUM('A Nagar:YAVATMAL'!AV44)</f>
        <v>36.83</v>
      </c>
      <c r="BC47" s="67">
        <f>SUM('A Nagar:YAVATMAL'!AW44)</f>
        <v>1</v>
      </c>
      <c r="BD47" s="67">
        <f>SUM('A Nagar:YAVATMAL'!AX44)</f>
        <v>6</v>
      </c>
      <c r="BE47" s="67">
        <f>SUM('A Nagar:YAVATMAL'!AY44)</f>
        <v>199</v>
      </c>
      <c r="BF47" s="67">
        <f>SUM('A Nagar:YAVATMAL'!AZ44)</f>
        <v>14558.13</v>
      </c>
      <c r="BG47" s="68">
        <f t="shared" si="36"/>
        <v>206</v>
      </c>
      <c r="BH47" s="68">
        <f t="shared" si="36"/>
        <v>14600.96</v>
      </c>
      <c r="BI47" s="68">
        <f t="shared" si="37"/>
        <v>14049</v>
      </c>
      <c r="BJ47" s="68">
        <f t="shared" si="37"/>
        <v>27069.750314848039</v>
      </c>
    </row>
    <row r="48" spans="1:62" ht="12.75" customHeight="1" x14ac:dyDescent="0.25">
      <c r="A48" s="70"/>
      <c r="B48" s="71" t="s">
        <v>221</v>
      </c>
      <c r="C48" s="72">
        <f>SUM(C39:C47)</f>
        <v>31940</v>
      </c>
      <c r="D48" s="72">
        <f>SUM(D39:D47)</f>
        <v>27874.252936038396</v>
      </c>
      <c r="E48" s="72">
        <f t="shared" ref="E48:L48" si="40">SUM(E39:E47)</f>
        <v>23847</v>
      </c>
      <c r="F48" s="72">
        <f t="shared" si="40"/>
        <v>18868.961666462768</v>
      </c>
      <c r="G48" s="72">
        <f t="shared" si="40"/>
        <v>3553</v>
      </c>
      <c r="H48" s="72">
        <f t="shared" si="40"/>
        <v>3014</v>
      </c>
      <c r="I48" s="72">
        <f t="shared" si="40"/>
        <v>980</v>
      </c>
      <c r="J48" s="72">
        <f t="shared" si="40"/>
        <v>542</v>
      </c>
      <c r="K48" s="72">
        <f t="shared" si="40"/>
        <v>4533</v>
      </c>
      <c r="L48" s="72">
        <f t="shared" si="40"/>
        <v>3556</v>
      </c>
      <c r="M48" s="72">
        <f>SUM(M39:M47)</f>
        <v>19314</v>
      </c>
      <c r="N48" s="72">
        <f t="shared" ref="N48:BJ48" si="41">SUM(N39:N47)</f>
        <v>15312.96166646277</v>
      </c>
      <c r="O48" s="72">
        <f t="shared" si="41"/>
        <v>7127</v>
      </c>
      <c r="P48" s="72">
        <f t="shared" si="41"/>
        <v>4433.8773372218757</v>
      </c>
      <c r="Q48" s="72">
        <f t="shared" si="41"/>
        <v>4762</v>
      </c>
      <c r="R48" s="72">
        <f t="shared" si="41"/>
        <v>4624.4292725781243</v>
      </c>
      <c r="S48" s="72">
        <f t="shared" si="41"/>
        <v>3331</v>
      </c>
      <c r="T48" s="72">
        <f t="shared" si="41"/>
        <v>4380.8619969975007</v>
      </c>
      <c r="U48" s="72">
        <f t="shared" si="41"/>
        <v>41817</v>
      </c>
      <c r="V48" s="72">
        <f t="shared" si="41"/>
        <v>133487.07999999999</v>
      </c>
      <c r="W48" s="72">
        <f t="shared" si="41"/>
        <v>30630</v>
      </c>
      <c r="X48" s="72">
        <f t="shared" si="41"/>
        <v>43346.47</v>
      </c>
      <c r="Y48" s="72">
        <f t="shared" si="41"/>
        <v>5038</v>
      </c>
      <c r="Z48" s="72">
        <f t="shared" si="41"/>
        <v>44336.229999999996</v>
      </c>
      <c r="AA48" s="72">
        <f t="shared" si="41"/>
        <v>3495</v>
      </c>
      <c r="AB48" s="72">
        <f t="shared" si="41"/>
        <v>10726.740000000002</v>
      </c>
      <c r="AC48" s="72">
        <f t="shared" si="41"/>
        <v>1146</v>
      </c>
      <c r="AD48" s="72">
        <f t="shared" si="41"/>
        <v>8091.6999999999989</v>
      </c>
      <c r="AE48" s="72">
        <f t="shared" si="41"/>
        <v>1508</v>
      </c>
      <c r="AF48" s="72">
        <f t="shared" si="41"/>
        <v>26985.939999999995</v>
      </c>
      <c r="AG48" s="72">
        <f t="shared" si="41"/>
        <v>1024</v>
      </c>
      <c r="AH48" s="72">
        <f t="shared" si="41"/>
        <v>1455.6100000000001</v>
      </c>
      <c r="AI48" s="72">
        <f t="shared" si="41"/>
        <v>6250</v>
      </c>
      <c r="AJ48" s="72">
        <f t="shared" si="41"/>
        <v>6664.7300000000005</v>
      </c>
      <c r="AK48" s="72">
        <f t="shared" si="41"/>
        <v>13507</v>
      </c>
      <c r="AL48" s="72">
        <f t="shared" si="41"/>
        <v>56554.270000000011</v>
      </c>
      <c r="AM48" s="72">
        <f t="shared" si="41"/>
        <v>3325</v>
      </c>
      <c r="AN48" s="72">
        <f t="shared" si="41"/>
        <v>4020.37</v>
      </c>
      <c r="AO48" s="72">
        <f t="shared" si="41"/>
        <v>1289</v>
      </c>
      <c r="AP48" s="72">
        <f t="shared" si="41"/>
        <v>2551.44</v>
      </c>
      <c r="AQ48" s="72">
        <f t="shared" si="41"/>
        <v>166190</v>
      </c>
      <c r="AR48" s="72">
        <f t="shared" si="41"/>
        <v>53864.210000000006</v>
      </c>
      <c r="AS48" s="72">
        <f t="shared" si="41"/>
        <v>265342</v>
      </c>
      <c r="AT48" s="72">
        <f t="shared" si="41"/>
        <v>286471.96293603844</v>
      </c>
      <c r="AU48" s="72">
        <f t="shared" si="41"/>
        <v>163699</v>
      </c>
      <c r="AV48" s="72">
        <f t="shared" si="41"/>
        <v>67734.309999999983</v>
      </c>
      <c r="AW48" s="72">
        <f t="shared" si="41"/>
        <v>0</v>
      </c>
      <c r="AX48" s="72">
        <f t="shared" si="41"/>
        <v>0</v>
      </c>
      <c r="AY48" s="72">
        <f t="shared" si="41"/>
        <v>67</v>
      </c>
      <c r="AZ48" s="72">
        <f t="shared" si="41"/>
        <v>1113.2</v>
      </c>
      <c r="BA48" s="72">
        <f t="shared" si="41"/>
        <v>3535</v>
      </c>
      <c r="BB48" s="72">
        <f t="shared" si="41"/>
        <v>16009.26</v>
      </c>
      <c r="BC48" s="72">
        <f t="shared" si="41"/>
        <v>6699</v>
      </c>
      <c r="BD48" s="72">
        <f t="shared" si="41"/>
        <v>1620.71</v>
      </c>
      <c r="BE48" s="72">
        <f t="shared" si="41"/>
        <v>22096</v>
      </c>
      <c r="BF48" s="72">
        <f t="shared" si="41"/>
        <v>92639.180000000008</v>
      </c>
      <c r="BG48" s="72">
        <f t="shared" si="41"/>
        <v>32397</v>
      </c>
      <c r="BH48" s="72">
        <f t="shared" si="41"/>
        <v>111382.35</v>
      </c>
      <c r="BI48" s="72">
        <f t="shared" si="41"/>
        <v>297739</v>
      </c>
      <c r="BJ48" s="72">
        <f t="shared" si="41"/>
        <v>397854.31293603848</v>
      </c>
    </row>
    <row r="49" spans="1:62" ht="12.75" customHeight="1" x14ac:dyDescent="0.25">
      <c r="A49" s="70">
        <v>36</v>
      </c>
      <c r="B49" s="73" t="s">
        <v>222</v>
      </c>
      <c r="C49" s="67">
        <f>E49+Q49+S49</f>
        <v>229</v>
      </c>
      <c r="D49" s="67">
        <f>F49+R49+T49</f>
        <v>85740.318960000004</v>
      </c>
      <c r="E49" s="67">
        <f>K49+M49</f>
        <v>126</v>
      </c>
      <c r="F49" s="67">
        <f>L49+N49</f>
        <v>248.07479999999998</v>
      </c>
      <c r="G49" s="67">
        <f>'Crop Loan'!HK49</f>
        <v>0</v>
      </c>
      <c r="H49" s="67">
        <f>'Crop Loan'!HL49</f>
        <v>0</v>
      </c>
      <c r="I49" s="67">
        <f>'Crop Loan'!HM49</f>
        <v>5</v>
      </c>
      <c r="J49" s="67">
        <f>'Crop Loan'!HN49</f>
        <v>2</v>
      </c>
      <c r="K49" s="67">
        <f>G49+I49</f>
        <v>5</v>
      </c>
      <c r="L49" s="67">
        <f>H49+J49</f>
        <v>2</v>
      </c>
      <c r="M49" s="67">
        <f>SUM('A Nagar:YAVATMAL'!E46)</f>
        <v>121</v>
      </c>
      <c r="N49" s="67">
        <f>SUM('A Nagar:YAVATMAL'!F46)</f>
        <v>246.07479999999998</v>
      </c>
      <c r="O49" s="67">
        <f>SUM('A Nagar:YAVATMAL'!G46)</f>
        <v>61</v>
      </c>
      <c r="P49" s="67">
        <f>SUM('A Nagar:YAVATMAL'!H46)</f>
        <v>125.46000000000001</v>
      </c>
      <c r="Q49" s="67">
        <f>SUM('A Nagar:YAVATMAL'!I46)</f>
        <v>21</v>
      </c>
      <c r="R49" s="67">
        <f>SUM('A Nagar:YAVATMAL'!J46)</f>
        <v>31.647899999999996</v>
      </c>
      <c r="S49" s="67">
        <f>SUM('A Nagar:YAVATMAL'!K46)</f>
        <v>82</v>
      </c>
      <c r="T49" s="67">
        <f>SUM('A Nagar:YAVATMAL'!L46)</f>
        <v>85460.596260000006</v>
      </c>
      <c r="U49" s="67">
        <f>W49+Y49+AA49+AC49+AE49</f>
        <v>2651</v>
      </c>
      <c r="V49" s="67">
        <f>X49+Z49+AB49+AD49+AF49</f>
        <v>267906.92000000004</v>
      </c>
      <c r="W49" s="67">
        <f>SUM('A Nagar:YAVATMAL'!O46)</f>
        <v>538</v>
      </c>
      <c r="X49" s="67">
        <f>SUM('A Nagar:YAVATMAL'!P46)</f>
        <v>170314.98</v>
      </c>
      <c r="Y49" s="67">
        <f>SUM('A Nagar:YAVATMAL'!Q46)</f>
        <v>1572</v>
      </c>
      <c r="Z49" s="67">
        <f>SUM('A Nagar:YAVATMAL'!R46)</f>
        <v>70977.17</v>
      </c>
      <c r="AA49" s="67">
        <f>SUM('A Nagar:YAVATMAL'!S46)</f>
        <v>381</v>
      </c>
      <c r="AB49" s="67">
        <f>SUM('A Nagar:YAVATMAL'!T46)</f>
        <v>26086.32</v>
      </c>
      <c r="AC49" s="67">
        <f>SUM('A Nagar:YAVATMAL'!U46)</f>
        <v>76</v>
      </c>
      <c r="AD49" s="67">
        <f>SUM('A Nagar:YAVATMAL'!V46)</f>
        <v>208.86</v>
      </c>
      <c r="AE49" s="67">
        <f>SUM('A Nagar:YAVATMAL'!W46)</f>
        <v>84</v>
      </c>
      <c r="AF49" s="67">
        <f>SUM('A Nagar:YAVATMAL'!X46)</f>
        <v>319.59000000000003</v>
      </c>
      <c r="AG49" s="67">
        <f>'A Nagar'!AA46+AKOLA!AA46+AMARAVATI!AA46+AURANGABAD!AA46+BEED!AA46+BHANDARA!AA46+BULDHANA!AA46+CHANDRAPUR!AA46+DHULE!AA46+GADCHIROLI!AA46+GONDIA!AA46+HINGOLI!AA46+JALGAON!AA46+JALNA!AA46+KOLHAPUR!AA46+LATUR!AA46+'MUMBAI CITY'!AA46+'MUMBAI SUBURB'!AA46+NANDED!AA46+NANDURBAR!AA46+NASHIK!AA46+OSMANABAD!AA46+PALGHAR!AA46+PARBHANI!AA46+PUNE!AA46+RAIGAD!AA46+RATNAGIRI!AA46+SANGLI!AA46+SATARA!AA46+SINDHUDURG!AA46+SOLAPUR!AA46+THANE!AA46+WARDHA!AA46+WASHIM!AA46+YAVATMAL!AA46</f>
        <v>574</v>
      </c>
      <c r="AH49" s="67">
        <f>'A Nagar'!AB46+AKOLA!AB46+AMARAVATI!AB46+AURANGABAD!AB46+BEED!AB46+BHANDARA!AB46+BULDHANA!AB46+CHANDRAPUR!AB46+DHULE!AB46+GADCHIROLI!AB46+GONDIA!AB46+HINGOLI!AB46+JALGAON!AB46+JALNA!AB46+KOLHAPUR!AB46+LATUR!AB46+'MUMBAI CITY'!AB46+'MUMBAI SUBURB'!AB46+NANDED!AB46+NANDURBAR!AB46+NASHIK!AB46+OSMANABAD!AB46+PALGHAR!AB46+PARBHANI!AB46+PUNE!AB46+RAIGAD!AB46+RATNAGIRI!AB46+SANGLI!AB46+SATARA!AB46+SINDHUDURG!AB46+SOLAPUR!AB46+THANE!AB46+WARDHA!AB46+WASHIM!AB46+YAVATMAL!AB46</f>
        <v>471872.62000000005</v>
      </c>
      <c r="AI49" s="67">
        <f>SUM('A Nagar:YAVATMAL'!AC46)</f>
        <v>44</v>
      </c>
      <c r="AJ49" s="67">
        <f>SUM('A Nagar:YAVATMAL'!AD46)</f>
        <v>38.54</v>
      </c>
      <c r="AK49" s="67">
        <f>SUM('A Nagar:YAVATMAL'!AE46)</f>
        <v>12</v>
      </c>
      <c r="AL49" s="67">
        <f>SUM('A Nagar:YAVATMAL'!AF46)</f>
        <v>7330.93</v>
      </c>
      <c r="AM49" s="67">
        <f>SUM('A Nagar:YAVATMAL'!AG46)</f>
        <v>12</v>
      </c>
      <c r="AN49" s="67">
        <f>SUM('A Nagar:YAVATMAL'!AH46)</f>
        <v>16.41</v>
      </c>
      <c r="AO49" s="67">
        <f>SUM('A Nagar:YAVATMAL'!AI46)</f>
        <v>11</v>
      </c>
      <c r="AP49" s="67">
        <f>SUM('A Nagar:YAVATMAL'!AJ46)</f>
        <v>14.88</v>
      </c>
      <c r="AQ49" s="67">
        <f>SUM('A Nagar:YAVATMAL'!AK46)</f>
        <v>25</v>
      </c>
      <c r="AR49" s="67">
        <f>SUM('A Nagar:YAVATMAL'!AL46)</f>
        <v>26.490000000000002</v>
      </c>
      <c r="AS49" s="68">
        <f>C49+U49+AG49+AI49+AK49+AM49+AO49+AQ49</f>
        <v>3558</v>
      </c>
      <c r="AT49" s="68">
        <f>D49+V49+AH49+AJ49+AL49+AN49+AP49+AR49</f>
        <v>832947.10896000022</v>
      </c>
      <c r="AU49" s="67">
        <f>SUM('A Nagar:YAVATMAL'!AO46)</f>
        <v>111</v>
      </c>
      <c r="AV49" s="67">
        <f>SUM('A Nagar:YAVATMAL'!AP46)</f>
        <v>71811.640000000014</v>
      </c>
      <c r="AW49" s="67">
        <f>SUM('A Nagar:YAVATMAL'!AQ46)</f>
        <v>0</v>
      </c>
      <c r="AX49" s="67">
        <f>SUM('A Nagar:YAVATMAL'!AR46)</f>
        <v>0</v>
      </c>
      <c r="AY49" s="67">
        <f>SUM('A Nagar:YAVATMAL'!AS46)</f>
        <v>0</v>
      </c>
      <c r="AZ49" s="67">
        <f>SUM('A Nagar:YAVATMAL'!AT46)</f>
        <v>0</v>
      </c>
      <c r="BA49" s="67">
        <f>SUM('A Nagar:YAVATMAL'!AU46)</f>
        <v>462</v>
      </c>
      <c r="BB49" s="67">
        <f>SUM('A Nagar:YAVATMAL'!AV46)</f>
        <v>43681.249999999993</v>
      </c>
      <c r="BC49" s="67">
        <f>SUM('A Nagar:YAVATMAL'!AW46)</f>
        <v>25210</v>
      </c>
      <c r="BD49" s="67">
        <f>SUM('A Nagar:YAVATMAL'!AX46)</f>
        <v>27759.599999999999</v>
      </c>
      <c r="BE49" s="67">
        <f>SUM('A Nagar:YAVATMAL'!AY46)</f>
        <v>4360</v>
      </c>
      <c r="BF49" s="67">
        <f>SUM('A Nagar:YAVATMAL'!AZ46)</f>
        <v>582287.29</v>
      </c>
      <c r="BG49" s="68">
        <f>AW49+AY49+BA49+BC49+BE49</f>
        <v>30032</v>
      </c>
      <c r="BH49" s="68">
        <f>AX49+AZ49+BB49+BD49+BF49</f>
        <v>653728.14</v>
      </c>
      <c r="BI49" s="68">
        <f>BG49+AS49</f>
        <v>33590</v>
      </c>
      <c r="BJ49" s="68">
        <f>BH49+AT49</f>
        <v>1486675.2489600002</v>
      </c>
    </row>
    <row r="50" spans="1:62" ht="12.75" customHeight="1" x14ac:dyDescent="0.25">
      <c r="A50" s="70"/>
      <c r="B50" s="74" t="s">
        <v>223</v>
      </c>
      <c r="C50" s="72">
        <f>C49</f>
        <v>229</v>
      </c>
      <c r="D50" s="72">
        <f>D49</f>
        <v>85740.318960000004</v>
      </c>
      <c r="E50" s="72">
        <f t="shared" ref="E50:BJ50" si="42">E49</f>
        <v>126</v>
      </c>
      <c r="F50" s="72">
        <f t="shared" si="42"/>
        <v>248.07479999999998</v>
      </c>
      <c r="G50" s="72">
        <f t="shared" si="42"/>
        <v>0</v>
      </c>
      <c r="H50" s="72">
        <f t="shared" si="42"/>
        <v>0</v>
      </c>
      <c r="I50" s="72">
        <f t="shared" si="42"/>
        <v>5</v>
      </c>
      <c r="J50" s="72">
        <f t="shared" si="42"/>
        <v>2</v>
      </c>
      <c r="K50" s="72">
        <f t="shared" si="42"/>
        <v>5</v>
      </c>
      <c r="L50" s="72">
        <f t="shared" si="42"/>
        <v>2</v>
      </c>
      <c r="M50" s="72">
        <f t="shared" si="42"/>
        <v>121</v>
      </c>
      <c r="N50" s="72">
        <f t="shared" si="42"/>
        <v>246.07479999999998</v>
      </c>
      <c r="O50" s="72">
        <f t="shared" si="42"/>
        <v>61</v>
      </c>
      <c r="P50" s="72">
        <f t="shared" si="42"/>
        <v>125.46000000000001</v>
      </c>
      <c r="Q50" s="72">
        <f t="shared" si="42"/>
        <v>21</v>
      </c>
      <c r="R50" s="72">
        <f t="shared" si="42"/>
        <v>31.647899999999996</v>
      </c>
      <c r="S50" s="72">
        <f t="shared" si="42"/>
        <v>82</v>
      </c>
      <c r="T50" s="72">
        <f t="shared" si="42"/>
        <v>85460.596260000006</v>
      </c>
      <c r="U50" s="72">
        <f t="shared" si="42"/>
        <v>2651</v>
      </c>
      <c r="V50" s="72">
        <f t="shared" si="42"/>
        <v>267906.92000000004</v>
      </c>
      <c r="W50" s="72">
        <f t="shared" si="42"/>
        <v>538</v>
      </c>
      <c r="X50" s="72">
        <f t="shared" si="42"/>
        <v>170314.98</v>
      </c>
      <c r="Y50" s="72">
        <f t="shared" si="42"/>
        <v>1572</v>
      </c>
      <c r="Z50" s="72">
        <f t="shared" si="42"/>
        <v>70977.17</v>
      </c>
      <c r="AA50" s="72">
        <f t="shared" si="42"/>
        <v>381</v>
      </c>
      <c r="AB50" s="72">
        <f t="shared" si="42"/>
        <v>26086.32</v>
      </c>
      <c r="AC50" s="72">
        <f t="shared" si="42"/>
        <v>76</v>
      </c>
      <c r="AD50" s="72">
        <f t="shared" si="42"/>
        <v>208.86</v>
      </c>
      <c r="AE50" s="72">
        <f t="shared" si="42"/>
        <v>84</v>
      </c>
      <c r="AF50" s="72">
        <f t="shared" si="42"/>
        <v>319.59000000000003</v>
      </c>
      <c r="AG50" s="72">
        <f t="shared" si="42"/>
        <v>574</v>
      </c>
      <c r="AH50" s="72">
        <f t="shared" si="42"/>
        <v>471872.62000000005</v>
      </c>
      <c r="AI50" s="72">
        <f t="shared" si="42"/>
        <v>44</v>
      </c>
      <c r="AJ50" s="72">
        <f t="shared" si="42"/>
        <v>38.54</v>
      </c>
      <c r="AK50" s="72">
        <f t="shared" si="42"/>
        <v>12</v>
      </c>
      <c r="AL50" s="72">
        <f t="shared" si="42"/>
        <v>7330.93</v>
      </c>
      <c r="AM50" s="72">
        <f t="shared" si="42"/>
        <v>12</v>
      </c>
      <c r="AN50" s="72">
        <f t="shared" si="42"/>
        <v>16.41</v>
      </c>
      <c r="AO50" s="72">
        <f t="shared" si="42"/>
        <v>11</v>
      </c>
      <c r="AP50" s="72">
        <f t="shared" si="42"/>
        <v>14.88</v>
      </c>
      <c r="AQ50" s="72">
        <f t="shared" si="42"/>
        <v>25</v>
      </c>
      <c r="AR50" s="72">
        <f t="shared" si="42"/>
        <v>26.490000000000002</v>
      </c>
      <c r="AS50" s="72">
        <f>AS49</f>
        <v>3558</v>
      </c>
      <c r="AT50" s="72">
        <f>AT49</f>
        <v>832947.10896000022</v>
      </c>
      <c r="AU50" s="72">
        <f t="shared" si="42"/>
        <v>111</v>
      </c>
      <c r="AV50" s="72">
        <f t="shared" si="42"/>
        <v>71811.640000000014</v>
      </c>
      <c r="AW50" s="72">
        <f>AW49</f>
        <v>0</v>
      </c>
      <c r="AX50" s="72">
        <f t="shared" ref="AX50:BF50" si="43">AX49</f>
        <v>0</v>
      </c>
      <c r="AY50" s="72">
        <f t="shared" si="43"/>
        <v>0</v>
      </c>
      <c r="AZ50" s="72">
        <f t="shared" si="43"/>
        <v>0</v>
      </c>
      <c r="BA50" s="72">
        <f t="shared" si="43"/>
        <v>462</v>
      </c>
      <c r="BB50" s="72">
        <f t="shared" si="43"/>
        <v>43681.249999999993</v>
      </c>
      <c r="BC50" s="72">
        <f t="shared" si="43"/>
        <v>25210</v>
      </c>
      <c r="BD50" s="72">
        <f t="shared" si="43"/>
        <v>27759.599999999999</v>
      </c>
      <c r="BE50" s="72">
        <f t="shared" si="43"/>
        <v>4360</v>
      </c>
      <c r="BF50" s="72">
        <f t="shared" si="43"/>
        <v>582287.29</v>
      </c>
      <c r="BG50" s="72">
        <f t="shared" si="42"/>
        <v>30032</v>
      </c>
      <c r="BH50" s="72">
        <f t="shared" si="42"/>
        <v>653728.14</v>
      </c>
      <c r="BI50" s="72">
        <f t="shared" si="42"/>
        <v>33590</v>
      </c>
      <c r="BJ50" s="72">
        <f t="shared" si="42"/>
        <v>1486675.2489600002</v>
      </c>
    </row>
    <row r="51" spans="1:62" ht="12.75" customHeight="1" x14ac:dyDescent="0.25">
      <c r="A51" s="70">
        <v>37</v>
      </c>
      <c r="B51" s="73" t="s">
        <v>224</v>
      </c>
      <c r="C51" s="67">
        <f>E51+Q51+S51</f>
        <v>0</v>
      </c>
      <c r="D51" s="67">
        <f>F51+R51+T51</f>
        <v>0</v>
      </c>
      <c r="E51" s="67">
        <f>K51+M51</f>
        <v>0</v>
      </c>
      <c r="F51" s="67">
        <f>L51+N51</f>
        <v>0</v>
      </c>
      <c r="G51" s="67">
        <f>'Crop Loan'!HK51</f>
        <v>0</v>
      </c>
      <c r="H51" s="67">
        <f>'Crop Loan'!HL51</f>
        <v>0</v>
      </c>
      <c r="I51" s="67">
        <f>'Crop Loan'!HM51</f>
        <v>0</v>
      </c>
      <c r="J51" s="67">
        <f>'Crop Loan'!HN51</f>
        <v>0</v>
      </c>
      <c r="K51" s="67">
        <f>G51+I51</f>
        <v>0</v>
      </c>
      <c r="L51" s="67">
        <f>H51+J51</f>
        <v>0</v>
      </c>
      <c r="M51" s="67">
        <f>SUM('A Nagar:YAVATMAL'!E48)</f>
        <v>0</v>
      </c>
      <c r="N51" s="67">
        <f>SUM('A Nagar:YAVATMAL'!F48)</f>
        <v>0</v>
      </c>
      <c r="O51" s="67">
        <f>SUM('A Nagar:YAVATMAL'!G48)</f>
        <v>0</v>
      </c>
      <c r="P51" s="67">
        <f>SUM('A Nagar:YAVATMAL'!H48)</f>
        <v>0</v>
      </c>
      <c r="Q51" s="67">
        <f>SUM('A Nagar:YAVATMAL'!I48)</f>
        <v>0</v>
      </c>
      <c r="R51" s="67">
        <f>SUM('A Nagar:YAVATMAL'!J48)</f>
        <v>0</v>
      </c>
      <c r="S51" s="67">
        <f>SUM('A Nagar:YAVATMAL'!K48)</f>
        <v>0</v>
      </c>
      <c r="T51" s="67">
        <f>SUM('A Nagar:YAVATMAL'!L48)</f>
        <v>0</v>
      </c>
      <c r="U51" s="67">
        <f>W51+Y51+AA51+AC51+AE51</f>
        <v>0</v>
      </c>
      <c r="V51" s="67">
        <f>X51+Z51+AB51+AD51+AF51</f>
        <v>0</v>
      </c>
      <c r="W51" s="67">
        <f>SUM('A Nagar:YAVATMAL'!O48)</f>
        <v>0</v>
      </c>
      <c r="X51" s="67">
        <f>SUM('A Nagar:YAVATMAL'!P48)</f>
        <v>0</v>
      </c>
      <c r="Y51" s="67">
        <f>SUM('A Nagar:YAVATMAL'!Q48)</f>
        <v>0</v>
      </c>
      <c r="Z51" s="67">
        <f>SUM('A Nagar:YAVATMAL'!R48)</f>
        <v>0</v>
      </c>
      <c r="AA51" s="67">
        <f>SUM('A Nagar:YAVATMAL'!S48)</f>
        <v>0</v>
      </c>
      <c r="AB51" s="67">
        <f>SUM('A Nagar:YAVATMAL'!T48)</f>
        <v>0</v>
      </c>
      <c r="AC51" s="67">
        <f>SUM('A Nagar:YAVATMAL'!U48)</f>
        <v>0</v>
      </c>
      <c r="AD51" s="67">
        <f>SUM('A Nagar:YAVATMAL'!V48)</f>
        <v>0</v>
      </c>
      <c r="AE51" s="67">
        <f>SUM('A Nagar:YAVATMAL'!W48)</f>
        <v>0</v>
      </c>
      <c r="AF51" s="67">
        <f>SUM('A Nagar:YAVATMAL'!X48)</f>
        <v>0</v>
      </c>
      <c r="AG51" s="67">
        <f>'A Nagar'!AA48+AKOLA!AA48+AMARAVATI!AA48+AURANGABAD!AA48+BEED!AA48+BHANDARA!AA48+BULDHANA!AA48+CHANDRAPUR!AA48+DHULE!AA48+GADCHIROLI!AA48+GONDIA!AA48+HINGOLI!AA48+JALGAON!AA48+JALNA!AA48+KOLHAPUR!AA48+LATUR!AA48+'MUMBAI CITY'!AA48+'MUMBAI SUBURB'!AA48+NANDED!AA48+NANDURBAR!AA48+NASHIK!AA48+OSMANABAD!AA48+PALGHAR!AA48+PARBHANI!AA48+PUNE!AA48+RAIGAD!AA48+RATNAGIRI!AA48+SANGLI!AA48+SATARA!AA48+SINDHUDURG!AA48+SOLAPUR!AA48+THANE!AA48+WARDHA!AA48+WASHIM!AA48+YAVATMAL!AA48</f>
        <v>0</v>
      </c>
      <c r="AH51" s="67">
        <f>'A Nagar'!AB48+AKOLA!AB48+AMARAVATI!AB48+AURANGABAD!AB48+BEED!AB48+BHANDARA!AB48+BULDHANA!AB48+CHANDRAPUR!AB48+DHULE!AB48+GADCHIROLI!AB48+GONDIA!AB48+HINGOLI!AB48+JALGAON!AB48+JALNA!AB48+KOLHAPUR!AB48+LATUR!AB48+'MUMBAI CITY'!AB48+'MUMBAI SUBURB'!AB48+NANDED!AB48+NANDURBAR!AB48+NASHIK!AB48+OSMANABAD!AB48+PALGHAR!AB48+PARBHANI!AB48+PUNE!AB48+RAIGAD!AB48+RATNAGIRI!AB48+SANGLI!AB48+SATARA!AB48+SINDHUDURG!AB48+SOLAPUR!AB48+THANE!AB48+WARDHA!AB48+WASHIM!AB48+YAVATMAL!AB48</f>
        <v>0</v>
      </c>
      <c r="AI51" s="67">
        <f>SUM('A Nagar:YAVATMAL'!AC48)</f>
        <v>0</v>
      </c>
      <c r="AJ51" s="67">
        <f>SUM('A Nagar:YAVATMAL'!AD48)</f>
        <v>0</v>
      </c>
      <c r="AK51" s="67">
        <f>SUM('A Nagar:YAVATMAL'!AE48)</f>
        <v>0</v>
      </c>
      <c r="AL51" s="67">
        <f>SUM('A Nagar:YAVATMAL'!AF48)</f>
        <v>0</v>
      </c>
      <c r="AM51" s="67">
        <f>SUM('A Nagar:YAVATMAL'!AG48)</f>
        <v>0</v>
      </c>
      <c r="AN51" s="67">
        <f>SUM('A Nagar:YAVATMAL'!AH48)</f>
        <v>0</v>
      </c>
      <c r="AO51" s="67">
        <f>SUM('A Nagar:YAVATMAL'!AI48)</f>
        <v>0</v>
      </c>
      <c r="AP51" s="67">
        <f>SUM('A Nagar:YAVATMAL'!AJ48)</f>
        <v>0</v>
      </c>
      <c r="AQ51" s="67">
        <f>SUM('A Nagar:YAVATMAL'!AK48)</f>
        <v>0</v>
      </c>
      <c r="AR51" s="67">
        <f>SUM('A Nagar:YAVATMAL'!AL48)</f>
        <v>0</v>
      </c>
      <c r="AS51" s="68">
        <f>C51+U51+AG51+AI51+AK51+AM51+AO51+AQ51</f>
        <v>0</v>
      </c>
      <c r="AT51" s="68">
        <f>D51+V51+AH51+AJ51+AL51+AN51+AP51+AR51</f>
        <v>0</v>
      </c>
      <c r="AU51" s="67">
        <f>SUM('A Nagar:YAVATMAL'!AO48)</f>
        <v>0</v>
      </c>
      <c r="AV51" s="67">
        <f>SUM('A Nagar:YAVATMAL'!AP48)</f>
        <v>0</v>
      </c>
      <c r="AW51" s="67">
        <f>SUM('A Nagar:YAVATMAL'!AQ48)</f>
        <v>0</v>
      </c>
      <c r="AX51" s="67">
        <f>SUM('A Nagar:YAVATMAL'!AP48)</f>
        <v>0</v>
      </c>
      <c r="AY51" s="67">
        <f>SUM('A Nagar:YAVATMAL'!AS48)</f>
        <v>0</v>
      </c>
      <c r="AZ51" s="67">
        <f>SUM('A Nagar:YAVATMAL'!AR48)</f>
        <v>0</v>
      </c>
      <c r="BA51" s="67">
        <f>SUM('A Nagar:YAVATMAL'!AU48)</f>
        <v>0</v>
      </c>
      <c r="BB51" s="67">
        <f>SUM('A Nagar:YAVATMAL'!AT48)</f>
        <v>0</v>
      </c>
      <c r="BC51" s="67">
        <f>SUM('A Nagar:YAVATMAL'!AW48)</f>
        <v>0</v>
      </c>
      <c r="BD51" s="67">
        <f>SUM('A Nagar:YAVATMAL'!AV48)</f>
        <v>0</v>
      </c>
      <c r="BE51" s="67">
        <f>SUM('A Nagar:YAVATMAL'!AY48)</f>
        <v>0</v>
      </c>
      <c r="BF51" s="67">
        <f>SUM('A Nagar:YAVATMAL'!AX48)</f>
        <v>0</v>
      </c>
      <c r="BG51" s="68">
        <v>0</v>
      </c>
      <c r="BH51" s="68">
        <v>0</v>
      </c>
      <c r="BI51" s="68">
        <f>BG51+AS51</f>
        <v>0</v>
      </c>
      <c r="BJ51" s="68">
        <f>BH51+AT51</f>
        <v>0</v>
      </c>
    </row>
    <row r="52" spans="1:62" ht="12.75" customHeight="1" x14ac:dyDescent="0.25">
      <c r="A52" s="70"/>
      <c r="B52" s="74" t="s">
        <v>225</v>
      </c>
      <c r="C52" s="72">
        <f>C51</f>
        <v>0</v>
      </c>
      <c r="D52" s="72">
        <f>D51</f>
        <v>0</v>
      </c>
      <c r="E52" s="72">
        <f t="shared" ref="E52:BJ52" si="44">E51</f>
        <v>0</v>
      </c>
      <c r="F52" s="72">
        <f t="shared" si="44"/>
        <v>0</v>
      </c>
      <c r="G52" s="72">
        <f t="shared" si="44"/>
        <v>0</v>
      </c>
      <c r="H52" s="72">
        <f t="shared" si="44"/>
        <v>0</v>
      </c>
      <c r="I52" s="72">
        <f t="shared" si="44"/>
        <v>0</v>
      </c>
      <c r="J52" s="72">
        <f t="shared" si="44"/>
        <v>0</v>
      </c>
      <c r="K52" s="72">
        <f t="shared" si="44"/>
        <v>0</v>
      </c>
      <c r="L52" s="72">
        <f t="shared" si="44"/>
        <v>0</v>
      </c>
      <c r="M52" s="72">
        <f t="shared" si="44"/>
        <v>0</v>
      </c>
      <c r="N52" s="72">
        <f t="shared" si="44"/>
        <v>0</v>
      </c>
      <c r="O52" s="72">
        <f t="shared" si="44"/>
        <v>0</v>
      </c>
      <c r="P52" s="72">
        <f t="shared" si="44"/>
        <v>0</v>
      </c>
      <c r="Q52" s="72">
        <f t="shared" si="44"/>
        <v>0</v>
      </c>
      <c r="R52" s="72">
        <f t="shared" si="44"/>
        <v>0</v>
      </c>
      <c r="S52" s="72">
        <f t="shared" si="44"/>
        <v>0</v>
      </c>
      <c r="T52" s="72">
        <f t="shared" si="44"/>
        <v>0</v>
      </c>
      <c r="U52" s="72">
        <f t="shared" si="44"/>
        <v>0</v>
      </c>
      <c r="V52" s="72">
        <f t="shared" si="44"/>
        <v>0</v>
      </c>
      <c r="W52" s="72">
        <f t="shared" si="44"/>
        <v>0</v>
      </c>
      <c r="X52" s="72">
        <f t="shared" si="44"/>
        <v>0</v>
      </c>
      <c r="Y52" s="72">
        <f t="shared" si="44"/>
        <v>0</v>
      </c>
      <c r="Z52" s="72">
        <f t="shared" si="44"/>
        <v>0</v>
      </c>
      <c r="AA52" s="72">
        <f t="shared" si="44"/>
        <v>0</v>
      </c>
      <c r="AB52" s="72">
        <f t="shared" si="44"/>
        <v>0</v>
      </c>
      <c r="AC52" s="72">
        <f t="shared" si="44"/>
        <v>0</v>
      </c>
      <c r="AD52" s="72">
        <f t="shared" si="44"/>
        <v>0</v>
      </c>
      <c r="AE52" s="72">
        <f t="shared" si="44"/>
        <v>0</v>
      </c>
      <c r="AF52" s="72">
        <f t="shared" si="44"/>
        <v>0</v>
      </c>
      <c r="AG52" s="72">
        <f t="shared" si="44"/>
        <v>0</v>
      </c>
      <c r="AH52" s="72">
        <f t="shared" si="44"/>
        <v>0</v>
      </c>
      <c r="AI52" s="72">
        <f t="shared" si="44"/>
        <v>0</v>
      </c>
      <c r="AJ52" s="72">
        <f t="shared" si="44"/>
        <v>0</v>
      </c>
      <c r="AK52" s="72">
        <f t="shared" si="44"/>
        <v>0</v>
      </c>
      <c r="AL52" s="72">
        <f t="shared" si="44"/>
        <v>0</v>
      </c>
      <c r="AM52" s="72">
        <f t="shared" si="44"/>
        <v>0</v>
      </c>
      <c r="AN52" s="72">
        <f t="shared" si="44"/>
        <v>0</v>
      </c>
      <c r="AO52" s="72">
        <f t="shared" si="44"/>
        <v>0</v>
      </c>
      <c r="AP52" s="72">
        <f t="shared" si="44"/>
        <v>0</v>
      </c>
      <c r="AQ52" s="72">
        <f t="shared" si="44"/>
        <v>0</v>
      </c>
      <c r="AR52" s="72">
        <f t="shared" si="44"/>
        <v>0</v>
      </c>
      <c r="AS52" s="72">
        <f t="shared" si="44"/>
        <v>0</v>
      </c>
      <c r="AT52" s="72">
        <f t="shared" si="44"/>
        <v>0</v>
      </c>
      <c r="AU52" s="72">
        <f t="shared" si="44"/>
        <v>0</v>
      </c>
      <c r="AV52" s="72">
        <f t="shared" si="44"/>
        <v>0</v>
      </c>
      <c r="AW52" s="72">
        <f>AW51</f>
        <v>0</v>
      </c>
      <c r="AX52" s="72">
        <f t="shared" ref="AX52:BF52" si="45">AX51</f>
        <v>0</v>
      </c>
      <c r="AY52" s="72">
        <f t="shared" si="45"/>
        <v>0</v>
      </c>
      <c r="AZ52" s="72">
        <f t="shared" si="45"/>
        <v>0</v>
      </c>
      <c r="BA52" s="72">
        <f t="shared" si="45"/>
        <v>0</v>
      </c>
      <c r="BB52" s="72">
        <f t="shared" si="45"/>
        <v>0</v>
      </c>
      <c r="BC52" s="72">
        <f t="shared" si="45"/>
        <v>0</v>
      </c>
      <c r="BD52" s="72">
        <f t="shared" si="45"/>
        <v>0</v>
      </c>
      <c r="BE52" s="72">
        <f t="shared" si="45"/>
        <v>0</v>
      </c>
      <c r="BF52" s="72">
        <f t="shared" si="45"/>
        <v>0</v>
      </c>
      <c r="BG52" s="72">
        <f t="shared" si="44"/>
        <v>0</v>
      </c>
      <c r="BH52" s="72">
        <f t="shared" si="44"/>
        <v>0</v>
      </c>
      <c r="BI52" s="72">
        <f t="shared" si="44"/>
        <v>0</v>
      </c>
      <c r="BJ52" s="72">
        <f t="shared" si="44"/>
        <v>0</v>
      </c>
    </row>
    <row r="53" spans="1:62" ht="12.75" customHeight="1" x14ac:dyDescent="0.25">
      <c r="A53" s="75" t="s">
        <v>226</v>
      </c>
      <c r="B53" s="76" t="s">
        <v>227</v>
      </c>
      <c r="C53" s="72">
        <f t="shared" ref="C53:AH53" si="46">C23+C38+C48+C50+C52+C63</f>
        <v>5776842.5999999996</v>
      </c>
      <c r="D53" s="72">
        <f t="shared" si="46"/>
        <v>8989769.8324281257</v>
      </c>
      <c r="E53" s="72">
        <f t="shared" si="46"/>
        <v>5294415.5999999996</v>
      </c>
      <c r="F53" s="72">
        <f t="shared" si="46"/>
        <v>7285238.1503735371</v>
      </c>
      <c r="G53" s="72">
        <f t="shared" si="46"/>
        <v>2843466.4000000004</v>
      </c>
      <c r="H53" s="72">
        <f t="shared" si="46"/>
        <v>2437054.4900000002</v>
      </c>
      <c r="I53" s="72">
        <f t="shared" si="46"/>
        <v>1181600.8</v>
      </c>
      <c r="J53" s="72">
        <f t="shared" si="46"/>
        <v>1220014.0200000003</v>
      </c>
      <c r="K53" s="72">
        <f t="shared" si="46"/>
        <v>4025067.2</v>
      </c>
      <c r="L53" s="72">
        <f t="shared" si="46"/>
        <v>3657068.5100000002</v>
      </c>
      <c r="M53" s="72">
        <f t="shared" si="46"/>
        <v>1269348.3999999999</v>
      </c>
      <c r="N53" s="72">
        <f t="shared" si="46"/>
        <v>3628169.6403735387</v>
      </c>
      <c r="O53" s="72">
        <f t="shared" si="46"/>
        <v>423621</v>
      </c>
      <c r="P53" s="72">
        <f t="shared" si="46"/>
        <v>1803687.1890571897</v>
      </c>
      <c r="Q53" s="72">
        <f t="shared" si="46"/>
        <v>347105</v>
      </c>
      <c r="R53" s="72">
        <f t="shared" si="46"/>
        <v>523676.37828179076</v>
      </c>
      <c r="S53" s="72">
        <f t="shared" si="46"/>
        <v>135322</v>
      </c>
      <c r="T53" s="72">
        <f t="shared" si="46"/>
        <v>1180855.3037727969</v>
      </c>
      <c r="U53" s="72">
        <f t="shared" si="46"/>
        <v>1776049</v>
      </c>
      <c r="V53" s="72">
        <f t="shared" si="46"/>
        <v>24513044.189999998</v>
      </c>
      <c r="W53" s="72">
        <f t="shared" si="46"/>
        <v>619894</v>
      </c>
      <c r="X53" s="72">
        <f t="shared" si="46"/>
        <v>6477125.3799999999</v>
      </c>
      <c r="Y53" s="72">
        <f t="shared" si="46"/>
        <v>618994</v>
      </c>
      <c r="Z53" s="72">
        <f t="shared" si="46"/>
        <v>10949197.900000002</v>
      </c>
      <c r="AA53" s="72">
        <f t="shared" si="46"/>
        <v>197542</v>
      </c>
      <c r="AB53" s="72">
        <f t="shared" si="46"/>
        <v>4294301.0600000005</v>
      </c>
      <c r="AC53" s="72">
        <f t="shared" si="46"/>
        <v>121276</v>
      </c>
      <c r="AD53" s="72">
        <f t="shared" si="46"/>
        <v>680444.52999999991</v>
      </c>
      <c r="AE53" s="72">
        <f t="shared" si="46"/>
        <v>218343</v>
      </c>
      <c r="AF53" s="72">
        <f t="shared" si="46"/>
        <v>2111975.3199999998</v>
      </c>
      <c r="AG53" s="72">
        <f t="shared" si="46"/>
        <v>91250</v>
      </c>
      <c r="AH53" s="72">
        <f t="shared" si="46"/>
        <v>1457659.03</v>
      </c>
      <c r="AI53" s="72">
        <f t="shared" ref="AI53:BJ53" si="47">AI23+AI38+AI48+AI50+AI52+AI63</f>
        <v>211407</v>
      </c>
      <c r="AJ53" s="72">
        <f t="shared" si="47"/>
        <v>450676.87</v>
      </c>
      <c r="AK53" s="72">
        <f t="shared" si="47"/>
        <v>407899</v>
      </c>
      <c r="AL53" s="72">
        <f t="shared" si="47"/>
        <v>5160833.78</v>
      </c>
      <c r="AM53" s="72">
        <f t="shared" si="47"/>
        <v>100749</v>
      </c>
      <c r="AN53" s="72">
        <f t="shared" si="47"/>
        <v>173905.63000000003</v>
      </c>
      <c r="AO53" s="72">
        <f t="shared" si="47"/>
        <v>113403</v>
      </c>
      <c r="AP53" s="72">
        <f t="shared" si="47"/>
        <v>519052.90000000008</v>
      </c>
      <c r="AQ53" s="72">
        <f t="shared" si="47"/>
        <v>701670</v>
      </c>
      <c r="AR53" s="72">
        <f t="shared" si="47"/>
        <v>1007614.82</v>
      </c>
      <c r="AS53" s="72">
        <f t="shared" si="47"/>
        <v>9179269.6000000015</v>
      </c>
      <c r="AT53" s="72">
        <f t="shared" si="47"/>
        <v>42272557.052428126</v>
      </c>
      <c r="AU53" s="72">
        <f t="shared" si="47"/>
        <v>1492306</v>
      </c>
      <c r="AV53" s="72">
        <f t="shared" si="47"/>
        <v>5396480.9099999992</v>
      </c>
      <c r="AW53" s="72">
        <f t="shared" si="47"/>
        <v>45052</v>
      </c>
      <c r="AX53" s="72">
        <f t="shared" si="47"/>
        <v>124443.01000000001</v>
      </c>
      <c r="AY53" s="72">
        <f t="shared" si="47"/>
        <v>18332</v>
      </c>
      <c r="AZ53" s="72">
        <f t="shared" si="47"/>
        <v>231201.26</v>
      </c>
      <c r="BA53" s="72">
        <f t="shared" si="47"/>
        <v>436047</v>
      </c>
      <c r="BB53" s="72">
        <f t="shared" si="47"/>
        <v>14153050.080000004</v>
      </c>
      <c r="BC53" s="72">
        <f t="shared" si="47"/>
        <v>3937898</v>
      </c>
      <c r="BD53" s="72">
        <f t="shared" si="47"/>
        <v>7554566.2299999995</v>
      </c>
      <c r="BE53" s="72">
        <f t="shared" si="47"/>
        <v>14124692</v>
      </c>
      <c r="BF53" s="72">
        <f t="shared" si="47"/>
        <v>112187389.04000002</v>
      </c>
      <c r="BG53" s="72">
        <f t="shared" si="47"/>
        <v>18562021</v>
      </c>
      <c r="BH53" s="72">
        <f t="shared" si="47"/>
        <v>134250649.62</v>
      </c>
      <c r="BI53" s="72">
        <f t="shared" si="47"/>
        <v>27741290.600000001</v>
      </c>
      <c r="BJ53" s="72">
        <f t="shared" si="47"/>
        <v>176523206.6724281</v>
      </c>
    </row>
    <row r="54" spans="1:62" ht="12.75" customHeight="1" x14ac:dyDescent="0.25">
      <c r="A54" s="70">
        <v>38</v>
      </c>
      <c r="B54" s="73" t="s">
        <v>228</v>
      </c>
      <c r="C54" s="67">
        <f>E54+Q54+S54</f>
        <v>391188</v>
      </c>
      <c r="D54" s="67">
        <f>F54+R54+T54</f>
        <v>300819.13560814928</v>
      </c>
      <c r="E54" s="67">
        <f>K54+M54</f>
        <v>377498</v>
      </c>
      <c r="F54" s="67">
        <f>L54+N54</f>
        <v>285498.38624294929</v>
      </c>
      <c r="G54" s="67">
        <f>'Crop Loan'!HK54</f>
        <v>255494</v>
      </c>
      <c r="H54" s="67">
        <f>'Crop Loan'!HL54</f>
        <v>178618.6</v>
      </c>
      <c r="I54" s="67">
        <f>'Crop Loan'!HM54</f>
        <v>81504</v>
      </c>
      <c r="J54" s="67">
        <f>'Crop Loan'!HN54</f>
        <v>64598</v>
      </c>
      <c r="K54" s="67">
        <f>G54+I54</f>
        <v>336998</v>
      </c>
      <c r="L54" s="67">
        <f>H54+J54</f>
        <v>243216.6</v>
      </c>
      <c r="M54" s="67">
        <f>'A Nagar'!E50+AKOLA!E50+AMARAVATI!E50+AURANGABAD!E50+BEED!E50+BHANDARA!E50+BULDHANA!E50+CHANDRAPUR!E50+DHULE!E50+GADCHIROLI!E50+GONDIA!E50+HINGOLI!E50+JALGAON!E50+JALNA!E50+KOLHAPUR!E50+LATUR!E50+'MUMBAI CITY'!E50+'MUMBAI SUBURB'!G50+NAGPUR!E50+NANDED!E50+NANDURBAR!E50+NASHIK!E50+OSMANABAD!E50+PALGHAR!E50+PARBHANI!E50+PUNE!E50+RAIGAD!E50+RATNAGIRI!E50+SANGLI!E50+SATARA!E50+SINDHUDURG!E50+SOLAPUR!E50+THANE!E50+WARDHA!E50+WASHIM!E50+YAVATMAL!E50</f>
        <v>40500</v>
      </c>
      <c r="N54" s="67">
        <f>'A Nagar'!F50+AKOLA!F50+AMARAVATI!F50+AURANGABAD!F50+BEED!F50+BHANDARA!F50+BULDHANA!F50+CHANDRAPUR!F50+DHULE!F50+GADCHIROLI!F50+GONDIA!F50+HINGOLI!F50+JALGAON!F50+JALNA!F50+KOLHAPUR!F50+LATUR!F50+'MUMBAI CITY'!F50+'MUMBAI SUBURB'!H50+NAGPUR!F50+NANDED!F50+NANDURBAR!F50+NASHIK!F50+OSMANABAD!F50+PALGHAR!F50+PARBHANI!F50+PUNE!F50+RAIGAD!F50+RATNAGIRI!F50+SANGLI!F50+SATARA!F50+SINDHUDURG!F50+SOLAPUR!F50+THANE!F50+WARDHA!F50+WASHIM!F50+YAVATMAL!F50</f>
        <v>42281.786242949303</v>
      </c>
      <c r="O54" s="67">
        <f>SUM('A Nagar:YAVATMAL'!G50)</f>
        <v>25194</v>
      </c>
      <c r="P54" s="67">
        <f>SUM('A Nagar:YAVATMAL'!H50)</f>
        <v>13326.582809662001</v>
      </c>
      <c r="Q54" s="67">
        <f>SUM('A Nagar:YAVATMAL'!I50)</f>
        <v>8607</v>
      </c>
      <c r="R54" s="67">
        <f>SUM('A Nagar:YAVATMAL'!J50)</f>
        <v>9397.9423841999978</v>
      </c>
      <c r="S54" s="67">
        <f>SUM('A Nagar:YAVATMAL'!K50)</f>
        <v>5083</v>
      </c>
      <c r="T54" s="67">
        <f>SUM('A Nagar:YAVATMAL'!L50)</f>
        <v>5922.8069809999997</v>
      </c>
      <c r="U54" s="67">
        <f>W54+Y54+AA54+AC54+AE54</f>
        <v>37622</v>
      </c>
      <c r="V54" s="67">
        <f>X54+Z54+AB54+AD54+AF54</f>
        <v>119166.49</v>
      </c>
      <c r="W54" s="67">
        <f>SUM('A Nagar:YAVATMAL'!O50)</f>
        <v>9538</v>
      </c>
      <c r="X54" s="67">
        <f>SUM('A Nagar:YAVATMAL'!P50)</f>
        <v>26320.43</v>
      </c>
      <c r="Y54" s="67">
        <f>SUM('A Nagar:YAVATMAL'!Q50)</f>
        <v>11842</v>
      </c>
      <c r="Z54" s="67">
        <f>SUM('A Nagar:YAVATMAL'!R50)</f>
        <v>38959.51</v>
      </c>
      <c r="AA54" s="67">
        <f>SUM('A Nagar:YAVATMAL'!S50)</f>
        <v>5214</v>
      </c>
      <c r="AB54" s="67">
        <f>SUM('A Nagar:YAVATMAL'!T50)</f>
        <v>18372.890000000003</v>
      </c>
      <c r="AC54" s="67">
        <f>SUM('A Nagar:YAVATMAL'!U50)</f>
        <v>3793</v>
      </c>
      <c r="AD54" s="67">
        <f>SUM('A Nagar:YAVATMAL'!V50)</f>
        <v>15746.240000000002</v>
      </c>
      <c r="AE54" s="67">
        <f>SUM('A Nagar:YAVATMAL'!W50)</f>
        <v>7235</v>
      </c>
      <c r="AF54" s="67">
        <f>SUM('A Nagar:YAVATMAL'!X50)</f>
        <v>19767.420000000002</v>
      </c>
      <c r="AG54" s="67">
        <f>'A Nagar'!AA50+AKOLA!AA50+AMARAVATI!AA50+AURANGABAD!AA50+BEED!AA50+BHANDARA!AA50+BULDHANA!AA50+CHANDRAPUR!AA50+DHULE!AA50+GADCHIROLI!AA50+GONDIA!AA50+HINGOLI!AA50+JALGAON!AA50+JALNA!AA50+KOLHAPUR!AA50+LATUR!AA50+'MUMBAI CITY'!AA50+'MUMBAI SUBURB'!AA50+NAGPUR!AA50+NANDED!AA50+NANDURBAR!AA50+NASHIK!AA50+OSMANABAD!AA50+PALGHAR!AA50+PARBHANI!AA50+PUNE!AA50+RAIGAD!AA50+RATNAGIRI!AA50+SANGLI!AA50+SATARA!AA50+SINDHUDURG!AA50+SOLAPUR!AA50+THANE!AA50+WARDHA!AA50+WASHIM!AA50+YAVATMAL!AA50</f>
        <v>3507</v>
      </c>
      <c r="AH54" s="67">
        <f>'A Nagar'!AB50+AKOLA!AB50+AMARAVATI!AB50+AURANGABAD!AB50+BEED!AB50+BHANDARA!AB50+BULDHANA!AB50+CHANDRAPUR!AB50+DHULE!AB50+GADCHIROLI!AB50+GONDIA!AB50+HINGOLI!AB50+JALGAON!AB50+JALNA!AB50+KOLHAPUR!AB50+LATUR!AB50+'MUMBAI CITY'!AB50+'MUMBAI SUBURB'!AB50+NAGPUR!AB50+NANDED!AB50+NANDURBAR!AB50+NASHIK!AB50+OSMANABAD!AB50+PALGHAR!AB50+PARBHANI!AB50+PUNE!AB50+RAIGAD!AB50+RATNAGIRI!AB50+SANGLI!AB50+SATARA!AB50+SINDHUDURG!AB50+SOLAPUR!AB50+THANE!AB50+WARDHA!AB50+WASHIM!AB50+YAVATMAL!AB50</f>
        <v>3923.2400000000002</v>
      </c>
      <c r="AI54" s="67">
        <f>SUM('A Nagar:YAVATMAL'!AC50)</f>
        <v>5433</v>
      </c>
      <c r="AJ54" s="67">
        <f>SUM('A Nagar:YAVATMAL'!AD50)</f>
        <v>10335.68</v>
      </c>
      <c r="AK54" s="67">
        <f>SUM('A Nagar:YAVATMAL'!AE50)</f>
        <v>6027</v>
      </c>
      <c r="AL54" s="67">
        <f>SUM('A Nagar:YAVATMAL'!AF50)</f>
        <v>42357.73000000001</v>
      </c>
      <c r="AM54" s="67">
        <f>SUM('A Nagar:YAVATMAL'!AG50)</f>
        <v>4395</v>
      </c>
      <c r="AN54" s="67">
        <f>SUM('A Nagar:YAVATMAL'!AH50)</f>
        <v>5174.84</v>
      </c>
      <c r="AO54" s="67">
        <f>SUM('A Nagar:YAVATMAL'!AI50)</f>
        <v>5642</v>
      </c>
      <c r="AP54" s="67">
        <f>SUM('A Nagar:YAVATMAL'!AJ50)</f>
        <v>7230.0399999999991</v>
      </c>
      <c r="AQ54" s="67">
        <f>SUM('A Nagar:YAVATMAL'!AK50)</f>
        <v>8426</v>
      </c>
      <c r="AR54" s="67">
        <f>SUM('A Nagar:YAVATMAL'!AL50)</f>
        <v>14422.09</v>
      </c>
      <c r="AS54" s="68">
        <f>C54+U54+AG54+AI54+AK54+AM54+AO54+AQ54</f>
        <v>462240</v>
      </c>
      <c r="AT54" s="68">
        <f>D54+V54+AH54+AJ54+AL54+AN54+AP54+AR54</f>
        <v>503429.24560814927</v>
      </c>
      <c r="AU54" s="67">
        <f>SUM('A Nagar:YAVATMAL'!AO50)</f>
        <v>70623</v>
      </c>
      <c r="AV54" s="67">
        <f>SUM('A Nagar:YAVATMAL'!AP50)</f>
        <v>75309.900000000023</v>
      </c>
      <c r="AW54" s="67">
        <f>SUM('A Nagar:YAVATMAL'!AQ50)</f>
        <v>0</v>
      </c>
      <c r="AX54" s="67">
        <f>SUM('A Nagar:YAVATMAL'!AR50)</f>
        <v>0</v>
      </c>
      <c r="AY54" s="67">
        <f>SUM('A Nagar:YAVATMAL'!AS50)</f>
        <v>0</v>
      </c>
      <c r="AZ54" s="67">
        <f>SUM('A Nagar:YAVATMAL'!AT50)</f>
        <v>0</v>
      </c>
      <c r="BA54" s="67">
        <f>SUM('A Nagar:YAVATMAL'!AU50)</f>
        <v>4657</v>
      </c>
      <c r="BB54" s="67">
        <f>SUM('A Nagar:YAVATMAL'!AV50)</f>
        <v>24134.660000000003</v>
      </c>
      <c r="BC54" s="67">
        <f>SUM('A Nagar:YAVATMAL'!AW50)</f>
        <v>77</v>
      </c>
      <c r="BD54" s="67">
        <f>SUM('A Nagar:YAVATMAL'!AX50)</f>
        <v>153.30000000000001</v>
      </c>
      <c r="BE54" s="67">
        <f>SUM('A Nagar:YAVATMAL'!AY50)</f>
        <v>19093</v>
      </c>
      <c r="BF54" s="67">
        <f>SUM('A Nagar:YAVATMAL'!AZ50)</f>
        <v>49439.250000000007</v>
      </c>
      <c r="BG54" s="68">
        <f>AW54+AY54+BA54+BC54+BE54</f>
        <v>23827</v>
      </c>
      <c r="BH54" s="68">
        <f>AX54+AZ54+BB54+BD54+BF54</f>
        <v>73727.210000000006</v>
      </c>
      <c r="BI54" s="68">
        <f>BG54+AS54</f>
        <v>486067</v>
      </c>
      <c r="BJ54" s="68">
        <f>BH54+AT54</f>
        <v>577156.45560814929</v>
      </c>
    </row>
    <row r="55" spans="1:62" ht="12.75" customHeight="1" x14ac:dyDescent="0.25">
      <c r="A55" s="70">
        <v>39</v>
      </c>
      <c r="B55" s="73" t="s">
        <v>229</v>
      </c>
      <c r="C55" s="67">
        <f>E55+Q55+S55</f>
        <v>190653</v>
      </c>
      <c r="D55" s="67">
        <f>F55+R55+T55</f>
        <v>163401.56127472181</v>
      </c>
      <c r="E55" s="67">
        <f>K55+M55</f>
        <v>182304</v>
      </c>
      <c r="F55" s="67">
        <f>L55+N55</f>
        <v>154766.25179340932</v>
      </c>
      <c r="G55" s="67">
        <f>'Crop Loan'!HK55</f>
        <v>114078.7</v>
      </c>
      <c r="H55" s="67">
        <f>'Crop Loan'!HL55</f>
        <v>92101.95</v>
      </c>
      <c r="I55" s="67">
        <f>'Crop Loan'!HM55</f>
        <v>44832.3</v>
      </c>
      <c r="J55" s="67">
        <f>'Crop Loan'!HN55</f>
        <v>35141.949999999997</v>
      </c>
      <c r="K55" s="67">
        <f>G55+I55</f>
        <v>158911</v>
      </c>
      <c r="L55" s="67">
        <f>H55+J55</f>
        <v>127243.9</v>
      </c>
      <c r="M55" s="67">
        <f>'A Nagar'!E51+AKOLA!E51+AMARAVATI!E51+AURANGABAD!E51+BEED!E51+BHANDARA!E51+BULDHANA!E51+CHANDRAPUR!E51+DHULE!E51+GADCHIROLI!E51+GONDIA!E51+HINGOLI!E51+JALGAON!E51+JALNA!E51+KOLHAPUR!E51+LATUR!E51+'MUMBAI CITY'!E51+'MUMBAI SUBURB'!G51+NAGPUR!E51+NANDED!E51+NANDURBAR!E51+NASHIK!E51+OSMANABAD!E51+PALGHAR!E51+PARBHANI!E51+PUNE!E51+RAIGAD!E51+RATNAGIRI!E51+SANGLI!E51+SATARA!E51+SINDHUDURG!E51+SOLAPUR!E51+THANE!E51+WARDHA!E51+WASHIM!E51+YAVATMAL!E51</f>
        <v>23393</v>
      </c>
      <c r="N55" s="67">
        <f>'A Nagar'!F51+AKOLA!F51+AMARAVATI!F51+AURANGABAD!F51+BEED!F51+BHANDARA!F51+BULDHANA!F51+CHANDRAPUR!F51+DHULE!F51+GADCHIROLI!F51+GONDIA!F51+HINGOLI!F51+JALGAON!F51+JALNA!F51+KOLHAPUR!F51+LATUR!F51+'MUMBAI CITY'!F51+'MUMBAI SUBURB'!H51+NAGPUR!F51+NANDED!F51+NANDURBAR!F51+NASHIK!F51+OSMANABAD!F51+PALGHAR!F51+PARBHANI!F51+PUNE!F51+RAIGAD!F51+RATNAGIRI!F51+SANGLI!F51+SATARA!F51+SINDHUDURG!F51+SOLAPUR!F51+THANE!F51+WARDHA!F51+WASHIM!F51+YAVATMAL!F51</f>
        <v>27522.351793409329</v>
      </c>
      <c r="O55" s="67">
        <f>SUM('A Nagar:YAVATMAL'!G51)</f>
        <v>12959</v>
      </c>
      <c r="P55" s="67">
        <f>SUM('A Nagar:YAVATMAL'!H51)</f>
        <v>10840.681151015624</v>
      </c>
      <c r="Q55" s="67">
        <f>SUM('A Nagar:YAVATMAL'!I51)</f>
        <v>4717</v>
      </c>
      <c r="R55" s="67">
        <f>SUM('A Nagar:YAVATMAL'!J51)</f>
        <v>5520.6274687499999</v>
      </c>
      <c r="S55" s="67">
        <f>SUM('A Nagar:YAVATMAL'!K51)</f>
        <v>3632</v>
      </c>
      <c r="T55" s="67">
        <f>SUM('A Nagar:YAVATMAL'!L51)</f>
        <v>3114.6820125625004</v>
      </c>
      <c r="U55" s="67">
        <f>W55+Y55+AA55+AC55+AE55</f>
        <v>13067</v>
      </c>
      <c r="V55" s="67">
        <f>X55+Z55+AB55+AD55+AF55</f>
        <v>42607.97</v>
      </c>
      <c r="W55" s="67">
        <f>SUM('A Nagar:YAVATMAL'!O51)</f>
        <v>6047</v>
      </c>
      <c r="X55" s="67">
        <f>SUM('A Nagar:YAVATMAL'!P51)</f>
        <v>17659.399999999998</v>
      </c>
      <c r="Y55" s="67">
        <f>SUM('A Nagar:YAVATMAL'!Q51)</f>
        <v>3320</v>
      </c>
      <c r="Z55" s="67">
        <f>SUM('A Nagar:YAVATMAL'!R51)</f>
        <v>13695.83</v>
      </c>
      <c r="AA55" s="67">
        <f>SUM('A Nagar:YAVATMAL'!S51)</f>
        <v>1723</v>
      </c>
      <c r="AB55" s="67">
        <f>SUM('A Nagar:YAVATMAL'!T51)</f>
        <v>6069.4000000000005</v>
      </c>
      <c r="AC55" s="67">
        <f>SUM('A Nagar:YAVATMAL'!U51)</f>
        <v>752</v>
      </c>
      <c r="AD55" s="67">
        <f>SUM('A Nagar:YAVATMAL'!V51)</f>
        <v>1900.04</v>
      </c>
      <c r="AE55" s="67">
        <f>SUM('A Nagar:YAVATMAL'!W51)</f>
        <v>1225</v>
      </c>
      <c r="AF55" s="67">
        <f>SUM('A Nagar:YAVATMAL'!X51)</f>
        <v>3283.2999999999997</v>
      </c>
      <c r="AG55" s="67">
        <f>'A Nagar'!AA51+AKOLA!AA51+AMARAVATI!AA51+AURANGABAD!AA51+BEED!AA51+BHANDARA!AA51+BULDHANA!AA51+CHANDRAPUR!AA51+DHULE!AA51+GADCHIROLI!AA51+GONDIA!AA51+HINGOLI!AA51+JALGAON!AA51+JALNA!AA51+KOLHAPUR!AA51+LATUR!AA51+'MUMBAI CITY'!AA51+'MUMBAI SUBURB'!AA51+NAGPUR!AA51+NANDED!AA51+NANDURBAR!AA51+NASHIK!AA51+OSMANABAD!AA51+PALGHAR!AA51+PARBHANI!AA51+PUNE!AA51+RAIGAD!AA51+RATNAGIRI!AA51+SANGLI!AA51+SATARA!AA51+SINDHUDURG!AA51+SOLAPUR!AA51+THANE!AA51+WARDHA!AA51+WASHIM!AA51+YAVATMAL!AA51</f>
        <v>48</v>
      </c>
      <c r="AH55" s="67">
        <f>'A Nagar'!AB51+AKOLA!AB51+AMARAVATI!AB51+AURANGABAD!AB51+BEED!AB51+BHANDARA!AB51+BULDHANA!AB51+CHANDRAPUR!AB51+DHULE!AB51+GADCHIROLI!AB51+GONDIA!AB51+HINGOLI!AB51+JALGAON!AB51+JALNA!AB51+KOLHAPUR!AB51+LATUR!AB51+'MUMBAI CITY'!AB51+'MUMBAI SUBURB'!AB51+NAGPUR!AB51+NANDED!AB51+NANDURBAR!AB51+NASHIK!AB51+OSMANABAD!AB51+PALGHAR!AB51+PARBHANI!AB51+PUNE!AB51+RAIGAD!AB51+RATNAGIRI!AB51+SANGLI!AB51+SATARA!AB51+SINDHUDURG!AB51+SOLAPUR!AB51+THANE!AB51+WARDHA!AB51+WASHIM!AB51+YAVATMAL!AB51</f>
        <v>87.15</v>
      </c>
      <c r="AI55" s="67">
        <f>SUM('A Nagar:YAVATMAL'!AC51)</f>
        <v>2169</v>
      </c>
      <c r="AJ55" s="67">
        <f>SUM('A Nagar:YAVATMAL'!AD51)</f>
        <v>4047.1200000000003</v>
      </c>
      <c r="AK55" s="67">
        <f>SUM('A Nagar:YAVATMAL'!AE51)</f>
        <v>2774</v>
      </c>
      <c r="AL55" s="67">
        <f>SUM('A Nagar:YAVATMAL'!AF51)</f>
        <v>15099.26</v>
      </c>
      <c r="AM55" s="67">
        <f>SUM('A Nagar:YAVATMAL'!AG51)</f>
        <v>243</v>
      </c>
      <c r="AN55" s="67">
        <f>SUM('A Nagar:YAVATMAL'!AH51)</f>
        <v>962.87</v>
      </c>
      <c r="AO55" s="67">
        <f>SUM('A Nagar:YAVATMAL'!AI51)</f>
        <v>486</v>
      </c>
      <c r="AP55" s="67">
        <f>SUM('A Nagar:YAVATMAL'!AJ51)</f>
        <v>1626.7</v>
      </c>
      <c r="AQ55" s="67">
        <f>SUM('A Nagar:YAVATMAL'!AK51)</f>
        <v>9174</v>
      </c>
      <c r="AR55" s="67">
        <f>SUM('A Nagar:YAVATMAL'!AL51)</f>
        <v>14521.83</v>
      </c>
      <c r="AS55" s="68">
        <f>C55+U55+AG55+AI55+AK55+AM55+AO55+AQ55</f>
        <v>218614</v>
      </c>
      <c r="AT55" s="68">
        <f>D55+V55+AH55+AJ55+AL55+AN55+AP55+AR55</f>
        <v>242354.46127472181</v>
      </c>
      <c r="AU55" s="67">
        <f>SUM('A Nagar:YAVATMAL'!AO51)</f>
        <v>23218</v>
      </c>
      <c r="AV55" s="67">
        <f>SUM('A Nagar:YAVATMAL'!AP51)</f>
        <v>25772.440000000002</v>
      </c>
      <c r="AW55" s="67">
        <f>SUM('A Nagar:YAVATMAL'!AQ51)</f>
        <v>0</v>
      </c>
      <c r="AX55" s="67">
        <f>SUM('A Nagar:YAVATMAL'!AR51)</f>
        <v>0</v>
      </c>
      <c r="AY55" s="67">
        <f>SUM('A Nagar:YAVATMAL'!AS51)</f>
        <v>0</v>
      </c>
      <c r="AZ55" s="67">
        <f>SUM('A Nagar:YAVATMAL'!AT51)</f>
        <v>0</v>
      </c>
      <c r="BA55" s="67">
        <f>SUM('A Nagar:YAVATMAL'!AU51)</f>
        <v>111</v>
      </c>
      <c r="BB55" s="67">
        <f>SUM('A Nagar:YAVATMAL'!AV51)</f>
        <v>567.71</v>
      </c>
      <c r="BC55" s="67">
        <f>SUM('A Nagar:YAVATMAL'!AW51)</f>
        <v>58</v>
      </c>
      <c r="BD55" s="67">
        <f>SUM('A Nagar:YAVATMAL'!AX51)</f>
        <v>299.78999999999996</v>
      </c>
      <c r="BE55" s="67">
        <f>SUM('A Nagar:YAVATMAL'!AY51)</f>
        <v>9430</v>
      </c>
      <c r="BF55" s="67">
        <f>SUM('A Nagar:YAVATMAL'!AZ51)</f>
        <v>13478.3</v>
      </c>
      <c r="BG55" s="68">
        <f>AW55+AY55+BA55+BC55+BE55</f>
        <v>9599</v>
      </c>
      <c r="BH55" s="68">
        <f>AX55+AZ55+BB55+BD55+BF55</f>
        <v>14345.8</v>
      </c>
      <c r="BI55" s="68">
        <f>BG55+AS55</f>
        <v>228213</v>
      </c>
      <c r="BJ55" s="68">
        <f>BH55+AT55</f>
        <v>256700.26127472179</v>
      </c>
    </row>
    <row r="56" spans="1:62" ht="12.75" customHeight="1" x14ac:dyDescent="0.25">
      <c r="A56" s="75" t="s">
        <v>230</v>
      </c>
      <c r="B56" s="71" t="s">
        <v>231</v>
      </c>
      <c r="C56" s="72">
        <f>SUM(C54:C55)</f>
        <v>581841</v>
      </c>
      <c r="D56" s="72">
        <f>SUM(D54:D55)</f>
        <v>464220.6968828711</v>
      </c>
      <c r="E56" s="72">
        <f t="shared" ref="E56:BJ56" si="48">SUM(E54:E55)</f>
        <v>559802</v>
      </c>
      <c r="F56" s="72">
        <f t="shared" si="48"/>
        <v>440264.63803635864</v>
      </c>
      <c r="G56" s="72">
        <f t="shared" si="48"/>
        <v>369572.7</v>
      </c>
      <c r="H56" s="72">
        <f t="shared" si="48"/>
        <v>270720.55</v>
      </c>
      <c r="I56" s="72">
        <f t="shared" si="48"/>
        <v>126336.3</v>
      </c>
      <c r="J56" s="72">
        <f t="shared" si="48"/>
        <v>99739.95</v>
      </c>
      <c r="K56" s="72">
        <f t="shared" si="48"/>
        <v>495909</v>
      </c>
      <c r="L56" s="72">
        <f t="shared" si="48"/>
        <v>370460.5</v>
      </c>
      <c r="M56" s="72">
        <f t="shared" si="48"/>
        <v>63893</v>
      </c>
      <c r="N56" s="72">
        <f t="shared" si="48"/>
        <v>69804.138036358636</v>
      </c>
      <c r="O56" s="72">
        <f t="shared" si="48"/>
        <v>38153</v>
      </c>
      <c r="P56" s="72">
        <f t="shared" si="48"/>
        <v>24167.263960677625</v>
      </c>
      <c r="Q56" s="72">
        <f t="shared" si="48"/>
        <v>13324</v>
      </c>
      <c r="R56" s="72">
        <f t="shared" si="48"/>
        <v>14918.569852949997</v>
      </c>
      <c r="S56" s="72">
        <f t="shared" si="48"/>
        <v>8715</v>
      </c>
      <c r="T56" s="72">
        <f t="shared" si="48"/>
        <v>9037.4889935624997</v>
      </c>
      <c r="U56" s="72">
        <f t="shared" si="48"/>
        <v>50689</v>
      </c>
      <c r="V56" s="72">
        <f t="shared" si="48"/>
        <v>161774.46000000002</v>
      </c>
      <c r="W56" s="72">
        <f t="shared" si="48"/>
        <v>15585</v>
      </c>
      <c r="X56" s="72">
        <f t="shared" si="48"/>
        <v>43979.83</v>
      </c>
      <c r="Y56" s="72">
        <f t="shared" si="48"/>
        <v>15162</v>
      </c>
      <c r="Z56" s="72">
        <f t="shared" si="48"/>
        <v>52655.340000000004</v>
      </c>
      <c r="AA56" s="72">
        <f t="shared" si="48"/>
        <v>6937</v>
      </c>
      <c r="AB56" s="72">
        <f t="shared" si="48"/>
        <v>24442.290000000005</v>
      </c>
      <c r="AC56" s="72">
        <f t="shared" si="48"/>
        <v>4545</v>
      </c>
      <c r="AD56" s="72">
        <f t="shared" si="48"/>
        <v>17646.280000000002</v>
      </c>
      <c r="AE56" s="72">
        <f t="shared" si="48"/>
        <v>8460</v>
      </c>
      <c r="AF56" s="72">
        <f t="shared" si="48"/>
        <v>23050.720000000001</v>
      </c>
      <c r="AG56" s="72">
        <f t="shared" si="48"/>
        <v>3555</v>
      </c>
      <c r="AH56" s="72">
        <f t="shared" si="48"/>
        <v>4010.3900000000003</v>
      </c>
      <c r="AI56" s="72">
        <f t="shared" si="48"/>
        <v>7602</v>
      </c>
      <c r="AJ56" s="72">
        <f t="shared" si="48"/>
        <v>14382.800000000001</v>
      </c>
      <c r="AK56" s="72">
        <f t="shared" si="48"/>
        <v>8801</v>
      </c>
      <c r="AL56" s="72">
        <f t="shared" si="48"/>
        <v>57456.990000000013</v>
      </c>
      <c r="AM56" s="72">
        <f t="shared" si="48"/>
        <v>4638</v>
      </c>
      <c r="AN56" s="72">
        <f t="shared" si="48"/>
        <v>6137.71</v>
      </c>
      <c r="AO56" s="72">
        <f t="shared" si="48"/>
        <v>6128</v>
      </c>
      <c r="AP56" s="72">
        <f t="shared" si="48"/>
        <v>8856.74</v>
      </c>
      <c r="AQ56" s="72">
        <f t="shared" si="48"/>
        <v>17600</v>
      </c>
      <c r="AR56" s="72">
        <f t="shared" si="48"/>
        <v>28943.919999999998</v>
      </c>
      <c r="AS56" s="72">
        <f>SUM(AS54:AS55)</f>
        <v>680854</v>
      </c>
      <c r="AT56" s="72">
        <f>SUM(AT54:AT55)</f>
        <v>745783.70688287111</v>
      </c>
      <c r="AU56" s="72">
        <f t="shared" si="48"/>
        <v>93841</v>
      </c>
      <c r="AV56" s="72">
        <f t="shared" si="48"/>
        <v>101082.34000000003</v>
      </c>
      <c r="AW56" s="72">
        <f t="shared" ref="AW56:BF56" si="49">SUM(AW54:AW55)</f>
        <v>0</v>
      </c>
      <c r="AX56" s="72">
        <f t="shared" si="49"/>
        <v>0</v>
      </c>
      <c r="AY56" s="72">
        <f t="shared" si="49"/>
        <v>0</v>
      </c>
      <c r="AZ56" s="72">
        <f t="shared" si="49"/>
        <v>0</v>
      </c>
      <c r="BA56" s="72">
        <f t="shared" si="49"/>
        <v>4768</v>
      </c>
      <c r="BB56" s="72">
        <f t="shared" si="49"/>
        <v>24702.370000000003</v>
      </c>
      <c r="BC56" s="72">
        <f t="shared" si="49"/>
        <v>135</v>
      </c>
      <c r="BD56" s="72">
        <f t="shared" si="49"/>
        <v>453.09</v>
      </c>
      <c r="BE56" s="72">
        <f t="shared" si="49"/>
        <v>28523</v>
      </c>
      <c r="BF56" s="72">
        <f t="shared" si="49"/>
        <v>62917.55</v>
      </c>
      <c r="BG56" s="72">
        <f t="shared" si="48"/>
        <v>33426</v>
      </c>
      <c r="BH56" s="72">
        <f t="shared" si="48"/>
        <v>88073.010000000009</v>
      </c>
      <c r="BI56" s="72">
        <f t="shared" si="48"/>
        <v>714280</v>
      </c>
      <c r="BJ56" s="72">
        <f t="shared" si="48"/>
        <v>833856.71688287111</v>
      </c>
    </row>
    <row r="57" spans="1:62" ht="12.75" customHeight="1" x14ac:dyDescent="0.25">
      <c r="A57" s="70">
        <v>40</v>
      </c>
      <c r="B57" s="73" t="s">
        <v>232</v>
      </c>
      <c r="C57" s="67">
        <f>E57+Q57+S57</f>
        <v>3023978</v>
      </c>
      <c r="D57" s="67">
        <f>F57+R57+T57</f>
        <v>2438027.575900489</v>
      </c>
      <c r="E57" s="67">
        <f>K57+M57</f>
        <v>2948563</v>
      </c>
      <c r="F57" s="67">
        <f>L57+N57</f>
        <v>2337305.8072971376</v>
      </c>
      <c r="G57" s="67">
        <f>'Crop Loan'!HK57</f>
        <v>1844492.5</v>
      </c>
      <c r="H57" s="67">
        <f>'Crop Loan'!HL57</f>
        <v>1391005.97</v>
      </c>
      <c r="I57" s="67">
        <f>'Crop Loan'!HM57</f>
        <v>835040.5</v>
      </c>
      <c r="J57" s="67">
        <f>'Crop Loan'!HN57</f>
        <v>667413</v>
      </c>
      <c r="K57" s="67">
        <f>G57+I57</f>
        <v>2679533</v>
      </c>
      <c r="L57" s="67">
        <f>H57+J57</f>
        <v>2058418.97</v>
      </c>
      <c r="M57" s="67">
        <f>'A Nagar'!E53+AKOLA!E53+AMARAVATI!E53+AURANGABAD!E53+BEED!E53+BHANDARA!E53+BULDHANA!E53+CHANDRAPUR!E53+DHULE!E53+GADCHIROLI!E53+GONDIA!E53+HINGOLI!E53+JALGAON!E53+JALNA!E53+KOLHAPUR!E53+LATUR!E53+'MUMBAI CITY'!E53+'MUMBAI SUBURB'!G53+NAGPUR!E53+NANDED!E53+NANDURBAR!E53+NASHIK!E53+OSMANABAD!E53+PALGHAR!E53+PARBHANI!E53+PUNE!E53+RAIGAD!E53+RATNAGIRI!E53+SANGLI!E53+SATARA!E53+SINDHUDURG!E53+SOLAPUR!E53+THANE!E53+WARDHA!E53+WASHIM!E53+YAVATMAL!E53</f>
        <v>269030</v>
      </c>
      <c r="N57" s="67">
        <f>'A Nagar'!F53+AKOLA!F53+AMARAVATI!F53+AURANGABAD!F53+BEED!F53+BHANDARA!F53+BULDHANA!F53+CHANDRAPUR!F53+DHULE!F53+GADCHIROLI!F53+GONDIA!F53+HINGOLI!F53+JALGAON!F53+JALNA!F53+KOLHAPUR!F53+LATUR!F53+'MUMBAI CITY'!F53+'MUMBAI SUBURB'!H53+NAGPUR!F53+NANDED!F53+NANDURBAR!F53+NASHIK!F53+OSMANABAD!F53+PALGHAR!F53+PARBHANI!F53+PUNE!F53+RAIGAD!F53+RATNAGIRI!F53+SANGLI!F53+SATARA!F53+SINDHUDURG!F53+SOLAPUR!F53+THANE!F53+WARDHA!F53+WASHIM!F53+YAVATMAL!F53</f>
        <v>278886.83729713771</v>
      </c>
      <c r="O57" s="67">
        <f>SUM('A Nagar:YAVATMAL'!G53)</f>
        <v>108578</v>
      </c>
      <c r="P57" s="67">
        <f>SUM('A Nagar:YAVATMAL'!H53)</f>
        <v>104710.63565454687</v>
      </c>
      <c r="Q57" s="67">
        <f>SUM('A Nagar:YAVATMAL'!I53)</f>
        <v>48049</v>
      </c>
      <c r="R57" s="67">
        <f>SUM('A Nagar:YAVATMAL'!J53)</f>
        <v>63422.885200078126</v>
      </c>
      <c r="S57" s="67">
        <f>SUM('A Nagar:YAVATMAL'!K53)</f>
        <v>27366</v>
      </c>
      <c r="T57" s="67">
        <f>SUM('A Nagar:YAVATMAL'!L53)</f>
        <v>37298.883403273445</v>
      </c>
      <c r="U57" s="67">
        <f>W57+Y57+AA57+AC57+AE57</f>
        <v>167657</v>
      </c>
      <c r="V57" s="67">
        <f>X57+Z57+AB57+AD57+AF57</f>
        <v>238956.24</v>
      </c>
      <c r="W57" s="67">
        <f>SUM('A Nagar:YAVATMAL'!O54)</f>
        <v>55038</v>
      </c>
      <c r="X57" s="67">
        <f>SUM('A Nagar:YAVATMAL'!P54)</f>
        <v>31764.16</v>
      </c>
      <c r="Y57" s="67">
        <f>SUM('A Nagar:YAVATMAL'!Q54)</f>
        <v>56422</v>
      </c>
      <c r="Z57" s="67">
        <f>SUM('A Nagar:YAVATMAL'!R54)</f>
        <v>85825.7</v>
      </c>
      <c r="AA57" s="67">
        <f>SUM('A Nagar:YAVATMAL'!S54)</f>
        <v>1291</v>
      </c>
      <c r="AB57" s="67">
        <f>SUM('A Nagar:YAVATMAL'!T54)</f>
        <v>5909.82</v>
      </c>
      <c r="AC57" s="67">
        <f>SUM('A Nagar:YAVATMAL'!U54)</f>
        <v>7226</v>
      </c>
      <c r="AD57" s="67">
        <f>SUM('A Nagar:YAVATMAL'!V54)</f>
        <v>21583.72</v>
      </c>
      <c r="AE57" s="67">
        <f>SUM('A Nagar:YAVATMAL'!W54)</f>
        <v>47680</v>
      </c>
      <c r="AF57" s="67">
        <f>SUM('A Nagar:YAVATMAL'!X54)</f>
        <v>93872.84</v>
      </c>
      <c r="AG57" s="67">
        <f>'A Nagar'!AA53+AKOLA!AA53+AMARAVATI!AA53+AURANGABAD!AA53+BEED!AA53+BHANDARA!AA53+BULDHANA!AA53+CHANDRAPUR!AA53+DHULE!AA53+GADCHIROLI!AA53+GONDIA!AA53+HINGOLI!AA53+JALGAON!AA53+JALNA!AA53+KOLHAPUR!AA53+LATUR!AA53+'MUMBAI CITY'!AA53+'MUMBAI SUBURB'!AA53+NAGPUR!AA53+NANDED!AA53+NANDURBAR!AA53+NASHIK!AA53+OSMANABAD!AA53+PALGHAR!AA53+PARBHANI!AA53+PUNE!AA53+RAIGAD!AA53+RATNAGIRI!AA53+SANGLI!AA53+SATARA!AA53+SINDHUDURG!AA53+SOLAPUR!AA53+THANE!AA53+WARDHA!AA53+WASHIM!AA53+YAVATMAL!AA53</f>
        <v>9732</v>
      </c>
      <c r="AH57" s="67">
        <f>'A Nagar'!AB53+AKOLA!AB53+AMARAVATI!AB53+AURANGABAD!AB53+BEED!AB53+BHANDARA!AB53+BULDHANA!AB53+CHANDRAPUR!AB53+DHULE!AB53+GADCHIROLI!AB53+GONDIA!AB53+HINGOLI!AB53+JALGAON!AB53+JALNA!AB53+KOLHAPUR!AB53+LATUR!AB53+'MUMBAI CITY'!AB53+'MUMBAI SUBURB'!AB53+NAGPUR!AB53+NANDED!AB53+NANDURBAR!AB53+NASHIK!AB53+OSMANABAD!AB53+PALGHAR!AB53+PARBHANI!AB53+PUNE!AB53+RAIGAD!AB53+RATNAGIRI!AB53+SANGLI!AB53+SATARA!AB53+SINDHUDURG!AB53+SOLAPUR!AB53+THANE!AB53+WARDHA!AB53+WASHIM!AB53+YAVATMAL!AB53</f>
        <v>9464.77</v>
      </c>
      <c r="AI57" s="67">
        <f>SUM('A Nagar:YAVATMAL'!AC53)</f>
        <v>42279</v>
      </c>
      <c r="AJ57" s="67">
        <f>SUM('A Nagar:YAVATMAL'!AD53)</f>
        <v>69429.62999999999</v>
      </c>
      <c r="AK57" s="67">
        <f>SUM('A Nagar:YAVATMAL'!AE53)</f>
        <v>45605</v>
      </c>
      <c r="AL57" s="67">
        <f>SUM('A Nagar:YAVATMAL'!AF53)</f>
        <v>204121.01</v>
      </c>
      <c r="AM57" s="67">
        <f>SUM('A Nagar:YAVATMAL'!AG53)</f>
        <v>7517</v>
      </c>
      <c r="AN57" s="67">
        <f>SUM('A Nagar:YAVATMAL'!AH53)</f>
        <v>9398.2199999999993</v>
      </c>
      <c r="AO57" s="67">
        <f>SUM('A Nagar:YAVATMAL'!AI53)</f>
        <v>12532</v>
      </c>
      <c r="AP57" s="67">
        <f>SUM('A Nagar:YAVATMAL'!AJ53)</f>
        <v>28133.3</v>
      </c>
      <c r="AQ57" s="67">
        <f>SUM('A Nagar:YAVATMAL'!AK53)</f>
        <v>25550</v>
      </c>
      <c r="AR57" s="67">
        <f>SUM('A Nagar:YAVATMAL'!AL53)</f>
        <v>92112.08</v>
      </c>
      <c r="AS57" s="68">
        <f>C57+U57+AG57+AI57+AK57+AM57+AO57+AQ57</f>
        <v>3334850</v>
      </c>
      <c r="AT57" s="68">
        <f>D57+V57+AH57+AJ57+AL57+AN57+AP57+AR57</f>
        <v>3089642.825900489</v>
      </c>
      <c r="AU57" s="67">
        <f>SUM('A Nagar:YAVATMAL'!AO53)</f>
        <v>435774</v>
      </c>
      <c r="AV57" s="67">
        <f>SUM('A Nagar:YAVATMAL'!AP53)</f>
        <v>403724.18</v>
      </c>
      <c r="AW57" s="67">
        <f>SUM('A Nagar:YAVATMAL'!AQ53)</f>
        <v>0</v>
      </c>
      <c r="AX57" s="67">
        <f>SUM('A Nagar:YAVATMAL'!AR53)</f>
        <v>0</v>
      </c>
      <c r="AY57" s="67">
        <f>SUM('A Nagar:YAVATMAL'!AS53)</f>
        <v>0</v>
      </c>
      <c r="AZ57" s="67">
        <f>SUM('A Nagar:YAVATMAL'!AT53)</f>
        <v>0</v>
      </c>
      <c r="BA57" s="67">
        <f>SUM('A Nagar:YAVATMAL'!AU53)</f>
        <v>35161</v>
      </c>
      <c r="BB57" s="67">
        <f>SUM('A Nagar:YAVATMAL'!AV53)</f>
        <v>117322.33</v>
      </c>
      <c r="BC57" s="67">
        <f>SUM('A Nagar:YAVATMAL'!AW53)</f>
        <v>916</v>
      </c>
      <c r="BD57" s="67">
        <f>SUM('A Nagar:YAVATMAL'!AX53)</f>
        <v>3663.69</v>
      </c>
      <c r="BE57" s="67">
        <f>SUM('A Nagar:YAVATMAL'!AY53)</f>
        <v>165883</v>
      </c>
      <c r="BF57" s="67">
        <f>SUM('A Nagar:YAVATMAL'!AZ53)</f>
        <v>549988.61</v>
      </c>
      <c r="BG57" s="68">
        <f>AW57+AY57+BA57+BC57+BE57</f>
        <v>201960</v>
      </c>
      <c r="BH57" s="68">
        <f>AX57+AZ57+BB57+BD57+BF57</f>
        <v>670974.63</v>
      </c>
      <c r="BI57" s="68">
        <f>BG57+AS57</f>
        <v>3536810</v>
      </c>
      <c r="BJ57" s="68">
        <f>BH57+AT57</f>
        <v>3760617.4559004889</v>
      </c>
    </row>
    <row r="58" spans="1:62" ht="12.75" customHeight="1" x14ac:dyDescent="0.25">
      <c r="A58" s="75" t="s">
        <v>233</v>
      </c>
      <c r="B58" s="77" t="s">
        <v>234</v>
      </c>
      <c r="C58" s="72">
        <f>C57</f>
        <v>3023978</v>
      </c>
      <c r="D58" s="72">
        <f>D57</f>
        <v>2438027.575900489</v>
      </c>
      <c r="E58" s="72">
        <f t="shared" ref="E58:AJ58" si="50">SUM(E57:E57)</f>
        <v>2948563</v>
      </c>
      <c r="F58" s="72">
        <f t="shared" si="50"/>
        <v>2337305.8072971376</v>
      </c>
      <c r="G58" s="72">
        <f t="shared" si="50"/>
        <v>1844492.5</v>
      </c>
      <c r="H58" s="72">
        <f t="shared" si="50"/>
        <v>1391005.97</v>
      </c>
      <c r="I58" s="72">
        <f t="shared" si="50"/>
        <v>835040.5</v>
      </c>
      <c r="J58" s="72">
        <f t="shared" si="50"/>
        <v>667413</v>
      </c>
      <c r="K58" s="72">
        <f t="shared" si="50"/>
        <v>2679533</v>
      </c>
      <c r="L58" s="72">
        <f t="shared" si="50"/>
        <v>2058418.97</v>
      </c>
      <c r="M58" s="72">
        <f t="shared" si="50"/>
        <v>269030</v>
      </c>
      <c r="N58" s="72">
        <f t="shared" si="50"/>
        <v>278886.83729713771</v>
      </c>
      <c r="O58" s="72">
        <f t="shared" si="50"/>
        <v>108578</v>
      </c>
      <c r="P58" s="72">
        <f t="shared" si="50"/>
        <v>104710.63565454687</v>
      </c>
      <c r="Q58" s="72">
        <f t="shared" si="50"/>
        <v>48049</v>
      </c>
      <c r="R58" s="72">
        <f t="shared" si="50"/>
        <v>63422.885200078126</v>
      </c>
      <c r="S58" s="72">
        <f t="shared" si="50"/>
        <v>27366</v>
      </c>
      <c r="T58" s="72">
        <f t="shared" si="50"/>
        <v>37298.883403273445</v>
      </c>
      <c r="U58" s="72">
        <f t="shared" si="50"/>
        <v>167657</v>
      </c>
      <c r="V58" s="72">
        <f t="shared" si="50"/>
        <v>238956.24</v>
      </c>
      <c r="W58" s="72">
        <f t="shared" si="50"/>
        <v>55038</v>
      </c>
      <c r="X58" s="72">
        <f t="shared" si="50"/>
        <v>31764.16</v>
      </c>
      <c r="Y58" s="72">
        <f t="shared" si="50"/>
        <v>56422</v>
      </c>
      <c r="Z58" s="72">
        <f t="shared" si="50"/>
        <v>85825.7</v>
      </c>
      <c r="AA58" s="72">
        <f t="shared" si="50"/>
        <v>1291</v>
      </c>
      <c r="AB58" s="72">
        <f t="shared" si="50"/>
        <v>5909.82</v>
      </c>
      <c r="AC58" s="72">
        <f t="shared" si="50"/>
        <v>7226</v>
      </c>
      <c r="AD58" s="72">
        <f t="shared" si="50"/>
        <v>21583.72</v>
      </c>
      <c r="AE58" s="72">
        <f t="shared" si="50"/>
        <v>47680</v>
      </c>
      <c r="AF58" s="72">
        <f t="shared" si="50"/>
        <v>93872.84</v>
      </c>
      <c r="AG58" s="72">
        <f t="shared" si="50"/>
        <v>9732</v>
      </c>
      <c r="AH58" s="72">
        <f t="shared" si="50"/>
        <v>9464.77</v>
      </c>
      <c r="AI58" s="72">
        <f t="shared" si="50"/>
        <v>42279</v>
      </c>
      <c r="AJ58" s="72">
        <f t="shared" si="50"/>
        <v>69429.62999999999</v>
      </c>
      <c r="AK58" s="72">
        <f t="shared" ref="AK58:BJ58" si="51">SUM(AK57:AK57)</f>
        <v>45605</v>
      </c>
      <c r="AL58" s="72">
        <f t="shared" si="51"/>
        <v>204121.01</v>
      </c>
      <c r="AM58" s="72">
        <f t="shared" si="51"/>
        <v>7517</v>
      </c>
      <c r="AN58" s="72">
        <f t="shared" si="51"/>
        <v>9398.2199999999993</v>
      </c>
      <c r="AO58" s="72">
        <f t="shared" si="51"/>
        <v>12532</v>
      </c>
      <c r="AP58" s="72">
        <f t="shared" si="51"/>
        <v>28133.3</v>
      </c>
      <c r="AQ58" s="72">
        <f t="shared" si="51"/>
        <v>25550</v>
      </c>
      <c r="AR58" s="72">
        <f t="shared" si="51"/>
        <v>92112.08</v>
      </c>
      <c r="AS58" s="72">
        <f t="shared" si="51"/>
        <v>3334850</v>
      </c>
      <c r="AT58" s="72">
        <f t="shared" si="51"/>
        <v>3089642.825900489</v>
      </c>
      <c r="AU58" s="72">
        <f t="shared" si="51"/>
        <v>435774</v>
      </c>
      <c r="AV58" s="72">
        <f t="shared" si="51"/>
        <v>403724.18</v>
      </c>
      <c r="AW58" s="72">
        <f t="shared" si="51"/>
        <v>0</v>
      </c>
      <c r="AX58" s="72">
        <f t="shared" si="51"/>
        <v>0</v>
      </c>
      <c r="AY58" s="72">
        <f t="shared" si="51"/>
        <v>0</v>
      </c>
      <c r="AZ58" s="72">
        <f t="shared" si="51"/>
        <v>0</v>
      </c>
      <c r="BA58" s="72">
        <f t="shared" si="51"/>
        <v>35161</v>
      </c>
      <c r="BB58" s="72">
        <f t="shared" si="51"/>
        <v>117322.33</v>
      </c>
      <c r="BC58" s="72">
        <f t="shared" si="51"/>
        <v>916</v>
      </c>
      <c r="BD58" s="72">
        <f t="shared" si="51"/>
        <v>3663.69</v>
      </c>
      <c r="BE58" s="72">
        <f t="shared" si="51"/>
        <v>165883</v>
      </c>
      <c r="BF58" s="72">
        <f t="shared" si="51"/>
        <v>549988.61</v>
      </c>
      <c r="BG58" s="72">
        <f t="shared" si="51"/>
        <v>201960</v>
      </c>
      <c r="BH58" s="72">
        <f t="shared" si="51"/>
        <v>670974.63</v>
      </c>
      <c r="BI58" s="72">
        <f t="shared" si="51"/>
        <v>3536810</v>
      </c>
      <c r="BJ58" s="72">
        <f t="shared" si="51"/>
        <v>3760617.4559004889</v>
      </c>
    </row>
    <row r="59" spans="1:62" ht="12.75" customHeight="1" x14ac:dyDescent="0.25">
      <c r="A59" s="70">
        <v>41</v>
      </c>
      <c r="B59" s="59" t="s">
        <v>248</v>
      </c>
      <c r="C59" s="67">
        <f t="shared" ref="C59:D62" si="52">E59+Q59+S59</f>
        <v>844</v>
      </c>
      <c r="D59" s="67">
        <f t="shared" si="52"/>
        <v>751.04</v>
      </c>
      <c r="E59" s="67">
        <f t="shared" ref="E59:F62" si="53">K59+M59</f>
        <v>614</v>
      </c>
      <c r="F59" s="67">
        <f t="shared" si="53"/>
        <v>451.03999999999996</v>
      </c>
      <c r="G59" s="67">
        <f>'Crop Loan'!HK59</f>
        <v>0</v>
      </c>
      <c r="H59" s="67">
        <f>'Crop Loan'!HL59</f>
        <v>0</v>
      </c>
      <c r="I59" s="67">
        <f>'Crop Loan'!HM59</f>
        <v>0</v>
      </c>
      <c r="J59" s="67">
        <f>'Crop Loan'!HN59</f>
        <v>0</v>
      </c>
      <c r="K59" s="67">
        <f t="shared" ref="K59:L62" si="54">G59+I59</f>
        <v>0</v>
      </c>
      <c r="L59" s="67">
        <f t="shared" si="54"/>
        <v>0</v>
      </c>
      <c r="M59" s="67">
        <f>'A Nagar'!E55+AKOLA!E55+AMARAVATI!E55+AURANGABAD!E55+BEED!E55+BHANDARA!E55+BULDHANA!E55+CHANDRAPUR!E55+DHULE!E55+GADCHIROLI!E55+GONDIA!E55+HINGOLI!E55+JALGAON!E55+JALNA!E55+KOLHAPUR!E55+LATUR!E55+'MUMBAI CITY'!E55+'MUMBAI SUBURB'!G55+NAGPUR!E55+NANDED!E55+NANDURBAR!E55+NASHIK!E55+OSMANABAD!E55+PALGHAR!E55+PARBHANI!E55+PUNE!E55+RAIGAD!E55+RATNAGIRI!E55+SANGLI!E55+SATARA!E55+SINDHUDURG!E55+SOLAPUR!E55+THANE!E55+WARDHA!E55+WASHIM!E55+YAVATMAL!E55</f>
        <v>614</v>
      </c>
      <c r="N59" s="67">
        <f>'A Nagar'!F55+AKOLA!F55+AMARAVATI!F55+AURANGABAD!F55+BEED!F55+BHANDARA!F55+BULDHANA!F55+CHANDRAPUR!F55+DHULE!F55+GADCHIROLI!F55+GONDIA!F55+HINGOLI!F55+JALGAON!F55+JALNA!F55+KOLHAPUR!F55+LATUR!F55+'MUMBAI CITY'!F55+'MUMBAI SUBURB'!H55+NAGPUR!F55+NANDED!F55+NANDURBAR!F55+NASHIK!F55+OSMANABAD!F55+PALGHAR!F55+PARBHANI!F55+PUNE!F55+RAIGAD!F55+RATNAGIRI!F55+SANGLI!F55+SATARA!F55+SINDHUDURG!F55+SOLAPUR!F55+THANE!F55+WARDHA!F55+WASHIM!F55+YAVATMAL!F55</f>
        <v>451.03999999999996</v>
      </c>
      <c r="O59" s="67">
        <f>'A Nagar'!G55+AKOLA!G55+AMARAVATI!G55+AURANGABAD!G55+BEED!G55+BHANDARA!G55+BULDHANA!G55+CHANDRAPUR!G55+DHULE!G55+GADCHIROLI!G55+GONDIA!G55+HINGOLI!G55+JALGAON!G55+JALNA!G55+KOLHAPUR!G55+LATUR!G55+'MUMBAI CITY'!G55+'MUMBAI SUBURB'!I55+NAGPUR!G55+NANDED!G55+NANDURBAR!G55+NASHIK!G55+OSMANABAD!G55+PALGHAR!G55+PARBHANI!G55+PUNE!G55+RAIGAD!G55+RATNAGIRI!G55+SANGLI!G55+SATARA!G55+SINDHUDURG!G55+SOLAPUR!G55+THANE!G55+WARDHA!G55+WASHIM!G55+YAVATMAL!G55</f>
        <v>162</v>
      </c>
      <c r="P59" s="67">
        <f>'A Nagar'!H55+AKOLA!H55+AMARAVATI!H55+AURANGABAD!H55+BEED!H55+BHANDARA!H55+BULDHANA!H55+CHANDRAPUR!H55+DHULE!H55+GADCHIROLI!H55+GONDIA!H55+HINGOLI!H55+JALGAON!H55+JALNA!H55+KOLHAPUR!H55+LATUR!H55+'MUMBAI CITY'!H55+'MUMBAI SUBURB'!J55+NAGPUR!H55+NANDED!H55+NANDURBAR!H55+NASHIK!H55+OSMANABAD!H55+PALGHAR!H55+PARBHANI!H55+PUNE!H55+RAIGAD!H55+RATNAGIRI!H55+SANGLI!H55+SATARA!H55+SINDHUDURG!H55+SOLAPUR!H55+THANE!H55+WARDHA!H55+WASHIM!H55+YAVATMAL!H55</f>
        <v>129.304</v>
      </c>
      <c r="Q59" s="67">
        <f>SUM('A Nagar:YAVATMAL'!I55)</f>
        <v>230</v>
      </c>
      <c r="R59" s="67">
        <f>SUM('A Nagar:YAVATMAL'!J55)</f>
        <v>300</v>
      </c>
      <c r="S59" s="67">
        <f>SUM('A Nagar:YAVATMAL'!K55)</f>
        <v>0</v>
      </c>
      <c r="T59" s="67">
        <f>SUM('A Nagar:YAVATMAL'!L55)</f>
        <v>0</v>
      </c>
      <c r="U59" s="67">
        <f t="shared" ref="U59:V62" si="55">W59+Y59+AA59+AC59+AE59</f>
        <v>206</v>
      </c>
      <c r="V59" s="67">
        <f t="shared" si="55"/>
        <v>1660.72</v>
      </c>
      <c r="W59" s="67">
        <f>'A Nagar'!O55+AKOLA!O55+AMARAVATI!O55+AURANGABAD!O55+BEED!O55+BHANDARA!O55+BULDHANA!O55+CHANDRAPUR!O55+DHULE!O55+GADCHIROLI!O55+GONDIA!O55+HINGOLI!O55+JALGAON!O55+JALNA!O55+KOLHAPUR!O55+LATUR!O55+'MUMBAI CITY'!O55+'MUMBAI SUBURB'!Q55+NAGPUR!O55+NANDED!O55+NANDURBAR!O55+NASHIK!O55+OSMANABAD!O55+PALGHAR!O55+PARBHANI!O55+PUNE!O55+RAIGAD!O55+RATNAGIRI!O55+SANGLI!O55+SATARA!O55+SINDHUDURG!O55+SOLAPUR!O55+THANE!O55+WARDHA!O55+WASHIM!O55+YAVATMAL!O55</f>
        <v>123</v>
      </c>
      <c r="X59" s="67">
        <f>'A Nagar'!P55+AKOLA!P55+AMARAVATI!P55+AURANGABAD!P55+BEED!P55+BHANDARA!P55+BULDHANA!P55+CHANDRAPUR!P55+DHULE!P55+GADCHIROLI!P55+GONDIA!P55+HINGOLI!P55+JALGAON!P55+JALNA!P55+KOLHAPUR!P55+LATUR!P55+'MUMBAI CITY'!P55+'MUMBAI SUBURB'!R55+NAGPUR!P55+NANDED!P55+NANDURBAR!P55+NASHIK!P55+OSMANABAD!P55+PALGHAR!P55+PARBHANI!P55+PUNE!P55+RAIGAD!P55+RATNAGIRI!P55+SANGLI!P55+SATARA!P55+SINDHUDURG!P55+SOLAPUR!P55+THANE!P55+WARDHA!P55+WASHIM!P55+YAVATMAL!P55</f>
        <v>481.27</v>
      </c>
      <c r="Y59" s="67">
        <f>'A Nagar'!Q55+AKOLA!Q55+AMARAVATI!Q55+AURANGABAD!Q55+BEED!Q55+BHANDARA!Q55+BULDHANA!Q55+CHANDRAPUR!Q55+DHULE!Q55+GADCHIROLI!Q55+GONDIA!Q55+HINGOLI!Q55+JALGAON!Q55+JALNA!Q55+KOLHAPUR!Q55+LATUR!Q55+'MUMBAI CITY'!Q55+'MUMBAI SUBURB'!S55+NAGPUR!Q55+NANDED!Q55+NANDURBAR!Q55+NASHIK!Q55+OSMANABAD!Q55+PALGHAR!Q55+PARBHANI!Q55+PUNE!Q55+RAIGAD!Q55+RATNAGIRI!Q55+SANGLI!Q55+SATARA!Q55+SINDHUDURG!Q55+SOLAPUR!Q55+THANE!Q55+WARDHA!Q55+WASHIM!Q55+YAVATMAL!Q55</f>
        <v>16</v>
      </c>
      <c r="Z59" s="67">
        <f>'A Nagar'!R55+AKOLA!R55+AMARAVATI!R55+AURANGABAD!R55+BEED!R55+BHANDARA!R55+BULDHANA!R55+CHANDRAPUR!R55+DHULE!R55+GADCHIROLI!R55+GONDIA!R55+HINGOLI!R55+JALGAON!R55+JALNA!R55+KOLHAPUR!R55+LATUR!R55+'MUMBAI CITY'!R55+'MUMBAI SUBURB'!T55+NAGPUR!R55+NANDED!R55+NANDURBAR!R55+NASHIK!R55+OSMANABAD!R55+PALGHAR!R55+PARBHANI!R55+PUNE!R55+RAIGAD!R55+RATNAGIRI!R55+SANGLI!R55+SATARA!R55+SINDHUDURG!R55+SOLAPUR!R55+THANE!R55+WARDHA!R55+WASHIM!R55+YAVATMAL!R55</f>
        <v>809.18000000000006</v>
      </c>
      <c r="AA59" s="67">
        <f>'A Nagar'!S55+AKOLA!S55+AMARAVATI!S55+AURANGABAD!S55+BEED!S55+BHANDARA!S55+BULDHANA!S55+CHANDRAPUR!S55+DHULE!S55+GADCHIROLI!S55+GONDIA!S55+HINGOLI!S55+JALGAON!S55+JALNA!S55+KOLHAPUR!S55+LATUR!S55+'MUMBAI CITY'!S55+'MUMBAI SUBURB'!U55+NAGPUR!S55+NANDED!S55+NANDURBAR!S55+NASHIK!S55+OSMANABAD!S55+PALGHAR!S55+PARBHANI!S55+PUNE!S55+RAIGAD!S55+RATNAGIRI!S55+SANGLI!S55+SATARA!S55+SINDHUDURG!S55+SOLAPUR!S55+THANE!S55+WARDHA!S55+WASHIM!S55+YAVATMAL!S55</f>
        <v>2</v>
      </c>
      <c r="AB59" s="67">
        <f>'A Nagar'!T55+AKOLA!T55+AMARAVATI!T55+AURANGABAD!T55+BEED!T55+BHANDARA!T55+BULDHANA!T55+CHANDRAPUR!T55+DHULE!T55+GADCHIROLI!T55+GONDIA!T55+HINGOLI!T55+JALGAON!T55+JALNA!T55+KOLHAPUR!T55+LATUR!T55+'MUMBAI CITY'!T55+'MUMBAI SUBURB'!V55+NAGPUR!T55+NANDED!T55+NANDURBAR!T55+NASHIK!T55+OSMANABAD!T55+PALGHAR!T55+PARBHANI!T55+PUNE!T55+RAIGAD!T55+RATNAGIRI!T55+SANGLI!T55+SATARA!T55+SINDHUDURG!T55+SOLAPUR!T55+THANE!T55+WARDHA!T55+WASHIM!T55+YAVATMAL!T55</f>
        <v>16.329999999999998</v>
      </c>
      <c r="AC59" s="67">
        <f>'A Nagar'!U55+AKOLA!U55+AMARAVATI!U55+AURANGABAD!U55+BEED!U55+BHANDARA!U55+BULDHANA!U55+CHANDRAPUR!U55+DHULE!U55+GADCHIROLI!U55+GONDIA!U55+HINGOLI!U55+JALGAON!U55+JALNA!U55+KOLHAPUR!U55+LATUR!U55+'MUMBAI CITY'!U55+'MUMBAI SUBURB'!W55+NAGPUR!U55+NANDED!U55+NANDURBAR!U55+NASHIK!U55+OSMANABAD!U55+PALGHAR!U55+PARBHANI!U55+PUNE!U55+RAIGAD!U55+RATNAGIRI!U55+SANGLI!U55+SATARA!U55+SINDHUDURG!U55+SOLAPUR!U55+THANE!U55+WARDHA!U55+WASHIM!U55+YAVATMAL!U55</f>
        <v>6</v>
      </c>
      <c r="AD59" s="67">
        <f>'A Nagar'!V55+AKOLA!V55+AMARAVATI!V55+AURANGABAD!V55+BEED!V55+BHANDARA!V55+BULDHANA!V55+CHANDRAPUR!V55+DHULE!V55+GADCHIROLI!V55+GONDIA!V55+HINGOLI!V55+JALGAON!V55+JALNA!V55+KOLHAPUR!V55+LATUR!V55+'MUMBAI CITY'!V55+'MUMBAI SUBURB'!X55+NAGPUR!V55+NANDED!V55+NANDURBAR!V55+NASHIK!V55+OSMANABAD!V55+PALGHAR!V55+PARBHANI!V55+PUNE!V55+RAIGAD!V55+RATNAGIRI!V55+SANGLI!V55+SATARA!V55+SINDHUDURG!V55+SOLAPUR!V55+THANE!V55+WARDHA!V55+WASHIM!V55+YAVATMAL!V55</f>
        <v>61.93</v>
      </c>
      <c r="AE59" s="67">
        <f>'A Nagar'!W55+AKOLA!W55+AMARAVATI!W55+AURANGABAD!W55+BEED!W55+BHANDARA!W55+BULDHANA!W55+CHANDRAPUR!W55+DHULE!W55+GADCHIROLI!W55+GONDIA!W55+HINGOLI!W55+JALGAON!W55+JALNA!W55+KOLHAPUR!W55+LATUR!W55+'MUMBAI CITY'!W55+'MUMBAI SUBURB'!Y55+NAGPUR!W55+NANDED!W55+NANDURBAR!W55+NASHIK!W55+OSMANABAD!W55+PALGHAR!W55+PARBHANI!W55+PUNE!W55+RAIGAD!W55+RATNAGIRI!W55+SANGLI!W55+SATARA!W55+SINDHUDURG!W55+SOLAPUR!W55+THANE!W55+WARDHA!W55+WASHIM!W55+YAVATMAL!W55</f>
        <v>59</v>
      </c>
      <c r="AF59" s="67">
        <f>'A Nagar'!X55+AKOLA!X55+AMARAVATI!X55+AURANGABAD!X55+BEED!X55+BHANDARA!X55+BULDHANA!X55+CHANDRAPUR!X55+DHULE!X55+GADCHIROLI!X55+GONDIA!X55+HINGOLI!X55+JALGAON!X55+JALNA!X55+KOLHAPUR!X55+LATUR!X55+'MUMBAI CITY'!X55+'MUMBAI SUBURB'!Z55+NAGPUR!X55+NANDED!X55+NANDURBAR!X55+NASHIK!X55+OSMANABAD!X55+PALGHAR!X55+PARBHANI!X55+PUNE!X55+RAIGAD!X55+RATNAGIRI!X55+SANGLI!X55+SATARA!X55+SINDHUDURG!X55+SOLAPUR!X55+THANE!X55+WARDHA!X55+WASHIM!X55+YAVATMAL!X55</f>
        <v>292.01</v>
      </c>
      <c r="AG59" s="67">
        <f>'A Nagar'!AA55+AKOLA!AA55+AMARAVATI!AA55+AURANGABAD!AA55+BEED!AA55+BHANDARA!AA55+BULDHANA!AA55+CHANDRAPUR!AA55+DHULE!AA55+GADCHIROLI!AA55+GONDIA!AA55+HINGOLI!AA55+JALGAON!AA55+JALNA!AA55+KOLHAPUR!AA55+LATUR!AA55+'MUMBAI CITY'!AA55+'MUMBAI SUBURB'!AA55+NAGPUR!AA55+NANDED!AA55+NANDURBAR!AA55+NASHIK!AA55+OSMANABAD!AA55+PALGHAR!AA55+PARBHANI!AA55+PUNE!AA55+RAIGAD!AA55+RATNAGIRI!AA55+SANGLI!AA55+SATARA!AA55+SINDHUDURG!AA55+SOLAPUR!AA55+THANE!AA55+WARDHA!AA55+WASHIM!AA55+YAVATMAL!AA55</f>
        <v>22</v>
      </c>
      <c r="AH59" s="67">
        <f>'A Nagar'!AB55+AKOLA!AB55+AMARAVATI!AB55+AURANGABAD!AB55+BEED!AB55+BHANDARA!AB55+BULDHANA!AB55+CHANDRAPUR!AB55+DHULE!AB55+GADCHIROLI!AB55+GONDIA!AB55+HINGOLI!AB55+JALGAON!AB55+JALNA!AB55+KOLHAPUR!AB55+LATUR!AB55+'MUMBAI CITY'!AB55+'MUMBAI SUBURB'!AB55+NAGPUR!AB55+NANDED!AB55+NANDURBAR!AB55+NASHIK!AB55+OSMANABAD!AB55+PALGHAR!AB55+PARBHANI!AB55+PUNE!AB55+RAIGAD!AB55+RATNAGIRI!AB55+SANGLI!AB55+SATARA!AB55+SINDHUDURG!AB55+SOLAPUR!AB55+THANE!AB55+WARDHA!AB55+WASHIM!AB55+YAVATMAL!AB55</f>
        <v>91.6</v>
      </c>
      <c r="AI59" s="67">
        <f>SUM('A Nagar:YAVATMAL'!AC55)</f>
        <v>9</v>
      </c>
      <c r="AJ59" s="67">
        <f>SUM('A Nagar:YAVATMAL'!AD55)</f>
        <v>52.11</v>
      </c>
      <c r="AK59" s="67">
        <f>SUM('A Nagar:YAVATMAL'!AE55)</f>
        <v>19</v>
      </c>
      <c r="AL59" s="67">
        <f>SUM('A Nagar:YAVATMAL'!AF55)</f>
        <v>279.98</v>
      </c>
      <c r="AM59" s="67">
        <f>SUM('A Nagar:YAVATMAL'!AG55)</f>
        <v>19</v>
      </c>
      <c r="AN59" s="67">
        <f>SUM('A Nagar:YAVATMAL'!AH55)</f>
        <v>55.46</v>
      </c>
      <c r="AO59" s="67">
        <f>SUM('A Nagar:YAVATMAL'!AI55)</f>
        <v>19</v>
      </c>
      <c r="AP59" s="67">
        <f>SUM('A Nagar:YAVATMAL'!AJ55)</f>
        <v>55.46</v>
      </c>
      <c r="AQ59" s="67">
        <f>SUM('A Nagar:YAVATMAL'!AK55)</f>
        <v>140</v>
      </c>
      <c r="AR59" s="67">
        <f>SUM('A Nagar:YAVATMAL'!AL55)</f>
        <v>211.32999999999998</v>
      </c>
      <c r="AS59" s="68">
        <f t="shared" ref="AS59:AT62" si="56">C59+U59+AG59+AI59+AK59+AM59+AO59+AQ59</f>
        <v>1278</v>
      </c>
      <c r="AT59" s="68">
        <f t="shared" si="56"/>
        <v>3157.7000000000003</v>
      </c>
      <c r="AU59" s="67">
        <f>SUM('A Nagar:YAVATMAL'!AO55)</f>
        <v>172</v>
      </c>
      <c r="AV59" s="67">
        <f>SUM('A Nagar:YAVATMAL'!AP55)</f>
        <v>445.57</v>
      </c>
      <c r="AW59" s="67">
        <f>SUM('A Nagar:YAVATMAL'!AQ55)</f>
        <v>0</v>
      </c>
      <c r="AX59" s="67">
        <f>SUM('A Nagar:YAVATMAL'!AR55)</f>
        <v>0</v>
      </c>
      <c r="AY59" s="67">
        <f>SUM('A Nagar:YAVATMAL'!AS55)</f>
        <v>0</v>
      </c>
      <c r="AZ59" s="67">
        <f>SUM('A Nagar:YAVATMAL'!AT55)</f>
        <v>0</v>
      </c>
      <c r="BA59" s="67">
        <f>SUM('A Nagar:YAVATMAL'!AU55)</f>
        <v>21</v>
      </c>
      <c r="BB59" s="67">
        <f>SUM('A Nagar:YAVATMAL'!AV55)</f>
        <v>143.44999999999999</v>
      </c>
      <c r="BC59" s="67">
        <f>SUM('A Nagar:YAVATMAL'!AW55)</f>
        <v>0</v>
      </c>
      <c r="BD59" s="67">
        <f>SUM('A Nagar:YAVATMAL'!AX55)</f>
        <v>0</v>
      </c>
      <c r="BE59" s="67">
        <f>SUM('A Nagar:YAVATMAL'!AY55)</f>
        <v>220</v>
      </c>
      <c r="BF59" s="67">
        <f>SUM('A Nagar:YAVATMAL'!AZ55)</f>
        <v>867.31</v>
      </c>
      <c r="BG59" s="68">
        <f t="shared" ref="BG59:BH62" si="57">AW59+AY59+BA59+BC59+BE59</f>
        <v>241</v>
      </c>
      <c r="BH59" s="68">
        <f t="shared" si="57"/>
        <v>1010.76</v>
      </c>
      <c r="BI59" s="68">
        <f t="shared" ref="BI59:BJ62" si="58">BG59+AS59</f>
        <v>1519</v>
      </c>
      <c r="BJ59" s="68">
        <f t="shared" si="58"/>
        <v>4168.46</v>
      </c>
    </row>
    <row r="60" spans="1:62" ht="12.75" customHeight="1" x14ac:dyDescent="0.25">
      <c r="A60" s="70">
        <v>42</v>
      </c>
      <c r="B60" s="59" t="s">
        <v>84</v>
      </c>
      <c r="C60" s="67">
        <f t="shared" si="52"/>
        <v>1385</v>
      </c>
      <c r="D60" s="67">
        <f t="shared" si="52"/>
        <v>1017.9360000000001</v>
      </c>
      <c r="E60" s="67">
        <f t="shared" si="53"/>
        <v>923</v>
      </c>
      <c r="F60" s="67">
        <f t="shared" si="53"/>
        <v>689.2</v>
      </c>
      <c r="G60" s="67">
        <f>'Crop Loan'!HK60</f>
        <v>0</v>
      </c>
      <c r="H60" s="67">
        <f>'Crop Loan'!HL60</f>
        <v>0</v>
      </c>
      <c r="I60" s="67">
        <f>'Crop Loan'!HM60</f>
        <v>0</v>
      </c>
      <c r="J60" s="67">
        <f>'Crop Loan'!HN60</f>
        <v>0</v>
      </c>
      <c r="K60" s="67">
        <f t="shared" si="54"/>
        <v>0</v>
      </c>
      <c r="L60" s="67">
        <f t="shared" si="54"/>
        <v>0</v>
      </c>
      <c r="M60" s="67">
        <f>'A Nagar'!E56+AKOLA!E56+AMARAVATI!E56+AURANGABAD!E56+BEED!E56+BHANDARA!E56+BULDHANA!E56+CHANDRAPUR!E56+DHULE!E56+GADCHIROLI!E56+GONDIA!E56+HINGOLI!E56+JALGAON!E56+JALNA!E56+KOLHAPUR!E56+LATUR!E56+'MUMBAI CITY'!E56+'MUMBAI SUBURB'!G56+NAGPUR!E56+NANDED!E56+NANDURBAR!E56+NASHIK!E56+OSMANABAD!E56+PALGHAR!E56+PARBHANI!E56+PUNE!E56+RAIGAD!E56+RATNAGIRI!E56+SANGLI!E56+SATARA!E56+SINDHUDURG!E56+SOLAPUR!E56+THANE!E56+WARDHA!E56+WASHIM!E56+YAVATMAL!E56</f>
        <v>923</v>
      </c>
      <c r="N60" s="67">
        <f>'A Nagar'!F56+AKOLA!F56+AMARAVATI!F56+AURANGABAD!F56+BEED!F56+BHANDARA!F56+BULDHANA!F56+CHANDRAPUR!F56+DHULE!F56+GADCHIROLI!F56+GONDIA!F56+HINGOLI!F56+JALGAON!F56+JALNA!F56+KOLHAPUR!F56+LATUR!F56+'MUMBAI CITY'!F56+'MUMBAI SUBURB'!H56+NAGPUR!F56+NANDED!F56+NANDURBAR!F56+NASHIK!F56+OSMANABAD!F56+PALGHAR!F56+PARBHANI!F56+PUNE!F56+RAIGAD!F56+RATNAGIRI!F56+SANGLI!F56+SATARA!F56+SINDHUDURG!F56+SOLAPUR!F56+THANE!F56+WARDHA!F56+WASHIM!F56+YAVATMAL!F56</f>
        <v>689.2</v>
      </c>
      <c r="O60" s="67">
        <f>'A Nagar'!G56+AKOLA!G56+AMARAVATI!G56+AURANGABAD!G56+BEED!G56+BHANDARA!G56+BULDHANA!G56+CHANDRAPUR!G56+DHULE!G56+GADCHIROLI!G56+GONDIA!G56+HINGOLI!G56+JALGAON!G56+JALNA!G56+KOLHAPUR!G56+LATUR!G56+'MUMBAI CITY'!G56+'MUMBAI SUBURB'!I56+NAGPUR!G56+NANDED!G56+NANDURBAR!G56+NASHIK!G56+OSMANABAD!G56+PALGHAR!G56+PARBHANI!G56+PUNE!G56+RAIGAD!G56+RATNAGIRI!G56+SANGLI!G56+SATARA!G56+SINDHUDURG!G56+SOLAPUR!G56+THANE!G56+WARDHA!G56+WASHIM!G56+YAVATMAL!G56</f>
        <v>362</v>
      </c>
      <c r="P60" s="67">
        <f>'A Nagar'!H56+AKOLA!H56+AMARAVATI!H56+AURANGABAD!H56+BEED!H56+BHANDARA!H56+BULDHANA!H56+CHANDRAPUR!H56+DHULE!H56+GADCHIROLI!H56+GONDIA!H56+HINGOLI!H56+JALGAON!H56+JALNA!H56+KOLHAPUR!H56+LATUR!H56+'MUMBAI CITY'!H56+'MUMBAI SUBURB'!J56+NAGPUR!H56+NANDED!H56+NANDURBAR!H56+NASHIK!H56+OSMANABAD!H56+PALGHAR!H56+PARBHANI!H56+PUNE!H56+RAIGAD!H56+RATNAGIRI!H56+SANGLI!H56+SATARA!H56+SINDHUDURG!H56+SOLAPUR!H56+THANE!H56+WARDHA!H56+WASHIM!H56+YAVATMAL!H56</f>
        <v>289.64000000000004</v>
      </c>
      <c r="Q60" s="67">
        <f>SUM('A Nagar:YAVATMAL'!I56)</f>
        <v>462</v>
      </c>
      <c r="R60" s="67">
        <f>SUM('A Nagar:YAVATMAL'!J56)</f>
        <v>328.73600000000005</v>
      </c>
      <c r="S60" s="67">
        <f>SUM('A Nagar:YAVATMAL'!K56)</f>
        <v>0</v>
      </c>
      <c r="T60" s="67">
        <f>SUM('A Nagar:YAVATMAL'!L56)</f>
        <v>0</v>
      </c>
      <c r="U60" s="67">
        <f t="shared" si="55"/>
        <v>68</v>
      </c>
      <c r="V60" s="67">
        <f t="shared" si="55"/>
        <v>664.07</v>
      </c>
      <c r="W60" s="67">
        <f>'A Nagar'!O56+AKOLA!O56+AMARAVATI!O56+AURANGABAD!O56+BEED!O56+BHANDARA!O56+BULDHANA!O56+CHANDRAPUR!O56+DHULE!O56+GADCHIROLI!O56+GONDIA!O56+HINGOLI!O56+JALGAON!O56+JALNA!O56+KOLHAPUR!O56+LATUR!O56+'MUMBAI CITY'!O56+'MUMBAI SUBURB'!Q56+NAGPUR!O56+NANDED!O56+NANDURBAR!O56+NASHIK!O56+OSMANABAD!O56+PALGHAR!O56+PARBHANI!O56+PUNE!O56+RAIGAD!O56+RATNAGIRI!O56+SANGLI!O56+SATARA!O56+SINDHUDURG!O56+SOLAPUR!O56+THANE!O56+WARDHA!O56+WASHIM!O56+YAVATMAL!O56</f>
        <v>17</v>
      </c>
      <c r="X60" s="67">
        <f>'A Nagar'!P56+AKOLA!P56+AMARAVATI!P56+AURANGABAD!P56+BEED!P56+BHANDARA!P56+BULDHANA!P56+CHANDRAPUR!P56+DHULE!P56+GADCHIROLI!P56+GONDIA!P56+HINGOLI!P56+JALGAON!P56+JALNA!P56+KOLHAPUR!P56+LATUR!P56+'MUMBAI CITY'!P56+'MUMBAI SUBURB'!R56+NAGPUR!P56+NANDED!P56+NANDURBAR!P56+NASHIK!P56+OSMANABAD!P56+PALGHAR!P56+PARBHANI!P56+PUNE!P56+RAIGAD!P56+RATNAGIRI!P56+SANGLI!P56+SATARA!P56+SINDHUDURG!P56+SOLAPUR!P56+THANE!P56+WARDHA!P56+WASHIM!P56+YAVATMAL!P56</f>
        <v>25.23</v>
      </c>
      <c r="Y60" s="67">
        <f>'A Nagar'!Q56+AKOLA!Q56+AMARAVATI!Q56+AURANGABAD!Q56+BEED!Q56+BHANDARA!Q56+BULDHANA!Q56+CHANDRAPUR!Q56+DHULE!Q56+GADCHIROLI!Q56+GONDIA!Q56+HINGOLI!Q56+JALGAON!Q56+JALNA!Q56+KOLHAPUR!Q56+LATUR!Q56+'MUMBAI CITY'!Q56+'MUMBAI SUBURB'!S56+NAGPUR!Q56+NANDED!Q56+NANDURBAR!Q56+NASHIK!Q56+OSMANABAD!Q56+PALGHAR!Q56+PARBHANI!Q56+PUNE!Q56+RAIGAD!Q56+RATNAGIRI!Q56+SANGLI!Q56+SATARA!Q56+SINDHUDURG!Q56+SOLAPUR!Q56+THANE!Q56+WARDHA!Q56+WASHIM!Q56+YAVATMAL!Q56</f>
        <v>9</v>
      </c>
      <c r="Z60" s="67">
        <f>'A Nagar'!R56+AKOLA!R56+AMARAVATI!R56+AURANGABAD!R56+BEED!R56+BHANDARA!R56+BULDHANA!R56+CHANDRAPUR!R56+DHULE!R56+GADCHIROLI!R56+GONDIA!R56+HINGOLI!R56+JALGAON!R56+JALNA!R56+KOLHAPUR!R56+LATUR!R56+'MUMBAI CITY'!R56+'MUMBAI SUBURB'!T56+NAGPUR!R56+NANDED!R56+NANDURBAR!R56+NASHIK!R56+OSMANABAD!R56+PALGHAR!R56+PARBHANI!R56+PUNE!R56+RAIGAD!R56+RATNAGIRI!R56+SANGLI!R56+SATARA!R56+SINDHUDURG!R56+SOLAPUR!R56+THANE!R56+WARDHA!R56+WASHIM!R56+YAVATMAL!R56</f>
        <v>335.22</v>
      </c>
      <c r="AA60" s="67">
        <f>'A Nagar'!S56+AKOLA!S56+AMARAVATI!S56+AURANGABAD!S56+BEED!S56+BHANDARA!S56+BULDHANA!S56+CHANDRAPUR!S56+DHULE!S56+GADCHIROLI!S56+GONDIA!S56+HINGOLI!S56+JALGAON!S56+JALNA!S56+KOLHAPUR!S56+LATUR!S56+'MUMBAI CITY'!S56+'MUMBAI SUBURB'!U56+NAGPUR!S56+NANDED!S56+NANDURBAR!S56+NASHIK!S56+OSMANABAD!S56+PALGHAR!S56+PARBHANI!S56+PUNE!S56+RAIGAD!S56+RATNAGIRI!S56+SANGLI!S56+SATARA!S56+SINDHUDURG!S56+SOLAPUR!S56+THANE!S56+WARDHA!S56+WASHIM!S56+YAVATMAL!S56</f>
        <v>1</v>
      </c>
      <c r="AB60" s="67">
        <f>'A Nagar'!T56+AKOLA!T56+AMARAVATI!T56+AURANGABAD!T56+BEED!T56+BHANDARA!T56+BULDHANA!T56+CHANDRAPUR!T56+DHULE!T56+GADCHIROLI!T56+GONDIA!T56+HINGOLI!T56+JALGAON!T56+JALNA!T56+KOLHAPUR!T56+LATUR!T56+'MUMBAI CITY'!T56+'MUMBAI SUBURB'!V56+NAGPUR!T56+NANDED!T56+NANDURBAR!T56+NASHIK!T56+OSMANABAD!T56+PALGHAR!T56+PARBHANI!T56+PUNE!T56+RAIGAD!T56+RATNAGIRI!T56+SANGLI!T56+SATARA!T56+SINDHUDURG!T56+SOLAPUR!T56+THANE!T56+WARDHA!T56+WASHIM!T56+YAVATMAL!T56</f>
        <v>6.3</v>
      </c>
      <c r="AC60" s="67">
        <f>'A Nagar'!U56+AKOLA!U56+AMARAVATI!U56+AURANGABAD!U56+BEED!U56+BHANDARA!U56+BULDHANA!U56+CHANDRAPUR!U56+DHULE!U56+GADCHIROLI!U56+GONDIA!U56+HINGOLI!U56+JALGAON!U56+JALNA!U56+KOLHAPUR!U56+LATUR!U56+'MUMBAI CITY'!U56+'MUMBAI SUBURB'!W56+NAGPUR!U56+NANDED!U56+NANDURBAR!U56+NASHIK!U56+OSMANABAD!U56+PALGHAR!U56+PARBHANI!U56+PUNE!U56+RAIGAD!U56+RATNAGIRI!U56+SANGLI!U56+SATARA!U56+SINDHUDURG!U56+SOLAPUR!U56+THANE!U56+WARDHA!U56+WASHIM!U56+YAVATMAL!U56</f>
        <v>23</v>
      </c>
      <c r="AD60" s="67">
        <f>'A Nagar'!V56+AKOLA!V56+AMARAVATI!V56+AURANGABAD!V56+BEED!V56+BHANDARA!V56+BULDHANA!V56+CHANDRAPUR!V56+DHULE!V56+GADCHIROLI!V56+GONDIA!V56+HINGOLI!V56+JALGAON!V56+JALNA!V56+KOLHAPUR!V56+LATUR!V56+'MUMBAI CITY'!V56+'MUMBAI SUBURB'!X56+NAGPUR!V56+NANDED!V56+NANDURBAR!V56+NASHIK!V56+OSMANABAD!V56+PALGHAR!V56+PARBHANI!V56+PUNE!V56+RAIGAD!V56+RATNAGIRI!V56+SANGLI!V56+SATARA!V56+SINDHUDURG!V56+SOLAPUR!V56+THANE!V56+WARDHA!V56+WASHIM!V56+YAVATMAL!V56</f>
        <v>158.80000000000001</v>
      </c>
      <c r="AE60" s="67">
        <f>'A Nagar'!W56+AKOLA!W56+AMARAVATI!W56+AURANGABAD!W56+BEED!W56+BHANDARA!W56+BULDHANA!W56+CHANDRAPUR!W56+DHULE!W56+GADCHIROLI!W56+GONDIA!W56+HINGOLI!W56+JALGAON!W56+JALNA!W56+KOLHAPUR!W56+LATUR!W56+'MUMBAI CITY'!W56+'MUMBAI SUBURB'!Y56+NAGPUR!W56+NANDED!W56+NANDURBAR!W56+NASHIK!W56+OSMANABAD!W56+PALGHAR!W56+PARBHANI!W56+PUNE!W56+RAIGAD!W56+RATNAGIRI!W56+SANGLI!W56+SATARA!W56+SINDHUDURG!W56+SOLAPUR!W56+THANE!W56+WARDHA!W56+WASHIM!W56+YAVATMAL!W56</f>
        <v>18</v>
      </c>
      <c r="AF60" s="67">
        <f>'A Nagar'!X56+AKOLA!X56+AMARAVATI!X56+AURANGABAD!X56+BEED!X56+BHANDARA!X56+BULDHANA!X56+CHANDRAPUR!X56+DHULE!X56+GADCHIROLI!X56+GONDIA!X56+HINGOLI!X56+JALGAON!X56+JALNA!X56+KOLHAPUR!X56+LATUR!X56+'MUMBAI CITY'!X56+'MUMBAI SUBURB'!Z56+NAGPUR!X56+NANDED!X56+NANDURBAR!X56+NASHIK!X56+OSMANABAD!X56+PALGHAR!X56+PARBHANI!X56+PUNE!X56+RAIGAD!X56+RATNAGIRI!X56+SANGLI!X56+SATARA!X56+SINDHUDURG!X56+SOLAPUR!X56+THANE!X56+WARDHA!X56+WASHIM!X56+YAVATMAL!X56</f>
        <v>138.52000000000001</v>
      </c>
      <c r="AG60" s="67">
        <f>'A Nagar'!AA56+AKOLA!AA56+AMARAVATI!AA56+AURANGABAD!AA56+BEED!AA56+BHANDARA!AA56+BULDHANA!AA56+CHANDRAPUR!AA56+DHULE!AA56+GADCHIROLI!AA56+GONDIA!AA56+HINGOLI!AA56+JALGAON!AA56+JALNA!AA56+KOLHAPUR!AA56+LATUR!AA56+'MUMBAI CITY'!AA56+'MUMBAI SUBURB'!AA56+NAGPUR!AA56+NANDED!AA56+NANDURBAR!AA56+NASHIK!AA56+OSMANABAD!AA56+PALGHAR!AA56+PARBHANI!AA56+PUNE!AA56+RAIGAD!AA56+RATNAGIRI!AA56+SANGLI!AA56+SATARA!AA56+SINDHUDURG!AA56+SOLAPUR!AA56+THANE!AA56+WARDHA!AA56+WASHIM!AA56+YAVATMAL!AA56</f>
        <v>31</v>
      </c>
      <c r="AH60" s="67">
        <f>'A Nagar'!AB56+AKOLA!AB56+AMARAVATI!AB56+AURANGABAD!AB56+BEED!AB56+BHANDARA!AB56+BULDHANA!AB56+CHANDRAPUR!AB56+DHULE!AB56+GADCHIROLI!AB56+GONDIA!AB56+HINGOLI!AB56+JALGAON!AB56+JALNA!AB56+KOLHAPUR!AB56+LATUR!AB56+'MUMBAI CITY'!AB56+'MUMBAI SUBURB'!AB56+NAGPUR!AB56+NANDED!AB56+NANDURBAR!AB56+NASHIK!AB56+OSMANABAD!AB56+PALGHAR!AB56+PARBHANI!AB56+PUNE!AB56+RAIGAD!AB56+RATNAGIRI!AB56+SANGLI!AB56+SATARA!AB56+SINDHUDURG!AB56+SOLAPUR!AB56+THANE!AB56+WARDHA!AB56+WASHIM!AB56+YAVATMAL!AB56</f>
        <v>90.460000000000008</v>
      </c>
      <c r="AI60" s="67">
        <f>SUM('A Nagar:YAVATMAL'!AC56)</f>
        <v>12</v>
      </c>
      <c r="AJ60" s="67">
        <f>SUM('A Nagar:YAVATMAL'!AD56)</f>
        <v>90.27</v>
      </c>
      <c r="AK60" s="67">
        <f>SUM('A Nagar:YAVATMAL'!AE56)</f>
        <v>16</v>
      </c>
      <c r="AL60" s="67">
        <f>SUM('A Nagar:YAVATMAL'!AF56)</f>
        <v>574.6</v>
      </c>
      <c r="AM60" s="67">
        <f>SUM('A Nagar:YAVATMAL'!AG56)</f>
        <v>44</v>
      </c>
      <c r="AN60" s="67">
        <f>SUM('A Nagar:YAVATMAL'!AH56)</f>
        <v>136.82</v>
      </c>
      <c r="AO60" s="67">
        <f>SUM('A Nagar:YAVATMAL'!AI56)</f>
        <v>57</v>
      </c>
      <c r="AP60" s="67">
        <f>SUM('A Nagar:YAVATMAL'!AJ56)</f>
        <v>207.19</v>
      </c>
      <c r="AQ60" s="67">
        <f>SUM('A Nagar:YAVATMAL'!AK56)</f>
        <v>29</v>
      </c>
      <c r="AR60" s="67">
        <f>SUM('A Nagar:YAVATMAL'!AL56)</f>
        <v>164.45</v>
      </c>
      <c r="AS60" s="68">
        <f t="shared" si="56"/>
        <v>1642</v>
      </c>
      <c r="AT60" s="68">
        <f t="shared" si="56"/>
        <v>2945.7960000000003</v>
      </c>
      <c r="AU60" s="67">
        <f>SUM('A Nagar:YAVATMAL'!AO56)</f>
        <v>246</v>
      </c>
      <c r="AV60" s="67">
        <f>SUM('A Nagar:YAVATMAL'!AP56)</f>
        <v>480.03999999999996</v>
      </c>
      <c r="AW60" s="67">
        <f>SUM('A Nagar:YAVATMAL'!AQ56)</f>
        <v>0</v>
      </c>
      <c r="AX60" s="67">
        <f>SUM('A Nagar:YAVATMAL'!AR56)</f>
        <v>0</v>
      </c>
      <c r="AY60" s="67">
        <f>SUM('A Nagar:YAVATMAL'!AS56)</f>
        <v>0</v>
      </c>
      <c r="AZ60" s="67">
        <f>SUM('A Nagar:YAVATMAL'!AT56)</f>
        <v>0</v>
      </c>
      <c r="BA60" s="67">
        <f>SUM('A Nagar:YAVATMAL'!AU56)</f>
        <v>17</v>
      </c>
      <c r="BB60" s="67">
        <f>SUM('A Nagar:YAVATMAL'!AV56)</f>
        <v>218.64999999999998</v>
      </c>
      <c r="BC60" s="67">
        <f>SUM('A Nagar:YAVATMAL'!AW56)</f>
        <v>0</v>
      </c>
      <c r="BD60" s="67">
        <f>SUM('A Nagar:YAVATMAL'!AX56)</f>
        <v>0</v>
      </c>
      <c r="BE60" s="67">
        <f>SUM('A Nagar:YAVATMAL'!AY56)</f>
        <v>75</v>
      </c>
      <c r="BF60" s="67">
        <f>SUM('A Nagar:YAVATMAL'!AZ56)</f>
        <v>371.56</v>
      </c>
      <c r="BG60" s="68">
        <f t="shared" si="57"/>
        <v>92</v>
      </c>
      <c r="BH60" s="68">
        <f t="shared" si="57"/>
        <v>590.21</v>
      </c>
      <c r="BI60" s="68">
        <f t="shared" si="58"/>
        <v>1734</v>
      </c>
      <c r="BJ60" s="68">
        <f t="shared" si="58"/>
        <v>3536.0060000000003</v>
      </c>
    </row>
    <row r="61" spans="1:62" ht="12.75" customHeight="1" x14ac:dyDescent="0.25">
      <c r="A61" s="70">
        <v>43</v>
      </c>
      <c r="B61" s="59" t="s">
        <v>249</v>
      </c>
      <c r="C61" s="67">
        <f t="shared" si="52"/>
        <v>1853</v>
      </c>
      <c r="D61" s="67">
        <f t="shared" si="52"/>
        <v>1796.6680000000001</v>
      </c>
      <c r="E61" s="67">
        <f t="shared" si="53"/>
        <v>1290</v>
      </c>
      <c r="F61" s="67">
        <f t="shared" si="53"/>
        <v>1189.028</v>
      </c>
      <c r="G61" s="67">
        <f>'Crop Loan'!HK61</f>
        <v>389</v>
      </c>
      <c r="H61" s="67">
        <f>'Crop Loan'!HL61</f>
        <v>315.44</v>
      </c>
      <c r="I61" s="67">
        <f>'Crop Loan'!HM61</f>
        <v>307</v>
      </c>
      <c r="J61" s="67">
        <f>'Crop Loan'!HN61</f>
        <v>310.57000000000005</v>
      </c>
      <c r="K61" s="67">
        <f t="shared" si="54"/>
        <v>696</v>
      </c>
      <c r="L61" s="67">
        <f t="shared" si="54"/>
        <v>626.01</v>
      </c>
      <c r="M61" s="67">
        <f>'A Nagar'!E57+AKOLA!E57+AMARAVATI!E57+AURANGABAD!E57+BEED!E57+BHANDARA!E57+BULDHANA!E57+CHANDRAPUR!E57+DHULE!E57+GADCHIROLI!E57+GONDIA!E57+HINGOLI!E57+JALGAON!E57+JALNA!E57+KOLHAPUR!E57+LATUR!E57+'MUMBAI CITY'!E57+'MUMBAI SUBURB'!G57+NAGPUR!E57+NANDED!E57+NANDURBAR!E57+NASHIK!E57+OSMANABAD!E57+PALGHAR!E57+PARBHANI!E57+PUNE!E57+RAIGAD!E57+RATNAGIRI!E57+SANGLI!E57+SATARA!E57+SINDHUDURG!E57+SOLAPUR!E57+THANE!E57+WARDHA!E57+WASHIM!E57+YAVATMAL!E57</f>
        <v>594</v>
      </c>
      <c r="N61" s="67">
        <f>'A Nagar'!F57+AKOLA!F57+AMARAVATI!F57+AURANGABAD!F57+BEED!F57+BHANDARA!F57+BULDHANA!F57+CHANDRAPUR!F57+DHULE!F57+GADCHIROLI!F57+GONDIA!F57+HINGOLI!F57+JALGAON!F57+JALNA!F57+KOLHAPUR!F57+LATUR!F57+'MUMBAI CITY'!F57+'MUMBAI SUBURB'!H57+NAGPUR!F57+NANDED!F57+NANDURBAR!F57+NASHIK!F57+OSMANABAD!F57+PALGHAR!F57+PARBHANI!F57+PUNE!F57+RAIGAD!F57+RATNAGIRI!F57+SANGLI!F57+SATARA!F57+SINDHUDURG!F57+SOLAPUR!F57+THANE!F57+WARDHA!F57+WASHIM!F57+YAVATMAL!F57</f>
        <v>563.01800000000003</v>
      </c>
      <c r="O61" s="67">
        <f>'A Nagar'!G57+AKOLA!G57+AMARAVATI!G57+AURANGABAD!G57+BEED!G57+BHANDARA!G57+BULDHANA!G57+CHANDRAPUR!G57+DHULE!G57+GADCHIROLI!G57+GONDIA!G57+HINGOLI!G57+JALGAON!G57+JALNA!G57+KOLHAPUR!G57+LATUR!G57+'MUMBAI CITY'!G57+'MUMBAI SUBURB'!I57+NAGPUR!G57+NANDED!G57+NANDURBAR!G57+NASHIK!G57+OSMANABAD!G57+PALGHAR!G57+PARBHANI!G57+PUNE!G57+RAIGAD!G57+RATNAGIRI!G57+SANGLI!G57+SATARA!G57+SINDHUDURG!G57+SOLAPUR!G57+THANE!G57+WARDHA!G57+WASHIM!G57+YAVATMAL!G57</f>
        <v>390</v>
      </c>
      <c r="P61" s="67">
        <f>'A Nagar'!H57+AKOLA!H57+AMARAVATI!H57+AURANGABAD!H57+BEED!H57+BHANDARA!H57+BULDHANA!H57+CHANDRAPUR!H57+DHULE!H57+GADCHIROLI!H57+GONDIA!H57+HINGOLI!H57+JALGAON!H57+JALNA!H57+KOLHAPUR!H57+LATUR!H57+'MUMBAI CITY'!H57+'MUMBAI SUBURB'!J57+NAGPUR!H57+NANDED!H57+NANDURBAR!H57+NASHIK!H57+OSMANABAD!H57+PALGHAR!H57+PARBHANI!H57+PUNE!H57+RAIGAD!H57+RATNAGIRI!H57+SANGLI!H57+SATARA!H57+SINDHUDURG!H57+SOLAPUR!H57+THANE!H57+WARDHA!H57+WASHIM!H57+YAVATMAL!H57</f>
        <v>324.32600000000002</v>
      </c>
      <c r="Q61" s="67">
        <f>SUM('A Nagar:YAVATMAL'!I57)</f>
        <v>43</v>
      </c>
      <c r="R61" s="67">
        <f>SUM('A Nagar:YAVATMAL'!J57)</f>
        <v>76.2</v>
      </c>
      <c r="S61" s="67">
        <f>SUM('A Nagar:YAVATMAL'!K57)</f>
        <v>520</v>
      </c>
      <c r="T61" s="67">
        <f>SUM('A Nagar:YAVATMAL'!L57)</f>
        <v>531.44000000000005</v>
      </c>
      <c r="U61" s="67">
        <f t="shared" si="55"/>
        <v>752</v>
      </c>
      <c r="V61" s="67">
        <f t="shared" si="55"/>
        <v>4136.34</v>
      </c>
      <c r="W61" s="67">
        <f>'A Nagar'!O57+AKOLA!O57+AMARAVATI!O57+AURANGABAD!O57+BEED!O57+BHANDARA!O57+BULDHANA!O57+CHANDRAPUR!O57+DHULE!O57+GADCHIROLI!O57+GONDIA!O57+HINGOLI!O57+JALGAON!O57+JALNA!O57+KOLHAPUR!O57+LATUR!O57+'MUMBAI CITY'!O57+'MUMBAI SUBURB'!Q57+NAGPUR!O57+NANDED!O57+NANDURBAR!O57+NASHIK!O57+OSMANABAD!O57+PALGHAR!O57+PARBHANI!O57+PUNE!O57+RAIGAD!O57+RATNAGIRI!O57+SANGLI!O57+SATARA!O57+SINDHUDURG!O57+SOLAPUR!O57+THANE!O57+WARDHA!O57+WASHIM!O57+YAVATMAL!O57</f>
        <v>190</v>
      </c>
      <c r="X61" s="67">
        <f>'A Nagar'!P57+AKOLA!P57+AMARAVATI!P57+AURANGABAD!P57+BEED!P57+BHANDARA!P57+BULDHANA!P57+CHANDRAPUR!P57+DHULE!P57+GADCHIROLI!P57+GONDIA!P57+HINGOLI!P57+JALGAON!P57+JALNA!P57+KOLHAPUR!P57+LATUR!P57+'MUMBAI CITY'!P57+'MUMBAI SUBURB'!R57+NAGPUR!P57+NANDED!P57+NANDURBAR!P57+NASHIK!P57+OSMANABAD!P57+PALGHAR!P57+PARBHANI!P57+PUNE!P57+RAIGAD!P57+RATNAGIRI!P57+SANGLI!P57+SATARA!P57+SINDHUDURG!P57+SOLAPUR!P57+THANE!P57+WARDHA!P57+WASHIM!P57+YAVATMAL!P57</f>
        <v>462.44</v>
      </c>
      <c r="Y61" s="67">
        <f>'A Nagar'!Q57+AKOLA!Q57+AMARAVATI!Q57+AURANGABAD!Q57+BEED!Q57+BHANDARA!Q57+BULDHANA!Q57+CHANDRAPUR!Q57+DHULE!Q57+GADCHIROLI!Q57+GONDIA!Q57+HINGOLI!Q57+JALGAON!Q57+JALNA!Q57+KOLHAPUR!Q57+LATUR!Q57+'MUMBAI CITY'!Q57+'MUMBAI SUBURB'!S57+NAGPUR!Q57+NANDED!Q57+NANDURBAR!Q57+NASHIK!Q57+OSMANABAD!Q57+PALGHAR!Q57+PARBHANI!Q57+PUNE!Q57+RAIGAD!Q57+RATNAGIRI!Q57+SANGLI!Q57+SATARA!Q57+SINDHUDURG!Q57+SOLAPUR!Q57+THANE!Q57+WARDHA!Q57+WASHIM!Q57+YAVATMAL!Q57</f>
        <v>159</v>
      </c>
      <c r="Z61" s="67">
        <f>'A Nagar'!R57+AKOLA!R57+AMARAVATI!R57+AURANGABAD!R57+BEED!R57+BHANDARA!R57+BULDHANA!R57+CHANDRAPUR!R57+DHULE!R57+GADCHIROLI!R57+GONDIA!R57+HINGOLI!R57+JALGAON!R57+JALNA!R57+KOLHAPUR!R57+LATUR!R57+'MUMBAI CITY'!R57+'MUMBAI SUBURB'!T57+NAGPUR!R57+NANDED!R57+NANDURBAR!R57+NASHIK!R57+OSMANABAD!R57+PALGHAR!R57+PARBHANI!R57+PUNE!R57+RAIGAD!R57+RATNAGIRI!R57+SANGLI!R57+SATARA!R57+SINDHUDURG!R57+SOLAPUR!R57+THANE!R57+WARDHA!R57+WASHIM!R57+YAVATMAL!R57</f>
        <v>2177.9900000000002</v>
      </c>
      <c r="AA61" s="67">
        <f>'A Nagar'!S57+AKOLA!S57+AMARAVATI!S57+AURANGABAD!S57+BEED!S57+BHANDARA!S57+BULDHANA!S57+CHANDRAPUR!S57+DHULE!S57+GADCHIROLI!S57+GONDIA!S57+HINGOLI!S57+JALGAON!S57+JALNA!S57+KOLHAPUR!S57+LATUR!S57+'MUMBAI CITY'!S57+'MUMBAI SUBURB'!U57+NAGPUR!S57+NANDED!S57+NANDURBAR!S57+NASHIK!S57+OSMANABAD!S57+PALGHAR!S57+PARBHANI!S57+PUNE!S57+RAIGAD!S57+RATNAGIRI!S57+SANGLI!S57+SATARA!S57+SINDHUDURG!S57+SOLAPUR!S57+THANE!S57+WARDHA!S57+WASHIM!S57+YAVATMAL!S57</f>
        <v>163</v>
      </c>
      <c r="AB61" s="67">
        <f>'A Nagar'!T57+AKOLA!T57+AMARAVATI!T57+AURANGABAD!T57+BEED!T57+BHANDARA!T57+BULDHANA!T57+CHANDRAPUR!T57+DHULE!T57+GADCHIROLI!T57+GONDIA!T57+HINGOLI!T57+JALGAON!T57+JALNA!T57+KOLHAPUR!T57+LATUR!T57+'MUMBAI CITY'!T57+'MUMBAI SUBURB'!V57+NAGPUR!T57+NANDED!T57+NANDURBAR!T57+NASHIK!T57+OSMANABAD!T57+PALGHAR!T57+PARBHANI!T57+PUNE!T57+RAIGAD!T57+RATNAGIRI!T57+SANGLI!T57+SATARA!T57+SINDHUDURG!T57+SOLAPUR!T57+THANE!T57+WARDHA!T57+WASHIM!T57+YAVATMAL!T57</f>
        <v>514.79</v>
      </c>
      <c r="AC61" s="67">
        <f>'A Nagar'!U57+AKOLA!U57+AMARAVATI!U57+AURANGABAD!U57+BEED!U57+BHANDARA!U57+BULDHANA!U57+CHANDRAPUR!U57+DHULE!U57+GADCHIROLI!U57+GONDIA!U57+HINGOLI!U57+JALGAON!U57+JALNA!U57+KOLHAPUR!U57+LATUR!U57+'MUMBAI CITY'!U57+'MUMBAI SUBURB'!W57+NAGPUR!U57+NANDED!U57+NANDURBAR!U57+NASHIK!U57+OSMANABAD!U57+PALGHAR!U57+PARBHANI!U57+PUNE!U57+RAIGAD!U57+RATNAGIRI!U57+SANGLI!U57+SATARA!U57+SINDHUDURG!U57+SOLAPUR!U57+THANE!U57+WARDHA!U57+WASHIM!U57+YAVATMAL!U57</f>
        <v>53</v>
      </c>
      <c r="AD61" s="67">
        <f>'A Nagar'!V57+AKOLA!V57+AMARAVATI!V57+AURANGABAD!V57+BEED!V57+BHANDARA!V57+BULDHANA!V57+CHANDRAPUR!V57+DHULE!V57+GADCHIROLI!V57+GONDIA!V57+HINGOLI!V57+JALGAON!V57+JALNA!V57+KOLHAPUR!V57+LATUR!V57+'MUMBAI CITY'!V57+'MUMBAI SUBURB'!X57+NAGPUR!V57+NANDED!V57+NANDURBAR!V57+NASHIK!V57+OSMANABAD!V57+PALGHAR!V57+PARBHANI!V57+PUNE!V57+RAIGAD!V57+RATNAGIRI!V57+SANGLI!V57+SATARA!V57+SINDHUDURG!V57+SOLAPUR!V57+THANE!V57+WARDHA!V57+WASHIM!V57+YAVATMAL!V57</f>
        <v>156.39000000000001</v>
      </c>
      <c r="AE61" s="67">
        <f>'A Nagar'!W57+AKOLA!W57+AMARAVATI!W57+AURANGABAD!W57+BEED!W57+BHANDARA!W57+BULDHANA!W57+CHANDRAPUR!W57+DHULE!W57+GADCHIROLI!W57+GONDIA!W57+HINGOLI!W57+JALGAON!W57+JALNA!W57+KOLHAPUR!W57+LATUR!W57+'MUMBAI CITY'!W57+'MUMBAI SUBURB'!Y57+NAGPUR!W57+NANDED!W57+NANDURBAR!W57+NASHIK!W57+OSMANABAD!W57+PALGHAR!W57+PARBHANI!W57+PUNE!W57+RAIGAD!W57+RATNAGIRI!W57+SANGLI!W57+SATARA!W57+SINDHUDURG!W57+SOLAPUR!W57+THANE!W57+WARDHA!W57+WASHIM!W57+YAVATMAL!W57</f>
        <v>187</v>
      </c>
      <c r="AF61" s="67">
        <f>'A Nagar'!X57+AKOLA!X57+AMARAVATI!X57+AURANGABAD!X57+BEED!X57+BHANDARA!X57+BULDHANA!X57+CHANDRAPUR!X57+DHULE!X57+GADCHIROLI!X57+GONDIA!X57+HINGOLI!X57+JALGAON!X57+JALNA!X57+KOLHAPUR!X57+LATUR!X57+'MUMBAI CITY'!X57+'MUMBAI SUBURB'!Z57+NAGPUR!X57+NANDED!X57+NANDURBAR!X57+NASHIK!X57+OSMANABAD!X57+PALGHAR!X57+PARBHANI!X57+PUNE!X57+RAIGAD!X57+RATNAGIRI!X57+SANGLI!X57+SATARA!X57+SINDHUDURG!X57+SOLAPUR!X57+THANE!X57+WARDHA!X57+WASHIM!X57+YAVATMAL!X57</f>
        <v>824.73</v>
      </c>
      <c r="AG61" s="67">
        <f>'A Nagar'!AA57+AKOLA!AA57+AMARAVATI!AA57+AURANGABAD!AA57+BEED!AA57+BHANDARA!AA57+BULDHANA!AA57+CHANDRAPUR!AA57+DHULE!AA57+GADCHIROLI!AA57+GONDIA!AA57+HINGOLI!AA57+JALGAON!AA57+JALNA!AA57+KOLHAPUR!AA57+LATUR!AA57+'MUMBAI CITY'!AA57+'MUMBAI SUBURB'!AA57+NAGPUR!AA57+NANDED!AA57+NANDURBAR!AA57+NASHIK!AA57+OSMANABAD!AA57+PALGHAR!AA57+PARBHANI!AA57+PUNE!AA57+RAIGAD!AA57+RATNAGIRI!AA57+SANGLI!AA57+SATARA!AA57+SINDHUDURG!AA57+SOLAPUR!AA57+THANE!AA57+WARDHA!AA57+WASHIM!AA57+YAVATMAL!AA57</f>
        <v>60</v>
      </c>
      <c r="AH61" s="67">
        <f>'A Nagar'!AB57+AKOLA!AB57+AMARAVATI!AB57+AURANGABAD!AB57+BEED!AB57+BHANDARA!AB57+BULDHANA!AB57+CHANDRAPUR!AB57+DHULE!AB57+GADCHIROLI!AB57+GONDIA!AB57+HINGOLI!AB57+JALGAON!AB57+JALNA!AB57+KOLHAPUR!AB57+LATUR!AB57+'MUMBAI CITY'!AB57+'MUMBAI SUBURB'!AB57+NAGPUR!AB57+NANDED!AB57+NANDURBAR!AB57+NASHIK!AB57+OSMANABAD!AB57+PALGHAR!AB57+PARBHANI!AB57+PUNE!AB57+RAIGAD!AB57+RATNAGIRI!AB57+SANGLI!AB57+SATARA!AB57+SINDHUDURG!AB57+SOLAPUR!AB57+THANE!AB57+WARDHA!AB57+WASHIM!AB57+YAVATMAL!AB57</f>
        <v>213.31</v>
      </c>
      <c r="AI61" s="67">
        <f>SUM('A Nagar:YAVATMAL'!AC57)</f>
        <v>75</v>
      </c>
      <c r="AJ61" s="67">
        <f>SUM('A Nagar:YAVATMAL'!AD57)</f>
        <v>242.81</v>
      </c>
      <c r="AK61" s="67">
        <f>SUM('A Nagar:YAVATMAL'!AE57)</f>
        <v>234</v>
      </c>
      <c r="AL61" s="67">
        <f>SUM('A Nagar:YAVATMAL'!AF57)</f>
        <v>1911.1999999999998</v>
      </c>
      <c r="AM61" s="67">
        <f>SUM('A Nagar:YAVATMAL'!AG57)</f>
        <v>61</v>
      </c>
      <c r="AN61" s="67">
        <f>SUM('A Nagar:YAVATMAL'!AH57)</f>
        <v>170.37</v>
      </c>
      <c r="AO61" s="67">
        <f>SUM('A Nagar:YAVATMAL'!AI57)</f>
        <v>90</v>
      </c>
      <c r="AP61" s="67">
        <f>SUM('A Nagar:YAVATMAL'!AJ57)</f>
        <v>338.42</v>
      </c>
      <c r="AQ61" s="67">
        <f>SUM('A Nagar:YAVATMAL'!AK57)</f>
        <v>415</v>
      </c>
      <c r="AR61" s="67">
        <f>SUM('A Nagar:YAVATMAL'!AL57)</f>
        <v>594.12</v>
      </c>
      <c r="AS61" s="68">
        <f t="shared" si="56"/>
        <v>3540</v>
      </c>
      <c r="AT61" s="68">
        <f t="shared" si="56"/>
        <v>9403.238000000003</v>
      </c>
      <c r="AU61" s="67">
        <f>SUM('A Nagar:YAVATMAL'!AO57)</f>
        <v>490</v>
      </c>
      <c r="AV61" s="67">
        <f>SUM('A Nagar:YAVATMAL'!AP57)</f>
        <v>1349.6399999999999</v>
      </c>
      <c r="AW61" s="67">
        <f>SUM('A Nagar:YAVATMAL'!AQ57)</f>
        <v>0</v>
      </c>
      <c r="AX61" s="67">
        <f>SUM('A Nagar:YAVATMAL'!AR57)</f>
        <v>0</v>
      </c>
      <c r="AY61" s="67">
        <f>SUM('A Nagar:YAVATMAL'!AS57)</f>
        <v>0</v>
      </c>
      <c r="AZ61" s="67">
        <f>SUM('A Nagar:YAVATMAL'!AT57)</f>
        <v>0</v>
      </c>
      <c r="BA61" s="67">
        <f>SUM('A Nagar:YAVATMAL'!AU57)</f>
        <v>164</v>
      </c>
      <c r="BB61" s="67">
        <f>SUM('A Nagar:YAVATMAL'!AV57)</f>
        <v>833.54000000000008</v>
      </c>
      <c r="BC61" s="67">
        <f>SUM('A Nagar:YAVATMAL'!AW57)</f>
        <v>3</v>
      </c>
      <c r="BD61" s="67">
        <f>SUM('A Nagar:YAVATMAL'!AX57)</f>
        <v>13.3</v>
      </c>
      <c r="BE61" s="67">
        <f>SUM('A Nagar:YAVATMAL'!AY57)</f>
        <v>360</v>
      </c>
      <c r="BF61" s="67">
        <f>SUM('A Nagar:YAVATMAL'!AZ57)</f>
        <v>709.76</v>
      </c>
      <c r="BG61" s="68">
        <f t="shared" si="57"/>
        <v>527</v>
      </c>
      <c r="BH61" s="68">
        <f t="shared" si="57"/>
        <v>1556.6</v>
      </c>
      <c r="BI61" s="68">
        <f t="shared" si="58"/>
        <v>4067</v>
      </c>
      <c r="BJ61" s="68">
        <f t="shared" si="58"/>
        <v>10959.838000000003</v>
      </c>
    </row>
    <row r="62" spans="1:62" ht="12.75" customHeight="1" x14ac:dyDescent="0.25">
      <c r="A62" s="70">
        <v>44</v>
      </c>
      <c r="B62" s="59" t="s">
        <v>250</v>
      </c>
      <c r="C62" s="67">
        <f t="shared" si="52"/>
        <v>350</v>
      </c>
      <c r="D62" s="67">
        <f t="shared" si="52"/>
        <v>1298.46</v>
      </c>
      <c r="E62" s="67">
        <f t="shared" si="53"/>
        <v>348</v>
      </c>
      <c r="F62" s="67">
        <f t="shared" si="53"/>
        <v>1255.97</v>
      </c>
      <c r="G62" s="67">
        <f>'Crop Loan'!HK62</f>
        <v>95</v>
      </c>
      <c r="H62" s="67">
        <f>'Crop Loan'!HL62</f>
        <v>318</v>
      </c>
      <c r="I62" s="67">
        <f>'Crop Loan'!HM62</f>
        <v>223</v>
      </c>
      <c r="J62" s="67">
        <f>'Crop Loan'!HN62</f>
        <v>689</v>
      </c>
      <c r="K62" s="67">
        <f t="shared" si="54"/>
        <v>318</v>
      </c>
      <c r="L62" s="67">
        <f t="shared" si="54"/>
        <v>1007</v>
      </c>
      <c r="M62" s="67">
        <f>'A Nagar'!E58+AKOLA!E58+AMARAVATI!E58+AURANGABAD!E58+BEED!E58+BHANDARA!E58+BULDHANA!E58+CHANDRAPUR!E58+DHULE!E58+GADCHIROLI!E58+GONDIA!E58+HINGOLI!E58+JALGAON!E58+JALNA!E58+KOLHAPUR!E58+LATUR!E58+'MUMBAI CITY'!E58+'MUMBAI SUBURB'!G58+NAGPUR!E58+NANDED!E58+NANDURBAR!E58+NASHIK!E58+OSMANABAD!E58+PALGHAR!E58+PARBHANI!E58+PUNE!E58+RAIGAD!E58+RATNAGIRI!E58+SANGLI!E58+SATARA!E58+SINDHUDURG!E58+SOLAPUR!E58+THANE!E58+WARDHA!E58+WASHIM!E58+YAVATMAL!E58</f>
        <v>30</v>
      </c>
      <c r="N62" s="67">
        <f>'A Nagar'!F58+AKOLA!F58+AMARAVATI!F58+AURANGABAD!F58+BEED!F58+BHANDARA!F58+BULDHANA!F58+CHANDRAPUR!F58+DHULE!F58+GADCHIROLI!F58+GONDIA!F58+HINGOLI!F58+JALGAON!F58+JALNA!F58+KOLHAPUR!F58+LATUR!F58+'MUMBAI CITY'!F58+'MUMBAI SUBURB'!H58+NAGPUR!F58+NANDED!F58+NANDURBAR!F58+NASHIK!F58+OSMANABAD!F58+PALGHAR!F58+PARBHANI!F58+PUNE!F58+RAIGAD!F58+RATNAGIRI!F58+SANGLI!F58+SATARA!F58+SINDHUDURG!F58+SOLAPUR!F58+THANE!F58+WARDHA!F58+WASHIM!F58+YAVATMAL!F58</f>
        <v>248.97</v>
      </c>
      <c r="O62" s="67">
        <f>'A Nagar'!G58+AKOLA!G58+AMARAVATI!G58+AURANGABAD!G58+BEED!G58+BHANDARA!G58+BULDHANA!G58+CHANDRAPUR!G58+DHULE!G58+GADCHIROLI!G58+GONDIA!G58+HINGOLI!G58+JALGAON!G58+JALNA!G58+KOLHAPUR!G58+LATUR!G58+'MUMBAI CITY'!G58+'MUMBAI SUBURB'!I58+NAGPUR!G58+NANDED!G58+NANDURBAR!G58+NASHIK!G58+OSMANABAD!G58+PALGHAR!G58+PARBHANI!G58+PUNE!G58+RAIGAD!G58+RATNAGIRI!G58+SANGLI!G58+SATARA!G58+SINDHUDURG!G58+SOLAPUR!G58+THANE!G58+WARDHA!G58+WASHIM!G58+YAVATMAL!G58</f>
        <v>48</v>
      </c>
      <c r="P62" s="67">
        <f>'A Nagar'!H58+AKOLA!H58+AMARAVATI!H58+AURANGABAD!H58+BEED!H58+BHANDARA!H58+BULDHANA!H58+CHANDRAPUR!H58+DHULE!H58+GADCHIROLI!H58+GONDIA!H58+HINGOLI!H58+JALGAON!H58+JALNA!H58+KOLHAPUR!H58+LATUR!H58+'MUMBAI CITY'!H58+'MUMBAI SUBURB'!J58+NAGPUR!H58+NANDED!H58+NANDURBAR!H58+NASHIK!H58+OSMANABAD!H58+PALGHAR!H58+PARBHANI!H58+PUNE!H58+RAIGAD!H58+RATNAGIRI!H58+SANGLI!H58+SATARA!H58+SINDHUDURG!H58+SOLAPUR!H58+THANE!H58+WARDHA!H58+WASHIM!H58+YAVATMAL!H58</f>
        <v>134.47</v>
      </c>
      <c r="Q62" s="67">
        <f>SUM('A Nagar:YAVATMAL'!I58)</f>
        <v>2</v>
      </c>
      <c r="R62" s="67">
        <f>SUM('A Nagar:YAVATMAL'!J58)</f>
        <v>42.49</v>
      </c>
      <c r="S62" s="67">
        <f>SUM('A Nagar:YAVATMAL'!K58)</f>
        <v>0</v>
      </c>
      <c r="T62" s="67">
        <f>SUM('A Nagar:YAVATMAL'!L58)</f>
        <v>0</v>
      </c>
      <c r="U62" s="67">
        <f t="shared" si="55"/>
        <v>683</v>
      </c>
      <c r="V62" s="67">
        <f t="shared" si="55"/>
        <v>2328.6999999999998</v>
      </c>
      <c r="W62" s="67">
        <f>'A Nagar'!O58+AKOLA!O58+AMARAVATI!O58+AURANGABAD!O58+BEED!O58+BHANDARA!O58+BULDHANA!O58+CHANDRAPUR!O58+DHULE!O58+GADCHIROLI!O58+GONDIA!O58+HINGOLI!O58+JALGAON!O58+JALNA!O58+KOLHAPUR!O58+LATUR!O58+'MUMBAI CITY'!O58+'MUMBAI SUBURB'!Q58+NAGPUR!O58+NANDED!O58+NANDURBAR!O58+NASHIK!O58+OSMANABAD!O58+PALGHAR!O58+PARBHANI!O58+PUNE!O58+RAIGAD!O58+RATNAGIRI!O58+SANGLI!O58+SATARA!O58+SINDHUDURG!O58+SOLAPUR!O58+THANE!O58+WARDHA!O58+WASHIM!O58+YAVATMAL!O58</f>
        <v>171</v>
      </c>
      <c r="X62" s="67">
        <f>'A Nagar'!P58+AKOLA!P58+AMARAVATI!P58+AURANGABAD!P58+BEED!P58+BHANDARA!P58+BULDHANA!P58+CHANDRAPUR!P58+DHULE!P58+GADCHIROLI!P58+GONDIA!P58+HINGOLI!P58+JALGAON!P58+JALNA!P58+KOLHAPUR!P58+LATUR!P58+'MUMBAI CITY'!P58+'MUMBAI SUBURB'!R58+NAGPUR!P58+NANDED!P58+NANDURBAR!P58+NASHIK!P58+OSMANABAD!P58+PALGHAR!P58+PARBHANI!P58+PUNE!P58+RAIGAD!P58+RATNAGIRI!P58+SANGLI!P58+SATARA!P58+SINDHUDURG!P58+SOLAPUR!P58+THANE!P58+WARDHA!P58+WASHIM!P58+YAVATMAL!P58</f>
        <v>318.42</v>
      </c>
      <c r="Y62" s="67">
        <f>'A Nagar'!Q58+AKOLA!Q58+AMARAVATI!Q58+AURANGABAD!Q58+BEED!Q58+BHANDARA!Q58+BULDHANA!Q58+CHANDRAPUR!Q58+DHULE!Q58+GADCHIROLI!Q58+GONDIA!Q58+HINGOLI!Q58+JALGAON!Q58+JALNA!Q58+KOLHAPUR!Q58+LATUR!Q58+'MUMBAI CITY'!Q58+'MUMBAI SUBURB'!S58+NAGPUR!Q58+NANDED!Q58+NANDURBAR!Q58+NASHIK!Q58+OSMANABAD!Q58+PALGHAR!Q58+PARBHANI!Q58+PUNE!Q58+RAIGAD!Q58+RATNAGIRI!Q58+SANGLI!Q58+SATARA!Q58+SINDHUDURG!Q58+SOLAPUR!Q58+THANE!Q58+WARDHA!Q58+WASHIM!Q58+YAVATMAL!Q58</f>
        <v>108</v>
      </c>
      <c r="Z62" s="67">
        <f>'A Nagar'!R58+AKOLA!R58+AMARAVATI!R58+AURANGABAD!R58+BEED!R58+BHANDARA!R58+BULDHANA!R58+CHANDRAPUR!R58+DHULE!R58+GADCHIROLI!R58+GONDIA!R58+HINGOLI!R58+JALGAON!R58+JALNA!R58+KOLHAPUR!R58+LATUR!R58+'MUMBAI CITY'!R58+'MUMBAI SUBURB'!T58+NAGPUR!R58+NANDED!R58+NANDURBAR!R58+NASHIK!R58+OSMANABAD!R58+PALGHAR!R58+PARBHANI!R58+PUNE!R58+RAIGAD!R58+RATNAGIRI!R58+SANGLI!R58+SATARA!R58+SINDHUDURG!R58+SOLAPUR!R58+THANE!R58+WARDHA!R58+WASHIM!R58+YAVATMAL!R58</f>
        <v>722.6</v>
      </c>
      <c r="AA62" s="67">
        <f>'A Nagar'!S58+AKOLA!S58+AMARAVATI!S58+AURANGABAD!S58+BEED!S58+BHANDARA!S58+BULDHANA!S58+CHANDRAPUR!S58+DHULE!S58+GADCHIROLI!S58+GONDIA!S58+HINGOLI!S58+JALGAON!S58+JALNA!S58+KOLHAPUR!S58+LATUR!S58+'MUMBAI CITY'!S58+'MUMBAI SUBURB'!U58+NAGPUR!S58+NANDED!S58+NANDURBAR!S58+NASHIK!S58+OSMANABAD!S58+PALGHAR!S58+PARBHANI!S58+PUNE!S58+RAIGAD!S58+RATNAGIRI!S58+SANGLI!S58+SATARA!S58+SINDHUDURG!S58+SOLAPUR!S58+THANE!S58+WARDHA!S58+WASHIM!S58+YAVATMAL!S58</f>
        <v>126</v>
      </c>
      <c r="AB62" s="67">
        <f>'A Nagar'!T58+AKOLA!T58+AMARAVATI!T58+AURANGABAD!T58+BEED!T58+BHANDARA!T58+BULDHANA!T58+CHANDRAPUR!T58+DHULE!T58+GADCHIROLI!T58+GONDIA!T58+HINGOLI!T58+JALGAON!T58+JALNA!T58+KOLHAPUR!T58+LATUR!T58+'MUMBAI CITY'!T58+'MUMBAI SUBURB'!V58+NAGPUR!T58+NANDED!T58+NANDURBAR!T58+NASHIK!T58+OSMANABAD!T58+PALGHAR!T58+PARBHANI!T58+PUNE!T58+RAIGAD!T58+RATNAGIRI!T58+SANGLI!T58+SATARA!T58+SINDHUDURG!T58+SOLAPUR!T58+THANE!T58+WARDHA!T58+WASHIM!T58+YAVATMAL!T58</f>
        <v>370.1</v>
      </c>
      <c r="AC62" s="67">
        <f>'A Nagar'!U58+AKOLA!U58+AMARAVATI!U58+AURANGABAD!U58+BEED!U58+BHANDARA!U58+BULDHANA!U58+CHANDRAPUR!U58+DHULE!U58+GADCHIROLI!U58+GONDIA!U58+HINGOLI!U58+JALGAON!U58+JALNA!U58+KOLHAPUR!U58+LATUR!U58+'MUMBAI CITY'!U58+'MUMBAI SUBURB'!W58+NAGPUR!U58+NANDED!U58+NANDURBAR!U58+NASHIK!U58+OSMANABAD!U58+PALGHAR!U58+PARBHANI!U58+PUNE!U58+RAIGAD!U58+RATNAGIRI!U58+SANGLI!U58+SATARA!U58+SINDHUDURG!U58+SOLAPUR!U58+THANE!U58+WARDHA!U58+WASHIM!U58+YAVATMAL!U58</f>
        <v>103</v>
      </c>
      <c r="AD62" s="67">
        <f>'A Nagar'!V58+AKOLA!V58+AMARAVATI!V58+AURANGABAD!V58+BEED!V58+BHANDARA!V58+BULDHANA!V58+CHANDRAPUR!V58+DHULE!V58+GADCHIROLI!V58+GONDIA!V58+HINGOLI!V58+JALGAON!V58+JALNA!V58+KOLHAPUR!V58+LATUR!V58+'MUMBAI CITY'!V58+'MUMBAI SUBURB'!X58+NAGPUR!V58+NANDED!V58+NANDURBAR!V58+NASHIK!V58+OSMANABAD!V58+PALGHAR!V58+PARBHANI!V58+PUNE!V58+RAIGAD!V58+RATNAGIRI!V58+SANGLI!V58+SATARA!V58+SINDHUDURG!V58+SOLAPUR!V58+THANE!V58+WARDHA!V58+WASHIM!V58+YAVATMAL!V58</f>
        <v>331.37</v>
      </c>
      <c r="AE62" s="67">
        <f>'A Nagar'!W58+AKOLA!W58+AMARAVATI!W58+AURANGABAD!W58+BEED!W58+BHANDARA!W58+BULDHANA!W58+CHANDRAPUR!W58+DHULE!W58+GADCHIROLI!W58+GONDIA!W58+HINGOLI!W58+JALGAON!W58+JALNA!W58+KOLHAPUR!W58+LATUR!W58+'MUMBAI CITY'!W58+'MUMBAI SUBURB'!Y58+NAGPUR!W58+NANDED!W58+NANDURBAR!W58+NASHIK!W58+OSMANABAD!W58+PALGHAR!W58+PARBHANI!W58+PUNE!W58+RAIGAD!W58+RATNAGIRI!W58+SANGLI!W58+SATARA!W58+SINDHUDURG!W58+SOLAPUR!W58+THANE!W58+WARDHA!W58+WASHIM!W58+YAVATMAL!W58</f>
        <v>175</v>
      </c>
      <c r="AF62" s="67">
        <f>'A Nagar'!X58+AKOLA!X58+AMARAVATI!X58+AURANGABAD!X58+BEED!X58+BHANDARA!X58+BULDHANA!X58+CHANDRAPUR!X58+DHULE!X58+GADCHIROLI!X58+GONDIA!X58+HINGOLI!X58+JALGAON!X58+JALNA!X58+KOLHAPUR!X58+LATUR!X58+'MUMBAI CITY'!X58+'MUMBAI SUBURB'!Z58+NAGPUR!X58+NANDED!X58+NANDURBAR!X58+NASHIK!X58+OSMANABAD!X58+PALGHAR!X58+PARBHANI!X58+PUNE!X58+RAIGAD!X58+RATNAGIRI!X58+SANGLI!X58+SATARA!X58+SINDHUDURG!X58+SOLAPUR!X58+THANE!X58+WARDHA!X58+WASHIM!X58+YAVATMAL!X58</f>
        <v>586.21</v>
      </c>
      <c r="AG62" s="67">
        <f>'A Nagar'!AA58+AKOLA!AA58+AMARAVATI!AA58+AURANGABAD!AA58+BEED!AA58+BHANDARA!AA58+BULDHANA!AA58+CHANDRAPUR!AA58+DHULE!AA58+GADCHIROLI!AA58+GONDIA!AA58+HINGOLI!AA58+JALGAON!AA58+JALNA!AA58+KOLHAPUR!AA58+LATUR!AA58+'MUMBAI CITY'!AA58+'MUMBAI SUBURB'!AA58+NAGPUR!AA58+NANDED!AA58+NANDURBAR!AA58+NASHIK!AA58+OSMANABAD!AA58+PALGHAR!AA58+PARBHANI!AA58+PUNE!AA58+RAIGAD!AA58+RATNAGIRI!AA58+SANGLI!AA58+SATARA!AA58+SINDHUDURG!AA58+SOLAPUR!AA58+THANE!AA58+WARDHA!AA58+WASHIM!AA58+YAVATMAL!AA58</f>
        <v>47</v>
      </c>
      <c r="AH62" s="67">
        <f>'A Nagar'!AB58+AKOLA!AB58+AMARAVATI!AB58+AURANGABAD!AB58+BEED!AB58+BHANDARA!AB58+BULDHANA!AB58+CHANDRAPUR!AB58+DHULE!AB58+GADCHIROLI!AB58+GONDIA!AB58+HINGOLI!AB58+JALGAON!AB58+JALNA!AB58+KOLHAPUR!AB58+LATUR!AB58+'MUMBAI CITY'!AB58+'MUMBAI SUBURB'!AB58+NAGPUR!AB58+NANDED!AB58+NANDURBAR!AB58+NASHIK!AB58+OSMANABAD!AB58+PALGHAR!AB58+PARBHANI!AB58+PUNE!AB58+RAIGAD!AB58+RATNAGIRI!AB58+SANGLI!AB58+SATARA!AB58+SINDHUDURG!AB58+SOLAPUR!AB58+THANE!AB58+WARDHA!AB58+WASHIM!AB58+YAVATMAL!AB58</f>
        <v>126.19</v>
      </c>
      <c r="AI62" s="67">
        <f>SUM('A Nagar:YAVATMAL'!AC58)</f>
        <v>48</v>
      </c>
      <c r="AJ62" s="67">
        <f>SUM('A Nagar:YAVATMAL'!AD58)</f>
        <v>157.11000000000001</v>
      </c>
      <c r="AK62" s="67">
        <f>SUM('A Nagar:YAVATMAL'!AE58)</f>
        <v>40</v>
      </c>
      <c r="AL62" s="67">
        <f>SUM('A Nagar:YAVATMAL'!AF58)</f>
        <v>607.80000000000007</v>
      </c>
      <c r="AM62" s="67">
        <f>SUM('A Nagar:YAVATMAL'!AG58)</f>
        <v>59</v>
      </c>
      <c r="AN62" s="67">
        <f>SUM('A Nagar:YAVATMAL'!AH58)</f>
        <v>165.98</v>
      </c>
      <c r="AO62" s="67">
        <f>SUM('A Nagar:YAVATMAL'!AI58)</f>
        <v>59</v>
      </c>
      <c r="AP62" s="67">
        <f>SUM('A Nagar:YAVATMAL'!AJ58)</f>
        <v>165.59</v>
      </c>
      <c r="AQ62" s="67">
        <f>SUM('A Nagar:YAVATMAL'!AK58)</f>
        <v>38</v>
      </c>
      <c r="AR62" s="67">
        <f>SUM('A Nagar:YAVATMAL'!AL58)</f>
        <v>207.94</v>
      </c>
      <c r="AS62" s="68">
        <f t="shared" si="56"/>
        <v>1324</v>
      </c>
      <c r="AT62" s="68">
        <f t="shared" si="56"/>
        <v>5057.7699999999995</v>
      </c>
      <c r="AU62" s="67">
        <f>SUM('A Nagar:YAVATMAL'!AO58)</f>
        <v>129</v>
      </c>
      <c r="AV62" s="67">
        <f>SUM('A Nagar:YAVATMAL'!AP58)</f>
        <v>529.26</v>
      </c>
      <c r="AW62" s="67">
        <f>SUM('A Nagar:YAVATMAL'!AQ58)</f>
        <v>70</v>
      </c>
      <c r="AX62" s="67">
        <f>SUM('A Nagar:YAVATMAL'!AR58)</f>
        <v>100</v>
      </c>
      <c r="AY62" s="67">
        <f>SUM('A Nagar:YAVATMAL'!AS58)</f>
        <v>0</v>
      </c>
      <c r="AZ62" s="67">
        <f>SUM('A Nagar:YAVATMAL'!AT58)</f>
        <v>0</v>
      </c>
      <c r="BA62" s="67">
        <f>SUM('A Nagar:YAVATMAL'!AU58)</f>
        <v>12</v>
      </c>
      <c r="BB62" s="67">
        <f>SUM('A Nagar:YAVATMAL'!AV58)</f>
        <v>111.45</v>
      </c>
      <c r="BC62" s="67">
        <f>SUM('A Nagar:YAVATMAL'!AW58)</f>
        <v>0</v>
      </c>
      <c r="BD62" s="67">
        <f>SUM('A Nagar:YAVATMAL'!AX58)</f>
        <v>0</v>
      </c>
      <c r="BE62" s="67">
        <f>SUM('A Nagar:YAVATMAL'!AY58)</f>
        <v>136</v>
      </c>
      <c r="BF62" s="67">
        <f>SUM('A Nagar:YAVATMAL'!AZ58)</f>
        <v>457.28</v>
      </c>
      <c r="BG62" s="68">
        <f t="shared" si="57"/>
        <v>218</v>
      </c>
      <c r="BH62" s="68">
        <f t="shared" si="57"/>
        <v>668.73</v>
      </c>
      <c r="BI62" s="68">
        <f t="shared" si="58"/>
        <v>1542</v>
      </c>
      <c r="BJ62" s="68">
        <f t="shared" si="58"/>
        <v>5726.5</v>
      </c>
    </row>
    <row r="63" spans="1:62" ht="12.75" customHeight="1" x14ac:dyDescent="0.25">
      <c r="A63" s="75" t="s">
        <v>235</v>
      </c>
      <c r="B63" s="77" t="s">
        <v>236</v>
      </c>
      <c r="C63" s="72">
        <f t="shared" ref="C63:J63" si="59">SUM(C59:C62)</f>
        <v>4432</v>
      </c>
      <c r="D63" s="72">
        <f t="shared" si="59"/>
        <v>4864.1040000000003</v>
      </c>
      <c r="E63" s="72">
        <f t="shared" si="59"/>
        <v>3175</v>
      </c>
      <c r="F63" s="72">
        <f t="shared" si="59"/>
        <v>3585.2380000000003</v>
      </c>
      <c r="G63" s="72">
        <f t="shared" si="59"/>
        <v>484</v>
      </c>
      <c r="H63" s="72">
        <f t="shared" si="59"/>
        <v>633.44000000000005</v>
      </c>
      <c r="I63" s="72">
        <f t="shared" si="59"/>
        <v>530</v>
      </c>
      <c r="J63" s="72">
        <f t="shared" si="59"/>
        <v>999.57</v>
      </c>
      <c r="K63" s="72">
        <f t="shared" ref="K63:P63" si="60">SUM(K59:K62)</f>
        <v>1014</v>
      </c>
      <c r="L63" s="72">
        <f t="shared" si="60"/>
        <v>1633.01</v>
      </c>
      <c r="M63" s="72">
        <f t="shared" si="60"/>
        <v>2161</v>
      </c>
      <c r="N63" s="72">
        <f t="shared" si="60"/>
        <v>1952.2280000000001</v>
      </c>
      <c r="O63" s="72">
        <f t="shared" si="60"/>
        <v>962</v>
      </c>
      <c r="P63" s="72">
        <f t="shared" si="60"/>
        <v>877.74000000000012</v>
      </c>
      <c r="Q63" s="72">
        <f>SUM(Q59:Q62)</f>
        <v>737</v>
      </c>
      <c r="R63" s="72">
        <f>SUM(R59:R62)</f>
        <v>747.42600000000016</v>
      </c>
      <c r="S63" s="72">
        <f>SUM(S59:S62)</f>
        <v>520</v>
      </c>
      <c r="T63" s="72">
        <f>SUM(T59:T62)</f>
        <v>531.44000000000005</v>
      </c>
      <c r="U63" s="72">
        <f t="shared" ref="U63:BJ63" si="61">SUM(U59:U62)</f>
        <v>1709</v>
      </c>
      <c r="V63" s="72">
        <f t="shared" si="61"/>
        <v>8789.83</v>
      </c>
      <c r="W63" s="72">
        <f t="shared" si="61"/>
        <v>501</v>
      </c>
      <c r="X63" s="72">
        <f t="shared" si="61"/>
        <v>1287.3600000000001</v>
      </c>
      <c r="Y63" s="72">
        <f t="shared" si="61"/>
        <v>292</v>
      </c>
      <c r="Z63" s="72">
        <f t="shared" si="61"/>
        <v>4044.9900000000002</v>
      </c>
      <c r="AA63" s="72">
        <f t="shared" si="61"/>
        <v>292</v>
      </c>
      <c r="AB63" s="72">
        <f t="shared" si="61"/>
        <v>907.52</v>
      </c>
      <c r="AC63" s="72">
        <f t="shared" si="61"/>
        <v>185</v>
      </c>
      <c r="AD63" s="72">
        <f t="shared" si="61"/>
        <v>708.49</v>
      </c>
      <c r="AE63" s="72">
        <f t="shared" si="61"/>
        <v>439</v>
      </c>
      <c r="AF63" s="72">
        <f t="shared" si="61"/>
        <v>1841.47</v>
      </c>
      <c r="AG63" s="72">
        <f t="shared" si="61"/>
        <v>160</v>
      </c>
      <c r="AH63" s="72">
        <f t="shared" si="61"/>
        <v>521.55999999999995</v>
      </c>
      <c r="AI63" s="72">
        <f t="shared" si="61"/>
        <v>144</v>
      </c>
      <c r="AJ63" s="72">
        <f t="shared" si="61"/>
        <v>542.29999999999995</v>
      </c>
      <c r="AK63" s="72">
        <f t="shared" si="61"/>
        <v>309</v>
      </c>
      <c r="AL63" s="72">
        <f t="shared" si="61"/>
        <v>3373.58</v>
      </c>
      <c r="AM63" s="72">
        <f t="shared" si="61"/>
        <v>183</v>
      </c>
      <c r="AN63" s="72">
        <f t="shared" si="61"/>
        <v>528.63</v>
      </c>
      <c r="AO63" s="72">
        <f t="shared" si="61"/>
        <v>225</v>
      </c>
      <c r="AP63" s="72">
        <f t="shared" si="61"/>
        <v>766.66</v>
      </c>
      <c r="AQ63" s="72">
        <f t="shared" si="61"/>
        <v>622</v>
      </c>
      <c r="AR63" s="72">
        <f t="shared" si="61"/>
        <v>1177.8399999999999</v>
      </c>
      <c r="AS63" s="72">
        <f t="shared" si="61"/>
        <v>7784</v>
      </c>
      <c r="AT63" s="72">
        <f t="shared" si="61"/>
        <v>20564.504000000004</v>
      </c>
      <c r="AU63" s="72">
        <f t="shared" si="61"/>
        <v>1037</v>
      </c>
      <c r="AV63" s="72">
        <f t="shared" si="61"/>
        <v>2804.51</v>
      </c>
      <c r="AW63" s="72">
        <f t="shared" si="61"/>
        <v>70</v>
      </c>
      <c r="AX63" s="72">
        <f t="shared" si="61"/>
        <v>100</v>
      </c>
      <c r="AY63" s="72">
        <f t="shared" si="61"/>
        <v>0</v>
      </c>
      <c r="AZ63" s="72">
        <f t="shared" si="61"/>
        <v>0</v>
      </c>
      <c r="BA63" s="72">
        <f t="shared" si="61"/>
        <v>214</v>
      </c>
      <c r="BB63" s="72">
        <f t="shared" si="61"/>
        <v>1307.0900000000001</v>
      </c>
      <c r="BC63" s="72">
        <f t="shared" si="61"/>
        <v>3</v>
      </c>
      <c r="BD63" s="72">
        <f t="shared" si="61"/>
        <v>13.3</v>
      </c>
      <c r="BE63" s="72">
        <f t="shared" si="61"/>
        <v>791</v>
      </c>
      <c r="BF63" s="72">
        <f t="shared" si="61"/>
        <v>2405.91</v>
      </c>
      <c r="BG63" s="72">
        <f t="shared" si="61"/>
        <v>1078</v>
      </c>
      <c r="BH63" s="72">
        <f t="shared" si="61"/>
        <v>3826.2999999999997</v>
      </c>
      <c r="BI63" s="72">
        <f t="shared" si="61"/>
        <v>8862</v>
      </c>
      <c r="BJ63" s="72">
        <f t="shared" si="61"/>
        <v>24390.804000000004</v>
      </c>
    </row>
    <row r="64" spans="1:62" ht="12.75" customHeight="1" x14ac:dyDescent="0.25">
      <c r="A64" s="73"/>
      <c r="B64" s="77" t="s">
        <v>237</v>
      </c>
      <c r="C64" s="72">
        <f t="shared" ref="C64:AH64" si="62">C23+C38+C48+C50+C56+C58+C63</f>
        <v>9382661.5999999996</v>
      </c>
      <c r="D64" s="72">
        <f t="shared" si="62"/>
        <v>11892018.105211487</v>
      </c>
      <c r="E64" s="72">
        <f t="shared" si="62"/>
        <v>8802780.5999999996</v>
      </c>
      <c r="F64" s="72">
        <f t="shared" si="62"/>
        <v>10062808.595707035</v>
      </c>
      <c r="G64" s="72">
        <f t="shared" si="62"/>
        <v>5057531.6000000006</v>
      </c>
      <c r="H64" s="72">
        <f t="shared" si="62"/>
        <v>4098781.0100000002</v>
      </c>
      <c r="I64" s="72">
        <f t="shared" si="62"/>
        <v>2142977.6</v>
      </c>
      <c r="J64" s="72">
        <f t="shared" si="62"/>
        <v>1987166.9700000002</v>
      </c>
      <c r="K64" s="72">
        <f t="shared" si="62"/>
        <v>7200509.2000000002</v>
      </c>
      <c r="L64" s="72">
        <f t="shared" si="62"/>
        <v>6085947.9800000004</v>
      </c>
      <c r="M64" s="72">
        <f t="shared" si="62"/>
        <v>1602271.4</v>
      </c>
      <c r="N64" s="72">
        <f t="shared" si="62"/>
        <v>3976860.6157070352</v>
      </c>
      <c r="O64" s="72">
        <f t="shared" si="62"/>
        <v>570352</v>
      </c>
      <c r="P64" s="72">
        <f t="shared" si="62"/>
        <v>1932565.0886724142</v>
      </c>
      <c r="Q64" s="72">
        <f t="shared" si="62"/>
        <v>408478</v>
      </c>
      <c r="R64" s="72">
        <f t="shared" si="62"/>
        <v>602017.83333481895</v>
      </c>
      <c r="S64" s="72">
        <f t="shared" si="62"/>
        <v>171403</v>
      </c>
      <c r="T64" s="72">
        <f t="shared" si="62"/>
        <v>1227191.6761696329</v>
      </c>
      <c r="U64" s="72">
        <f t="shared" si="62"/>
        <v>1994395</v>
      </c>
      <c r="V64" s="72">
        <f t="shared" si="62"/>
        <v>24913774.889999997</v>
      </c>
      <c r="W64" s="72">
        <f t="shared" si="62"/>
        <v>690517</v>
      </c>
      <c r="X64" s="72">
        <f t="shared" si="62"/>
        <v>6552869.3700000001</v>
      </c>
      <c r="Y64" s="72">
        <f t="shared" si="62"/>
        <v>690578</v>
      </c>
      <c r="Z64" s="72">
        <f t="shared" si="62"/>
        <v>11087678.940000001</v>
      </c>
      <c r="AA64" s="72">
        <f t="shared" si="62"/>
        <v>205770</v>
      </c>
      <c r="AB64" s="72">
        <f t="shared" si="62"/>
        <v>4324653.1700000009</v>
      </c>
      <c r="AC64" s="72">
        <f t="shared" si="62"/>
        <v>133047</v>
      </c>
      <c r="AD64" s="72">
        <f t="shared" si="62"/>
        <v>719674.52999999991</v>
      </c>
      <c r="AE64" s="72">
        <f t="shared" si="62"/>
        <v>274483</v>
      </c>
      <c r="AF64" s="72">
        <f t="shared" si="62"/>
        <v>2228898.88</v>
      </c>
      <c r="AG64" s="72">
        <f t="shared" si="62"/>
        <v>104537</v>
      </c>
      <c r="AH64" s="72">
        <f t="shared" si="62"/>
        <v>1471134.19</v>
      </c>
      <c r="AI64" s="72">
        <f t="shared" ref="AI64:BJ64" si="63">AI23+AI38+AI48+AI50+AI56+AI58+AI63</f>
        <v>261288</v>
      </c>
      <c r="AJ64" s="72">
        <f t="shared" si="63"/>
        <v>534489.30000000005</v>
      </c>
      <c r="AK64" s="72">
        <f t="shared" si="63"/>
        <v>462305</v>
      </c>
      <c r="AL64" s="72">
        <f t="shared" si="63"/>
        <v>5422411.7800000003</v>
      </c>
      <c r="AM64" s="72">
        <f t="shared" si="63"/>
        <v>112904</v>
      </c>
      <c r="AN64" s="72">
        <f t="shared" si="63"/>
        <v>189441.56000000003</v>
      </c>
      <c r="AO64" s="72">
        <f t="shared" si="63"/>
        <v>132063</v>
      </c>
      <c r="AP64" s="72">
        <f t="shared" si="63"/>
        <v>556042.94000000018</v>
      </c>
      <c r="AQ64" s="72">
        <f t="shared" si="63"/>
        <v>744820</v>
      </c>
      <c r="AR64" s="72">
        <f t="shared" si="63"/>
        <v>1128670.82</v>
      </c>
      <c r="AS64" s="72">
        <f t="shared" si="63"/>
        <v>13194973.600000001</v>
      </c>
      <c r="AT64" s="72">
        <f t="shared" si="63"/>
        <v>46107983.585211486</v>
      </c>
      <c r="AU64" s="72">
        <f t="shared" si="63"/>
        <v>2021921</v>
      </c>
      <c r="AV64" s="72">
        <f t="shared" si="63"/>
        <v>5901287.4299999988</v>
      </c>
      <c r="AW64" s="72">
        <f t="shared" si="63"/>
        <v>45052</v>
      </c>
      <c r="AX64" s="72">
        <f t="shared" si="63"/>
        <v>124443.01000000001</v>
      </c>
      <c r="AY64" s="72">
        <f t="shared" si="63"/>
        <v>18332</v>
      </c>
      <c r="AZ64" s="72">
        <f t="shared" si="63"/>
        <v>231201.26</v>
      </c>
      <c r="BA64" s="72">
        <f t="shared" si="63"/>
        <v>475976</v>
      </c>
      <c r="BB64" s="72">
        <f t="shared" si="63"/>
        <v>14295074.780000003</v>
      </c>
      <c r="BC64" s="72">
        <f t="shared" si="63"/>
        <v>3938949</v>
      </c>
      <c r="BD64" s="72">
        <f t="shared" si="63"/>
        <v>7558683.0099999998</v>
      </c>
      <c r="BE64" s="72">
        <f t="shared" si="63"/>
        <v>14319098</v>
      </c>
      <c r="BF64" s="72">
        <f t="shared" si="63"/>
        <v>112800295.20000002</v>
      </c>
      <c r="BG64" s="72">
        <f t="shared" si="63"/>
        <v>18797407</v>
      </c>
      <c r="BH64" s="72">
        <f t="shared" si="63"/>
        <v>135009697.25999999</v>
      </c>
      <c r="BI64" s="72">
        <f t="shared" si="63"/>
        <v>31992380.600000001</v>
      </c>
      <c r="BJ64" s="72">
        <f t="shared" si="63"/>
        <v>181117680.84521148</v>
      </c>
    </row>
    <row r="65" spans="2:62" ht="15" customHeight="1" x14ac:dyDescent="0.25"/>
    <row r="66" spans="2:62" ht="15" customHeight="1" x14ac:dyDescent="0.25">
      <c r="B66" s="200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</row>
    <row r="67" spans="2:62" ht="15" customHeight="1" x14ac:dyDescent="0.25"/>
    <row r="68" spans="2:62" ht="15" customHeight="1" x14ac:dyDescent="0.25">
      <c r="C68" s="181"/>
      <c r="D68" s="181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81"/>
      <c r="AH68" s="181"/>
      <c r="AI68" s="85"/>
      <c r="AJ68" s="85"/>
      <c r="AK68" s="85"/>
      <c r="AL68" s="85"/>
      <c r="AM68" s="181"/>
      <c r="AN68" s="181"/>
      <c r="AO68" s="85"/>
      <c r="AP68" s="85"/>
      <c r="AQ68" s="85"/>
      <c r="AR68" s="85"/>
      <c r="AS68" s="181"/>
      <c r="AT68" s="181"/>
      <c r="AU68" s="181"/>
      <c r="AV68" s="181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</row>
    <row r="69" spans="2:62" ht="15" customHeight="1" x14ac:dyDescent="0.25">
      <c r="AS69" s="85"/>
    </row>
    <row r="70" spans="2:62" ht="15" customHeight="1" x14ac:dyDescent="0.25"/>
    <row r="71" spans="2:62" ht="15" customHeight="1" x14ac:dyDescent="0.25"/>
    <row r="72" spans="2:62" ht="15" customHeight="1" x14ac:dyDescent="0.25"/>
    <row r="73" spans="2:62" ht="15" customHeight="1" x14ac:dyDescent="0.25"/>
    <row r="74" spans="2:62" ht="15" customHeight="1" x14ac:dyDescent="0.25"/>
    <row r="75" spans="2:62" ht="15" customHeight="1" x14ac:dyDescent="0.25"/>
    <row r="76" spans="2:62" ht="15" customHeight="1" x14ac:dyDescent="0.25"/>
    <row r="77" spans="2:62" ht="15" customHeight="1" x14ac:dyDescent="0.25"/>
    <row r="78" spans="2:62" ht="15" customHeight="1" x14ac:dyDescent="0.25"/>
    <row r="79" spans="2:62" ht="15" customHeight="1" x14ac:dyDescent="0.25"/>
    <row r="80" spans="2:62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</sheetData>
  <mergeCells count="36">
    <mergeCell ref="A6:A9"/>
    <mergeCell ref="B6:B9"/>
    <mergeCell ref="C6:D8"/>
    <mergeCell ref="E6:N6"/>
    <mergeCell ref="O6:P8"/>
    <mergeCell ref="AC6:AD8"/>
    <mergeCell ref="AE6:AF8"/>
    <mergeCell ref="AG6:AH8"/>
    <mergeCell ref="BG6:BH8"/>
    <mergeCell ref="C5:AT5"/>
    <mergeCell ref="AW5:BH5"/>
    <mergeCell ref="Q6:R8"/>
    <mergeCell ref="S6:T8"/>
    <mergeCell ref="U6:V8"/>
    <mergeCell ref="AM6:AN8"/>
    <mergeCell ref="AO6:AP8"/>
    <mergeCell ref="AQ6:AR8"/>
    <mergeCell ref="AS6:AT8"/>
    <mergeCell ref="W6:X8"/>
    <mergeCell ref="Y6:Z8"/>
    <mergeCell ref="BI6:BJ8"/>
    <mergeCell ref="E7:F8"/>
    <mergeCell ref="G7:L7"/>
    <mergeCell ref="M7:N8"/>
    <mergeCell ref="G8:H8"/>
    <mergeCell ref="I8:J8"/>
    <mergeCell ref="K8:L8"/>
    <mergeCell ref="AU6:AV8"/>
    <mergeCell ref="AW6:AX8"/>
    <mergeCell ref="AY6:AZ8"/>
    <mergeCell ref="BA6:BB8"/>
    <mergeCell ref="BC6:BD8"/>
    <mergeCell ref="BE6:BF8"/>
    <mergeCell ref="AI6:AJ8"/>
    <mergeCell ref="AK6:AL8"/>
    <mergeCell ref="AA6:AB8"/>
  </mergeCells>
  <dataValidations count="3">
    <dataValidation type="whole" allowBlank="1" showInputMessage="1" showErrorMessage="1" sqref="BG11:BJ22 U59:V64 AS59:AT64 W53:AR53 E53:T53 E52:BJ52 C52:D53 C58:BJ58 U57:V57 W63:AR64 U49:V49 AS49:AT49 BG51:BJ51 BG59:BJ64 AS11:AT22 U11:V22 C23:BJ23 AU53:BJ53 C56:BJ56 C38:BJ38 BG24:BJ37 BG54:BJ55 BG49:BJ49 BG39:BJ47 AS24:AT37 U24:V37 AS57:AT57 K63:T64 C50:BJ50 U51:V51 U53:V55 AS51:AT51 AS53:AT55 U39:V47 AU63:BF64 G64:J64 C63:F64 C48:BJ48 BG57:BJ57 AS39:AT47">
      <formula1>0</formula1>
      <formula2>99999999999999900000</formula2>
    </dataValidation>
    <dataValidation type="whole" allowBlank="1" showInputMessage="1" showErrorMessage="1" sqref="C39:T47 C59:F62 W57:AR57 AU24:BF37 C49:T49 C51:T51 C54:T55 K59:T62 AU51:BF51 AU49:BF49 W39:AR47 AU39:BF47 AU11:BF22 AU59:BF62 W24:AR37 AU54:BF55 C11:T22 W59:AR62 W49:AR49 W11:AR22 AU57:BF57 C57:T57 C24:T37 W51:AR51 W54:AR55">
      <formula1>0</formula1>
      <formula2>9999999999</formula2>
    </dataValidation>
    <dataValidation type="decimal" allowBlank="1" showInputMessage="1" showErrorMessage="1" sqref="H59:J62 G59:G60 G62">
      <formula1>0</formula1>
      <formula2>999999999999999000000</formula2>
    </dataValidation>
  </dataValidations>
  <pageMargins left="0.7" right="0.7" top="0.75" bottom="0.75" header="0.3" footer="0.3"/>
  <pageSetup paperSize="9" scale="6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G55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104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59">
        <v>0</v>
      </c>
      <c r="D8" s="59">
        <v>0</v>
      </c>
      <c r="E8" s="59">
        <v>86</v>
      </c>
      <c r="F8" s="59">
        <v>932.8</v>
      </c>
      <c r="G8" s="59">
        <v>86</v>
      </c>
      <c r="H8" s="59">
        <v>932.8</v>
      </c>
      <c r="I8" s="59">
        <v>24</v>
      </c>
      <c r="J8" s="59">
        <v>9703.1</v>
      </c>
      <c r="K8" s="59">
        <v>129</v>
      </c>
      <c r="L8" s="59">
        <v>51099.4</v>
      </c>
      <c r="M8" s="59">
        <f>C8+E8+I8+K8</f>
        <v>239</v>
      </c>
      <c r="N8" s="59">
        <f>D8+F8+J8+L8</f>
        <v>61735.3</v>
      </c>
      <c r="O8" s="59">
        <v>9032</v>
      </c>
      <c r="P8" s="59">
        <v>156723.6</v>
      </c>
      <c r="Q8" s="59">
        <v>1320</v>
      </c>
      <c r="R8" s="59">
        <v>133285.9</v>
      </c>
      <c r="S8" s="59">
        <v>516</v>
      </c>
      <c r="T8" s="59">
        <v>208259.7</v>
      </c>
      <c r="U8" s="59">
        <v>1</v>
      </c>
      <c r="V8" s="59">
        <v>20.9</v>
      </c>
      <c r="W8" s="59">
        <v>174</v>
      </c>
      <c r="X8" s="59">
        <v>35400.199999999997</v>
      </c>
      <c r="Y8" s="59">
        <f>O8+Q8+S8+U8+W8</f>
        <v>11043</v>
      </c>
      <c r="Z8" s="59">
        <f>P8+R8+T8+V8+X8</f>
        <v>533690.30000000005</v>
      </c>
      <c r="AA8" s="59">
        <v>0</v>
      </c>
      <c r="AB8" s="59">
        <v>0</v>
      </c>
      <c r="AC8" s="59">
        <v>696</v>
      </c>
      <c r="AD8" s="59">
        <v>2226.4</v>
      </c>
      <c r="AE8" s="59">
        <v>3722</v>
      </c>
      <c r="AF8" s="59">
        <v>31652.5</v>
      </c>
      <c r="AG8" s="59">
        <v>0</v>
      </c>
      <c r="AH8" s="59">
        <v>0</v>
      </c>
      <c r="AI8" s="59">
        <v>15</v>
      </c>
      <c r="AJ8" s="59">
        <v>167989.8</v>
      </c>
      <c r="AK8" s="59">
        <v>80</v>
      </c>
      <c r="AL8" s="59">
        <v>5618.8</v>
      </c>
      <c r="AM8" s="59">
        <f>M8+Y8+AA8+AC8+AE8+AG8+AI8+AK8</f>
        <v>15795</v>
      </c>
      <c r="AN8" s="59">
        <f>N8+Z8+AB8+AD8+AF8+AH8+AJ8+AL8</f>
        <v>802913.10000000009</v>
      </c>
      <c r="AO8" s="59">
        <v>3896</v>
      </c>
      <c r="AP8" s="59">
        <v>34703.9</v>
      </c>
      <c r="AQ8" s="59">
        <v>0</v>
      </c>
      <c r="AR8" s="59">
        <v>0</v>
      </c>
      <c r="AS8" s="59">
        <v>325</v>
      </c>
      <c r="AT8" s="59">
        <v>6613.2</v>
      </c>
      <c r="AU8" s="59">
        <v>2751</v>
      </c>
      <c r="AV8" s="59">
        <v>1031542.6</v>
      </c>
      <c r="AW8" s="59">
        <v>3176</v>
      </c>
      <c r="AX8" s="59">
        <v>1876.6</v>
      </c>
      <c r="AY8" s="59">
        <v>10107</v>
      </c>
      <c r="AZ8" s="59">
        <v>253103.4</v>
      </c>
      <c r="BA8" s="59">
        <f>AQ8+AS8+AU8+AW8+AY8</f>
        <v>16359</v>
      </c>
      <c r="BB8" s="59">
        <v>1293135.8</v>
      </c>
      <c r="BC8" s="59">
        <v>32154</v>
      </c>
      <c r="BD8" s="59">
        <v>2096048.9</v>
      </c>
    </row>
    <row r="9" spans="1:56" s="105" customFormat="1" ht="15.75" x14ac:dyDescent="0.25">
      <c r="A9" s="59">
        <v>2</v>
      </c>
      <c r="B9" s="59" t="s">
        <v>37</v>
      </c>
      <c r="C9" s="59">
        <v>0</v>
      </c>
      <c r="D9" s="59">
        <v>0</v>
      </c>
      <c r="E9" s="59">
        <v>201</v>
      </c>
      <c r="F9" s="59">
        <v>900.49</v>
      </c>
      <c r="G9" s="59">
        <v>201</v>
      </c>
      <c r="H9" s="59">
        <v>900.49</v>
      </c>
      <c r="I9" s="59">
        <v>6</v>
      </c>
      <c r="J9" s="59">
        <v>1494.21</v>
      </c>
      <c r="K9" s="59">
        <v>175</v>
      </c>
      <c r="L9" s="59">
        <v>17554.740000000002</v>
      </c>
      <c r="M9" s="59">
        <f t="shared" ref="M9:M19" si="0">C9+E9+I9+K9</f>
        <v>382</v>
      </c>
      <c r="N9" s="59">
        <f t="shared" ref="N9:N19" si="1">D9+F9+J9+L9</f>
        <v>19949.440000000002</v>
      </c>
      <c r="O9" s="59">
        <v>9466</v>
      </c>
      <c r="P9" s="59">
        <v>246215.72</v>
      </c>
      <c r="Q9" s="59">
        <v>2419</v>
      </c>
      <c r="R9" s="59">
        <v>196457.75</v>
      </c>
      <c r="S9" s="59">
        <v>117</v>
      </c>
      <c r="T9" s="59">
        <v>14460.63</v>
      </c>
      <c r="U9" s="59">
        <v>0</v>
      </c>
      <c r="V9" s="59">
        <v>0</v>
      </c>
      <c r="W9" s="59">
        <v>2</v>
      </c>
      <c r="X9" s="59">
        <v>63.27</v>
      </c>
      <c r="Y9" s="59">
        <f t="shared" ref="Y9:Y19" si="2">O9+Q9+S9+U9+W9</f>
        <v>12004</v>
      </c>
      <c r="Z9" s="59">
        <f t="shared" ref="Z9:Z19" si="3">P9+R9+T9+V9+X9</f>
        <v>457197.37</v>
      </c>
      <c r="AA9" s="59">
        <v>55</v>
      </c>
      <c r="AB9" s="59">
        <v>1591.08</v>
      </c>
      <c r="AC9" s="59">
        <v>1104</v>
      </c>
      <c r="AD9" s="59">
        <v>4442.2</v>
      </c>
      <c r="AE9" s="59">
        <v>4776</v>
      </c>
      <c r="AF9" s="59">
        <v>58483.98</v>
      </c>
      <c r="AG9" s="59">
        <v>2</v>
      </c>
      <c r="AH9" s="59">
        <v>200.17</v>
      </c>
      <c r="AI9" s="59">
        <v>2</v>
      </c>
      <c r="AJ9" s="59">
        <v>3075.5</v>
      </c>
      <c r="AK9" s="59">
        <v>0</v>
      </c>
      <c r="AL9" s="59">
        <v>0</v>
      </c>
      <c r="AM9" s="59">
        <f t="shared" ref="AM9:AM19" si="4">M9+Y9+AA9+AC9+AE9+AG9+AI9+AK9</f>
        <v>18325</v>
      </c>
      <c r="AN9" s="59">
        <f t="shared" ref="AN9:AN19" si="5">N9+Z9+AB9+AD9+AF9+AH9+AJ9+AL9</f>
        <v>544939.74000000011</v>
      </c>
      <c r="AO9" s="59">
        <v>1975</v>
      </c>
      <c r="AP9" s="59">
        <v>13157.47</v>
      </c>
      <c r="AQ9" s="59">
        <v>0</v>
      </c>
      <c r="AR9" s="59">
        <v>0</v>
      </c>
      <c r="AS9" s="59">
        <v>67</v>
      </c>
      <c r="AT9" s="59">
        <v>1644.45</v>
      </c>
      <c r="AU9" s="59">
        <v>3159</v>
      </c>
      <c r="AV9" s="59">
        <v>272090.63</v>
      </c>
      <c r="AW9" s="59">
        <v>2618</v>
      </c>
      <c r="AX9" s="59">
        <v>2832.43</v>
      </c>
      <c r="AY9" s="59">
        <v>17262</v>
      </c>
      <c r="AZ9" s="59">
        <v>5496609.9699999997</v>
      </c>
      <c r="BA9" s="59">
        <v>23106</v>
      </c>
      <c r="BB9" s="59">
        <v>5773177.4800000004</v>
      </c>
      <c r="BC9" s="59">
        <v>41431</v>
      </c>
      <c r="BD9" s="59">
        <v>6318117.2199999997</v>
      </c>
    </row>
    <row r="10" spans="1:56" s="105" customFormat="1" ht="15.75" x14ac:dyDescent="0.25">
      <c r="A10" s="59">
        <v>3</v>
      </c>
      <c r="B10" s="59" t="s">
        <v>38</v>
      </c>
      <c r="C10" s="59">
        <v>0</v>
      </c>
      <c r="D10" s="59">
        <v>0</v>
      </c>
      <c r="E10" s="59">
        <v>83</v>
      </c>
      <c r="F10" s="59">
        <v>9829.99</v>
      </c>
      <c r="G10" s="59">
        <v>83</v>
      </c>
      <c r="H10" s="59">
        <v>9829.99</v>
      </c>
      <c r="I10" s="59">
        <v>14</v>
      </c>
      <c r="J10" s="59">
        <v>1521.7</v>
      </c>
      <c r="K10" s="59">
        <v>119</v>
      </c>
      <c r="L10" s="59">
        <v>18723.28</v>
      </c>
      <c r="M10" s="59">
        <f t="shared" si="0"/>
        <v>216</v>
      </c>
      <c r="N10" s="59">
        <f t="shared" si="1"/>
        <v>30074.97</v>
      </c>
      <c r="O10" s="59">
        <v>3125</v>
      </c>
      <c r="P10" s="59">
        <v>129722.42</v>
      </c>
      <c r="Q10" s="59">
        <v>773</v>
      </c>
      <c r="R10" s="59">
        <v>53301.69</v>
      </c>
      <c r="S10" s="59">
        <v>44</v>
      </c>
      <c r="T10" s="59">
        <v>5900.14</v>
      </c>
      <c r="U10" s="59">
        <v>0</v>
      </c>
      <c r="V10" s="59">
        <v>0</v>
      </c>
      <c r="W10" s="59">
        <v>80</v>
      </c>
      <c r="X10" s="59">
        <v>117251.77</v>
      </c>
      <c r="Y10" s="59">
        <f t="shared" si="2"/>
        <v>4022</v>
      </c>
      <c r="Z10" s="59">
        <f t="shared" si="3"/>
        <v>306176.02</v>
      </c>
      <c r="AA10" s="59">
        <v>164</v>
      </c>
      <c r="AB10" s="59">
        <v>16780.419999999998</v>
      </c>
      <c r="AC10" s="59">
        <v>303</v>
      </c>
      <c r="AD10" s="59">
        <v>914.25</v>
      </c>
      <c r="AE10" s="59">
        <v>1682</v>
      </c>
      <c r="AF10" s="59">
        <v>96336.24</v>
      </c>
      <c r="AG10" s="59">
        <v>0</v>
      </c>
      <c r="AH10" s="59">
        <v>0</v>
      </c>
      <c r="AI10" s="59">
        <v>8</v>
      </c>
      <c r="AJ10" s="59">
        <v>23266.51</v>
      </c>
      <c r="AK10" s="59">
        <v>2026</v>
      </c>
      <c r="AL10" s="59">
        <v>86656.3</v>
      </c>
      <c r="AM10" s="59">
        <f t="shared" si="4"/>
        <v>8421</v>
      </c>
      <c r="AN10" s="59">
        <f t="shared" si="5"/>
        <v>560204.71</v>
      </c>
      <c r="AO10" s="59">
        <v>1368</v>
      </c>
      <c r="AP10" s="59">
        <v>10715.25</v>
      </c>
      <c r="AQ10" s="59">
        <v>0</v>
      </c>
      <c r="AR10" s="59">
        <v>0</v>
      </c>
      <c r="AS10" s="59">
        <v>201</v>
      </c>
      <c r="AT10" s="59">
        <v>2984.33</v>
      </c>
      <c r="AU10" s="59">
        <v>889</v>
      </c>
      <c r="AV10" s="59">
        <v>99989.09</v>
      </c>
      <c r="AW10" s="59">
        <v>1984</v>
      </c>
      <c r="AX10" s="59">
        <v>75098.44</v>
      </c>
      <c r="AY10" s="59">
        <v>497</v>
      </c>
      <c r="AZ10" s="59">
        <v>1950533.87</v>
      </c>
      <c r="BA10" s="59">
        <v>3571</v>
      </c>
      <c r="BB10" s="59">
        <v>2128605.73</v>
      </c>
      <c r="BC10" s="59">
        <v>11992</v>
      </c>
      <c r="BD10" s="59">
        <v>2688810.44</v>
      </c>
    </row>
    <row r="11" spans="1:56" s="105" customFormat="1" ht="15.75" x14ac:dyDescent="0.25">
      <c r="A11" s="59">
        <v>4</v>
      </c>
      <c r="B11" s="59" t="s">
        <v>39</v>
      </c>
      <c r="C11" s="59">
        <v>0</v>
      </c>
      <c r="D11" s="59">
        <v>0</v>
      </c>
      <c r="E11" s="59">
        <v>195</v>
      </c>
      <c r="F11" s="59">
        <v>6965.34</v>
      </c>
      <c r="G11" s="59">
        <v>195</v>
      </c>
      <c r="H11" s="59">
        <v>6965.34</v>
      </c>
      <c r="I11" s="59">
        <v>1</v>
      </c>
      <c r="J11" s="59">
        <v>772.6</v>
      </c>
      <c r="K11" s="59">
        <v>66</v>
      </c>
      <c r="L11" s="59">
        <v>19973.599999999999</v>
      </c>
      <c r="M11" s="59">
        <f t="shared" si="0"/>
        <v>262</v>
      </c>
      <c r="N11" s="59">
        <f t="shared" si="1"/>
        <v>27711.54</v>
      </c>
      <c r="O11" s="59">
        <v>4275</v>
      </c>
      <c r="P11" s="59">
        <v>135335.1</v>
      </c>
      <c r="Q11" s="59">
        <v>1694</v>
      </c>
      <c r="R11" s="59">
        <v>213313.71</v>
      </c>
      <c r="S11" s="59">
        <v>750</v>
      </c>
      <c r="T11" s="59">
        <v>182456.38</v>
      </c>
      <c r="U11" s="59">
        <v>1</v>
      </c>
      <c r="V11" s="59">
        <v>0</v>
      </c>
      <c r="W11" s="59">
        <v>114</v>
      </c>
      <c r="X11" s="59">
        <v>92499.39</v>
      </c>
      <c r="Y11" s="59">
        <f t="shared" si="2"/>
        <v>6834</v>
      </c>
      <c r="Z11" s="59">
        <f t="shared" si="3"/>
        <v>623604.57999999996</v>
      </c>
      <c r="AA11" s="59">
        <v>0</v>
      </c>
      <c r="AB11" s="59">
        <v>0</v>
      </c>
      <c r="AC11" s="59">
        <v>1070</v>
      </c>
      <c r="AD11" s="59">
        <v>7298.85</v>
      </c>
      <c r="AE11" s="59">
        <v>1298</v>
      </c>
      <c r="AF11" s="59">
        <v>47172.66</v>
      </c>
      <c r="AG11" s="59">
        <v>0</v>
      </c>
      <c r="AH11" s="59">
        <v>0</v>
      </c>
      <c r="AI11" s="59">
        <v>0</v>
      </c>
      <c r="AJ11" s="59">
        <v>0</v>
      </c>
      <c r="AK11" s="59">
        <v>270</v>
      </c>
      <c r="AL11" s="59">
        <v>51.98</v>
      </c>
      <c r="AM11" s="59">
        <f t="shared" si="4"/>
        <v>9734</v>
      </c>
      <c r="AN11" s="59">
        <f t="shared" si="5"/>
        <v>705839.61</v>
      </c>
      <c r="AO11" s="59">
        <v>3279</v>
      </c>
      <c r="AP11" s="59">
        <v>1452924.22</v>
      </c>
      <c r="AQ11" s="59">
        <v>0</v>
      </c>
      <c r="AR11" s="59">
        <v>0</v>
      </c>
      <c r="AS11" s="59">
        <v>208</v>
      </c>
      <c r="AT11" s="59">
        <v>2519.61</v>
      </c>
      <c r="AU11" s="59">
        <v>1333</v>
      </c>
      <c r="AV11" s="59">
        <v>1039033.88</v>
      </c>
      <c r="AW11" s="59">
        <v>6390</v>
      </c>
      <c r="AX11" s="59">
        <v>1688037.98</v>
      </c>
      <c r="AY11" s="59">
        <v>10754</v>
      </c>
      <c r="AZ11" s="59">
        <v>6648203.3499999996</v>
      </c>
      <c r="BA11" s="59">
        <v>18685</v>
      </c>
      <c r="BB11" s="59">
        <v>9377794.8200000003</v>
      </c>
      <c r="BC11" s="59">
        <v>28419</v>
      </c>
      <c r="BD11" s="59">
        <v>10083634.43</v>
      </c>
    </row>
    <row r="12" spans="1:56" s="105" customFormat="1" ht="15.75" x14ac:dyDescent="0.25">
      <c r="A12" s="59">
        <v>5</v>
      </c>
      <c r="B12" s="59" t="s">
        <v>40</v>
      </c>
      <c r="C12" s="59">
        <v>0</v>
      </c>
      <c r="D12" s="59">
        <v>0</v>
      </c>
      <c r="E12" s="59">
        <v>29</v>
      </c>
      <c r="F12" s="59">
        <v>1076.9000000000001</v>
      </c>
      <c r="G12" s="59">
        <v>29</v>
      </c>
      <c r="H12" s="59">
        <v>1076.9000000000001</v>
      </c>
      <c r="I12" s="59">
        <v>4</v>
      </c>
      <c r="J12" s="59">
        <v>22022</v>
      </c>
      <c r="K12" s="59">
        <v>10</v>
      </c>
      <c r="L12" s="59">
        <v>10198.1</v>
      </c>
      <c r="M12" s="59">
        <f t="shared" si="0"/>
        <v>43</v>
      </c>
      <c r="N12" s="59">
        <f t="shared" si="1"/>
        <v>33297</v>
      </c>
      <c r="O12" s="59">
        <v>1753</v>
      </c>
      <c r="P12" s="59">
        <v>11761.2</v>
      </c>
      <c r="Q12" s="59">
        <v>735</v>
      </c>
      <c r="R12" s="59">
        <v>90203.3</v>
      </c>
      <c r="S12" s="59">
        <v>87</v>
      </c>
      <c r="T12" s="59">
        <v>130103.6</v>
      </c>
      <c r="U12" s="59">
        <v>227</v>
      </c>
      <c r="V12" s="59">
        <v>742.5</v>
      </c>
      <c r="W12" s="59">
        <v>12</v>
      </c>
      <c r="X12" s="59">
        <v>92787.199999999997</v>
      </c>
      <c r="Y12" s="59">
        <f t="shared" si="2"/>
        <v>2814</v>
      </c>
      <c r="Z12" s="59">
        <f t="shared" si="3"/>
        <v>325597.8</v>
      </c>
      <c r="AA12" s="59">
        <v>37</v>
      </c>
      <c r="AB12" s="59">
        <v>3802.7</v>
      </c>
      <c r="AC12" s="59">
        <v>604</v>
      </c>
      <c r="AD12" s="59">
        <v>1894.2</v>
      </c>
      <c r="AE12" s="59">
        <v>2228</v>
      </c>
      <c r="AF12" s="59">
        <v>364414.6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f t="shared" si="4"/>
        <v>5726</v>
      </c>
      <c r="AN12" s="59">
        <f t="shared" si="5"/>
        <v>729006.3</v>
      </c>
      <c r="AO12" s="59">
        <v>268</v>
      </c>
      <c r="AP12" s="59">
        <v>1207.8</v>
      </c>
      <c r="AQ12" s="59">
        <v>0</v>
      </c>
      <c r="AR12" s="59">
        <v>0</v>
      </c>
      <c r="AS12" s="59">
        <v>138</v>
      </c>
      <c r="AT12" s="59">
        <v>3042.6</v>
      </c>
      <c r="AU12" s="59">
        <v>1863</v>
      </c>
      <c r="AV12" s="59">
        <v>178015.2</v>
      </c>
      <c r="AW12" s="59">
        <v>659</v>
      </c>
      <c r="AX12" s="59">
        <v>114918.1</v>
      </c>
      <c r="AY12" s="59">
        <v>8741</v>
      </c>
      <c r="AZ12" s="59">
        <v>3477316.7</v>
      </c>
      <c r="BA12" s="59">
        <v>11401</v>
      </c>
      <c r="BB12" s="59">
        <v>3773292.6</v>
      </c>
      <c r="BC12" s="59">
        <v>17127</v>
      </c>
      <c r="BD12" s="59">
        <v>4502298.9000000004</v>
      </c>
    </row>
    <row r="13" spans="1:56" s="105" customFormat="1" ht="15.75" x14ac:dyDescent="0.25">
      <c r="A13" s="59">
        <v>6</v>
      </c>
      <c r="B13" s="59" t="s">
        <v>41</v>
      </c>
      <c r="C13" s="59">
        <v>0</v>
      </c>
      <c r="D13" s="59">
        <v>0</v>
      </c>
      <c r="E13" s="59">
        <v>1</v>
      </c>
      <c r="F13" s="59">
        <v>0.51</v>
      </c>
      <c r="G13" s="59">
        <v>1</v>
      </c>
      <c r="H13" s="59">
        <v>0.51</v>
      </c>
      <c r="I13" s="59">
        <v>0</v>
      </c>
      <c r="J13" s="59">
        <v>0</v>
      </c>
      <c r="K13" s="59">
        <v>135</v>
      </c>
      <c r="L13" s="59">
        <v>9143.41</v>
      </c>
      <c r="M13" s="59">
        <f t="shared" si="0"/>
        <v>136</v>
      </c>
      <c r="N13" s="59">
        <f t="shared" si="1"/>
        <v>9143.92</v>
      </c>
      <c r="O13" s="59">
        <v>6632</v>
      </c>
      <c r="P13" s="59">
        <v>227879.52</v>
      </c>
      <c r="Q13" s="59">
        <v>447</v>
      </c>
      <c r="R13" s="59">
        <v>141710.65</v>
      </c>
      <c r="S13" s="59">
        <v>469</v>
      </c>
      <c r="T13" s="59">
        <v>65138.66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7548</v>
      </c>
      <c r="Z13" s="59">
        <f t="shared" si="3"/>
        <v>434728.82999999996</v>
      </c>
      <c r="AA13" s="59">
        <v>2</v>
      </c>
      <c r="AB13" s="59">
        <v>667.92</v>
      </c>
      <c r="AC13" s="59">
        <v>63</v>
      </c>
      <c r="AD13" s="59">
        <v>328.52</v>
      </c>
      <c r="AE13" s="59">
        <v>1896</v>
      </c>
      <c r="AF13" s="59">
        <v>67186.27</v>
      </c>
      <c r="AG13" s="59">
        <v>0</v>
      </c>
      <c r="AH13" s="59">
        <v>0</v>
      </c>
      <c r="AI13" s="59">
        <v>0</v>
      </c>
      <c r="AJ13" s="59">
        <v>0</v>
      </c>
      <c r="AK13" s="59">
        <v>1</v>
      </c>
      <c r="AL13" s="59">
        <v>0.11</v>
      </c>
      <c r="AM13" s="59">
        <f t="shared" si="4"/>
        <v>9646</v>
      </c>
      <c r="AN13" s="59">
        <f t="shared" si="5"/>
        <v>512055.56999999995</v>
      </c>
      <c r="AO13" s="59">
        <v>2184</v>
      </c>
      <c r="AP13" s="59">
        <v>17328.52</v>
      </c>
      <c r="AQ13" s="59">
        <v>0</v>
      </c>
      <c r="AR13" s="59">
        <v>0</v>
      </c>
      <c r="AS13" s="59">
        <v>20</v>
      </c>
      <c r="AT13" s="59">
        <v>216.27</v>
      </c>
      <c r="AU13" s="59">
        <v>131</v>
      </c>
      <c r="AV13" s="59">
        <v>26377.98</v>
      </c>
      <c r="AW13" s="59">
        <v>2</v>
      </c>
      <c r="AX13" s="59">
        <v>0.51</v>
      </c>
      <c r="AY13" s="59">
        <v>2566</v>
      </c>
      <c r="AZ13" s="59">
        <v>1082737.8700000001</v>
      </c>
      <c r="BA13" s="59">
        <v>2719</v>
      </c>
      <c r="BB13" s="59">
        <v>1109332.6299999999</v>
      </c>
      <c r="BC13" s="59">
        <v>12365</v>
      </c>
      <c r="BD13" s="59">
        <v>1621388.2</v>
      </c>
    </row>
    <row r="14" spans="1:56" s="105" customFormat="1" ht="15.75" x14ac:dyDescent="0.25">
      <c r="A14" s="59">
        <v>7</v>
      </c>
      <c r="B14" s="59" t="s">
        <v>42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f t="shared" si="0"/>
        <v>0</v>
      </c>
      <c r="N14" s="59">
        <f t="shared" si="1"/>
        <v>0</v>
      </c>
      <c r="O14" s="59">
        <v>4321</v>
      </c>
      <c r="P14" s="59">
        <v>60937.8</v>
      </c>
      <c r="Q14" s="59">
        <v>1137</v>
      </c>
      <c r="R14" s="59">
        <v>142573.20000000001</v>
      </c>
      <c r="S14" s="59">
        <v>581</v>
      </c>
      <c r="T14" s="59">
        <v>15048</v>
      </c>
      <c r="U14" s="59">
        <v>10</v>
      </c>
      <c r="V14" s="59">
        <v>17.600000000000001</v>
      </c>
      <c r="W14" s="59">
        <v>0</v>
      </c>
      <c r="X14" s="59">
        <v>0</v>
      </c>
      <c r="Y14" s="59">
        <f t="shared" si="2"/>
        <v>6049</v>
      </c>
      <c r="Z14" s="59">
        <f t="shared" si="3"/>
        <v>218576.6</v>
      </c>
      <c r="AA14" s="59">
        <v>68</v>
      </c>
      <c r="AB14" s="59">
        <v>54798.7</v>
      </c>
      <c r="AC14" s="59">
        <v>776</v>
      </c>
      <c r="AD14" s="59">
        <v>2711.5</v>
      </c>
      <c r="AE14" s="59">
        <v>924</v>
      </c>
      <c r="AF14" s="59">
        <v>11119.9</v>
      </c>
      <c r="AG14" s="59">
        <v>510</v>
      </c>
      <c r="AH14" s="59">
        <v>535.70000000000005</v>
      </c>
      <c r="AI14" s="59">
        <v>113</v>
      </c>
      <c r="AJ14" s="59">
        <v>147.4</v>
      </c>
      <c r="AK14" s="59">
        <v>162423</v>
      </c>
      <c r="AL14" s="59">
        <v>173621.8</v>
      </c>
      <c r="AM14" s="59">
        <f t="shared" si="4"/>
        <v>170863</v>
      </c>
      <c r="AN14" s="59">
        <f t="shared" si="5"/>
        <v>461511.60000000003</v>
      </c>
      <c r="AO14" s="59">
        <v>2592</v>
      </c>
      <c r="AP14" s="59">
        <v>134285.79999999999</v>
      </c>
      <c r="AQ14" s="59">
        <v>0</v>
      </c>
      <c r="AR14" s="59">
        <v>0</v>
      </c>
      <c r="AS14" s="59">
        <v>0</v>
      </c>
      <c r="AT14" s="59">
        <v>0</v>
      </c>
      <c r="AU14" s="59">
        <v>283</v>
      </c>
      <c r="AV14" s="59">
        <v>3553</v>
      </c>
      <c r="AW14" s="59">
        <v>1958</v>
      </c>
      <c r="AX14" s="59">
        <v>522850.9</v>
      </c>
      <c r="AY14" s="59">
        <v>442</v>
      </c>
      <c r="AZ14" s="59">
        <v>300963.3</v>
      </c>
      <c r="BA14" s="59">
        <v>2683</v>
      </c>
      <c r="BB14" s="59">
        <v>827367.2</v>
      </c>
      <c r="BC14" s="59">
        <v>173546</v>
      </c>
      <c r="BD14" s="59">
        <v>1288878.8</v>
      </c>
    </row>
    <row r="15" spans="1:56" s="105" customFormat="1" ht="15.75" x14ac:dyDescent="0.25">
      <c r="A15" s="59">
        <v>8</v>
      </c>
      <c r="B15" s="59" t="s">
        <v>43</v>
      </c>
      <c r="C15" s="59">
        <v>0</v>
      </c>
      <c r="D15" s="59">
        <v>0</v>
      </c>
      <c r="E15" s="59">
        <v>1</v>
      </c>
      <c r="F15" s="59">
        <v>5.19</v>
      </c>
      <c r="G15" s="59">
        <v>1</v>
      </c>
      <c r="H15" s="59">
        <v>5.19</v>
      </c>
      <c r="I15" s="59">
        <v>0</v>
      </c>
      <c r="J15" s="59">
        <v>0</v>
      </c>
      <c r="K15" s="59">
        <v>0</v>
      </c>
      <c r="L15" s="59">
        <v>0</v>
      </c>
      <c r="M15" s="59">
        <f t="shared" si="0"/>
        <v>1</v>
      </c>
      <c r="N15" s="59">
        <f t="shared" si="1"/>
        <v>5.19</v>
      </c>
      <c r="O15" s="59">
        <v>391</v>
      </c>
      <c r="P15" s="59">
        <v>7627.59</v>
      </c>
      <c r="Q15" s="59">
        <v>142</v>
      </c>
      <c r="R15" s="59">
        <v>4162.43</v>
      </c>
      <c r="S15" s="59">
        <v>7</v>
      </c>
      <c r="T15" s="59">
        <v>493.93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540</v>
      </c>
      <c r="Z15" s="59">
        <f t="shared" si="3"/>
        <v>12283.95</v>
      </c>
      <c r="AA15" s="59">
        <v>112</v>
      </c>
      <c r="AB15" s="59">
        <v>3716.59</v>
      </c>
      <c r="AC15" s="59">
        <v>37</v>
      </c>
      <c r="AD15" s="59">
        <v>165.97</v>
      </c>
      <c r="AE15" s="59">
        <v>287</v>
      </c>
      <c r="AF15" s="59">
        <v>9889.83</v>
      </c>
      <c r="AG15" s="59">
        <v>1</v>
      </c>
      <c r="AH15" s="59">
        <v>7.02</v>
      </c>
      <c r="AI15" s="59">
        <v>0</v>
      </c>
      <c r="AJ15" s="59">
        <v>0</v>
      </c>
      <c r="AK15" s="59">
        <v>4</v>
      </c>
      <c r="AL15" s="59">
        <v>0.3</v>
      </c>
      <c r="AM15" s="59">
        <f t="shared" si="4"/>
        <v>982</v>
      </c>
      <c r="AN15" s="59">
        <f t="shared" si="5"/>
        <v>26068.85</v>
      </c>
      <c r="AO15" s="59">
        <v>3</v>
      </c>
      <c r="AP15" s="59">
        <v>16.63</v>
      </c>
      <c r="AQ15" s="59">
        <v>0</v>
      </c>
      <c r="AR15" s="59">
        <v>0</v>
      </c>
      <c r="AS15" s="59">
        <v>7</v>
      </c>
      <c r="AT15" s="59">
        <v>321.72000000000003</v>
      </c>
      <c r="AU15" s="59">
        <v>88</v>
      </c>
      <c r="AV15" s="59">
        <v>2388.2399999999998</v>
      </c>
      <c r="AW15" s="59">
        <v>1</v>
      </c>
      <c r="AX15" s="59">
        <v>0.17</v>
      </c>
      <c r="AY15" s="59">
        <v>458</v>
      </c>
      <c r="AZ15" s="59">
        <v>877519.5</v>
      </c>
      <c r="BA15" s="59">
        <v>554</v>
      </c>
      <c r="BB15" s="59">
        <v>880229.63</v>
      </c>
      <c r="BC15" s="59">
        <v>1536</v>
      </c>
      <c r="BD15" s="59">
        <v>906298.48</v>
      </c>
    </row>
    <row r="16" spans="1:56" s="105" customFormat="1" ht="15.75" x14ac:dyDescent="0.25">
      <c r="A16" s="59">
        <v>9</v>
      </c>
      <c r="B16" s="59" t="s">
        <v>44</v>
      </c>
      <c r="C16" s="59">
        <v>0</v>
      </c>
      <c r="D16" s="59">
        <v>0</v>
      </c>
      <c r="E16" s="59">
        <v>35</v>
      </c>
      <c r="F16" s="59">
        <v>745.8</v>
      </c>
      <c r="G16" s="59">
        <v>35</v>
      </c>
      <c r="H16" s="59">
        <v>745.8</v>
      </c>
      <c r="I16" s="59">
        <v>19</v>
      </c>
      <c r="J16" s="59">
        <v>818.4</v>
      </c>
      <c r="K16" s="59">
        <v>79</v>
      </c>
      <c r="L16" s="59">
        <v>19715.3</v>
      </c>
      <c r="M16" s="59">
        <f t="shared" si="0"/>
        <v>133</v>
      </c>
      <c r="N16" s="59">
        <f t="shared" si="1"/>
        <v>21279.5</v>
      </c>
      <c r="O16" s="59">
        <v>3592</v>
      </c>
      <c r="P16" s="59">
        <v>133768.79999999999</v>
      </c>
      <c r="Q16" s="59">
        <v>2390</v>
      </c>
      <c r="R16" s="59">
        <v>243526.8</v>
      </c>
      <c r="S16" s="59">
        <v>229</v>
      </c>
      <c r="T16" s="59">
        <v>134366.1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6211</v>
      </c>
      <c r="Z16" s="59">
        <f t="shared" si="3"/>
        <v>511661.69999999995</v>
      </c>
      <c r="AA16" s="59">
        <v>17</v>
      </c>
      <c r="AB16" s="59">
        <v>3245</v>
      </c>
      <c r="AC16" s="59">
        <v>660</v>
      </c>
      <c r="AD16" s="59">
        <v>3274.7</v>
      </c>
      <c r="AE16" s="59">
        <v>1429</v>
      </c>
      <c r="AF16" s="59">
        <v>137480.20000000001</v>
      </c>
      <c r="AG16" s="59">
        <v>0</v>
      </c>
      <c r="AH16" s="59">
        <v>0</v>
      </c>
      <c r="AI16" s="59">
        <v>0</v>
      </c>
      <c r="AJ16" s="59">
        <v>0</v>
      </c>
      <c r="AK16" s="59">
        <v>189</v>
      </c>
      <c r="AL16" s="59">
        <v>6321.7</v>
      </c>
      <c r="AM16" s="59">
        <f t="shared" si="4"/>
        <v>8639</v>
      </c>
      <c r="AN16" s="59">
        <f t="shared" si="5"/>
        <v>683262.79999999981</v>
      </c>
      <c r="AO16" s="59">
        <v>0</v>
      </c>
      <c r="AP16" s="59">
        <v>0</v>
      </c>
      <c r="AQ16" s="59">
        <v>23</v>
      </c>
      <c r="AR16" s="59">
        <v>85963.9</v>
      </c>
      <c r="AS16" s="59">
        <v>660</v>
      </c>
      <c r="AT16" s="59">
        <v>1966.8</v>
      </c>
      <c r="AU16" s="59">
        <v>2034</v>
      </c>
      <c r="AV16" s="59">
        <v>424064.3</v>
      </c>
      <c r="AW16" s="59">
        <v>2992</v>
      </c>
      <c r="AX16" s="59">
        <v>4975.3</v>
      </c>
      <c r="AY16" s="59">
        <v>4628</v>
      </c>
      <c r="AZ16" s="59">
        <v>12351812</v>
      </c>
      <c r="BA16" s="59">
        <v>10337</v>
      </c>
      <c r="BB16" s="59">
        <v>12868782.300000001</v>
      </c>
      <c r="BC16" s="59">
        <v>18976</v>
      </c>
      <c r="BD16" s="59">
        <v>13552045.1</v>
      </c>
    </row>
    <row r="17" spans="1:56" s="105" customFormat="1" ht="15.75" x14ac:dyDescent="0.25">
      <c r="A17" s="59">
        <v>10</v>
      </c>
      <c r="B17" s="59" t="s">
        <v>45</v>
      </c>
      <c r="C17" s="59">
        <v>0</v>
      </c>
      <c r="D17" s="59">
        <v>0</v>
      </c>
      <c r="E17" s="59">
        <v>1</v>
      </c>
      <c r="F17" s="59">
        <v>145.19999999999999</v>
      </c>
      <c r="G17" s="59">
        <v>1</v>
      </c>
      <c r="H17" s="59">
        <v>145.19999999999999</v>
      </c>
      <c r="I17" s="59">
        <v>1</v>
      </c>
      <c r="J17" s="59">
        <v>26.4</v>
      </c>
      <c r="K17" s="59">
        <v>422</v>
      </c>
      <c r="L17" s="59">
        <v>145326.5</v>
      </c>
      <c r="M17" s="59">
        <f t="shared" si="0"/>
        <v>424</v>
      </c>
      <c r="N17" s="59">
        <f t="shared" si="1"/>
        <v>145498.1</v>
      </c>
      <c r="O17" s="59">
        <v>1577</v>
      </c>
      <c r="P17" s="59">
        <v>386866.7</v>
      </c>
      <c r="Q17" s="59">
        <v>608</v>
      </c>
      <c r="R17" s="59">
        <v>641481.5</v>
      </c>
      <c r="S17" s="59">
        <v>122</v>
      </c>
      <c r="T17" s="59">
        <v>77017.600000000006</v>
      </c>
      <c r="U17" s="59">
        <v>0</v>
      </c>
      <c r="V17" s="59">
        <v>0</v>
      </c>
      <c r="W17" s="59">
        <v>9</v>
      </c>
      <c r="X17" s="59">
        <v>21299.3</v>
      </c>
      <c r="Y17" s="59">
        <f t="shared" si="2"/>
        <v>2316</v>
      </c>
      <c r="Z17" s="59">
        <f t="shared" si="3"/>
        <v>1126665.1000000001</v>
      </c>
      <c r="AA17" s="59">
        <v>0</v>
      </c>
      <c r="AB17" s="59">
        <v>0</v>
      </c>
      <c r="AC17" s="59">
        <v>1709</v>
      </c>
      <c r="AD17" s="59">
        <v>9156.4</v>
      </c>
      <c r="AE17" s="59">
        <v>8245</v>
      </c>
      <c r="AF17" s="59">
        <v>93952.1</v>
      </c>
      <c r="AG17" s="59">
        <v>0</v>
      </c>
      <c r="AH17" s="59">
        <v>0</v>
      </c>
      <c r="AI17" s="59">
        <v>12</v>
      </c>
      <c r="AJ17" s="59">
        <v>1215.5</v>
      </c>
      <c r="AK17" s="59">
        <v>0</v>
      </c>
      <c r="AL17" s="59">
        <v>0</v>
      </c>
      <c r="AM17" s="59">
        <f t="shared" si="4"/>
        <v>12706</v>
      </c>
      <c r="AN17" s="59">
        <f t="shared" si="5"/>
        <v>1376487.2000000002</v>
      </c>
      <c r="AO17" s="59">
        <v>142</v>
      </c>
      <c r="AP17" s="59">
        <v>245.3</v>
      </c>
      <c r="AQ17" s="59">
        <v>0</v>
      </c>
      <c r="AR17" s="59">
        <v>0</v>
      </c>
      <c r="AS17" s="59">
        <v>0</v>
      </c>
      <c r="AT17" s="59">
        <v>6266.7</v>
      </c>
      <c r="AU17" s="59">
        <v>12398</v>
      </c>
      <c r="AV17" s="59">
        <v>660212.30000000005</v>
      </c>
      <c r="AW17" s="59">
        <v>4502</v>
      </c>
      <c r="AX17" s="59">
        <v>10132.1</v>
      </c>
      <c r="AY17" s="59">
        <v>0</v>
      </c>
      <c r="AZ17" s="59">
        <v>0</v>
      </c>
      <c r="BA17" s="59">
        <v>16900</v>
      </c>
      <c r="BB17" s="59">
        <v>676611.1</v>
      </c>
      <c r="BC17" s="59">
        <v>29606</v>
      </c>
      <c r="BD17" s="59">
        <v>2053098.3</v>
      </c>
    </row>
    <row r="18" spans="1:56" s="105" customFormat="1" ht="15.75" x14ac:dyDescent="0.25">
      <c r="A18" s="59">
        <v>11</v>
      </c>
      <c r="B18" s="59" t="s">
        <v>46</v>
      </c>
      <c r="C18" s="59">
        <v>0</v>
      </c>
      <c r="D18" s="59">
        <v>0</v>
      </c>
      <c r="E18" s="59">
        <v>72</v>
      </c>
      <c r="F18" s="59">
        <v>52944.1</v>
      </c>
      <c r="G18" s="59">
        <v>72</v>
      </c>
      <c r="H18" s="59">
        <v>52944.1</v>
      </c>
      <c r="I18" s="59">
        <v>1</v>
      </c>
      <c r="J18" s="59">
        <v>319</v>
      </c>
      <c r="K18" s="59">
        <v>1</v>
      </c>
      <c r="L18" s="59">
        <v>376.2</v>
      </c>
      <c r="M18" s="59">
        <f t="shared" si="0"/>
        <v>74</v>
      </c>
      <c r="N18" s="59">
        <f t="shared" si="1"/>
        <v>53639.299999999996</v>
      </c>
      <c r="O18" s="59">
        <v>439</v>
      </c>
      <c r="P18" s="59">
        <v>1189.0999999999999</v>
      </c>
      <c r="Q18" s="59">
        <v>1278</v>
      </c>
      <c r="R18" s="59">
        <v>215902.5</v>
      </c>
      <c r="S18" s="59">
        <v>29</v>
      </c>
      <c r="T18" s="59">
        <v>6629.7</v>
      </c>
      <c r="U18" s="59">
        <v>3</v>
      </c>
      <c r="V18" s="59">
        <v>1058.2</v>
      </c>
      <c r="W18" s="59">
        <v>0</v>
      </c>
      <c r="X18" s="59">
        <v>0</v>
      </c>
      <c r="Y18" s="59">
        <f t="shared" si="2"/>
        <v>1749</v>
      </c>
      <c r="Z18" s="59">
        <f t="shared" si="3"/>
        <v>224779.50000000003</v>
      </c>
      <c r="AA18" s="59">
        <v>0</v>
      </c>
      <c r="AB18" s="59">
        <v>0</v>
      </c>
      <c r="AC18" s="59">
        <v>101</v>
      </c>
      <c r="AD18" s="59">
        <v>388.3</v>
      </c>
      <c r="AE18" s="59">
        <v>315</v>
      </c>
      <c r="AF18" s="59">
        <v>8716.4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f t="shared" si="4"/>
        <v>2239</v>
      </c>
      <c r="AN18" s="59">
        <f t="shared" si="5"/>
        <v>287523.50000000006</v>
      </c>
      <c r="AO18" s="59">
        <v>0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23</v>
      </c>
      <c r="AV18" s="59">
        <v>209174.9</v>
      </c>
      <c r="AW18" s="59">
        <v>289</v>
      </c>
      <c r="AX18" s="59">
        <v>1179.2</v>
      </c>
      <c r="AY18" s="59">
        <v>86</v>
      </c>
      <c r="AZ18" s="59">
        <v>252451.1</v>
      </c>
      <c r="BA18" s="59">
        <v>398</v>
      </c>
      <c r="BB18" s="59">
        <v>462805.2</v>
      </c>
      <c r="BC18" s="59">
        <v>2637</v>
      </c>
      <c r="BD18" s="59">
        <v>750328.7</v>
      </c>
    </row>
    <row r="19" spans="1:56" s="105" customFormat="1" ht="15.75" x14ac:dyDescent="0.25">
      <c r="A19" s="59">
        <v>12</v>
      </c>
      <c r="B19" s="59" t="s">
        <v>47</v>
      </c>
      <c r="C19" s="59">
        <v>0</v>
      </c>
      <c r="D19" s="59">
        <v>0</v>
      </c>
      <c r="E19" s="59">
        <v>106</v>
      </c>
      <c r="F19" s="59">
        <v>4477.88</v>
      </c>
      <c r="G19" s="59">
        <v>106</v>
      </c>
      <c r="H19" s="59">
        <v>4477.88</v>
      </c>
      <c r="I19" s="59">
        <v>14</v>
      </c>
      <c r="J19" s="59">
        <v>2040.49</v>
      </c>
      <c r="K19" s="59">
        <v>288</v>
      </c>
      <c r="L19" s="59">
        <v>86991.54</v>
      </c>
      <c r="M19" s="59">
        <f t="shared" si="0"/>
        <v>408</v>
      </c>
      <c r="N19" s="59">
        <f t="shared" si="1"/>
        <v>93509.909999999989</v>
      </c>
      <c r="O19" s="59">
        <v>13716</v>
      </c>
      <c r="P19" s="59">
        <v>367673.85</v>
      </c>
      <c r="Q19" s="59">
        <v>4336</v>
      </c>
      <c r="R19" s="59">
        <v>1110377.51</v>
      </c>
      <c r="S19" s="59">
        <v>1486</v>
      </c>
      <c r="T19" s="59">
        <v>608598.89</v>
      </c>
      <c r="U19" s="59">
        <v>50</v>
      </c>
      <c r="V19" s="59">
        <v>12274.47</v>
      </c>
      <c r="W19" s="59">
        <v>7</v>
      </c>
      <c r="X19" s="59">
        <v>3004.1</v>
      </c>
      <c r="Y19" s="59">
        <f t="shared" si="2"/>
        <v>19595</v>
      </c>
      <c r="Z19" s="59">
        <f t="shared" si="3"/>
        <v>2101928.8200000003</v>
      </c>
      <c r="AA19" s="59">
        <v>2103</v>
      </c>
      <c r="AB19" s="59">
        <v>582781.1</v>
      </c>
      <c r="AC19" s="59">
        <v>1091</v>
      </c>
      <c r="AD19" s="59">
        <v>4857.09</v>
      </c>
      <c r="AE19" s="59">
        <v>5008</v>
      </c>
      <c r="AF19" s="59">
        <v>460027.28</v>
      </c>
      <c r="AG19" s="59">
        <v>66</v>
      </c>
      <c r="AH19" s="59">
        <v>4198.8999999999996</v>
      </c>
      <c r="AI19" s="59">
        <v>12</v>
      </c>
      <c r="AJ19" s="59">
        <v>986.98</v>
      </c>
      <c r="AK19" s="59">
        <v>186</v>
      </c>
      <c r="AL19" s="59">
        <v>2.15</v>
      </c>
      <c r="AM19" s="59">
        <f t="shared" si="4"/>
        <v>28469</v>
      </c>
      <c r="AN19" s="59">
        <f t="shared" si="5"/>
        <v>3248292.23</v>
      </c>
      <c r="AO19" s="59">
        <v>1976</v>
      </c>
      <c r="AP19" s="59">
        <v>17642.009999999998</v>
      </c>
      <c r="AQ19" s="59">
        <v>0</v>
      </c>
      <c r="AR19" s="59">
        <v>0</v>
      </c>
      <c r="AS19" s="59">
        <v>439</v>
      </c>
      <c r="AT19" s="59">
        <v>10654.79</v>
      </c>
      <c r="AU19" s="59">
        <v>4050</v>
      </c>
      <c r="AV19" s="59">
        <v>334099.44</v>
      </c>
      <c r="AW19" s="59">
        <v>7073</v>
      </c>
      <c r="AX19" s="59">
        <v>216549.69</v>
      </c>
      <c r="AY19" s="59">
        <v>22821</v>
      </c>
      <c r="AZ19" s="59">
        <v>7458440.9900000002</v>
      </c>
      <c r="BA19" s="59">
        <v>34383</v>
      </c>
      <c r="BB19" s="59">
        <v>8019744.9100000001</v>
      </c>
      <c r="BC19" s="59">
        <v>62852</v>
      </c>
      <c r="BD19" s="59">
        <v>11268037.140000001</v>
      </c>
    </row>
    <row r="20" spans="1:56" s="107" customFormat="1" ht="15.75" x14ac:dyDescent="0.25">
      <c r="A20" s="106"/>
      <c r="B20" s="91" t="s">
        <v>48</v>
      </c>
      <c r="C20" s="188">
        <f>SUM(C8:C19)</f>
        <v>0</v>
      </c>
      <c r="D20" s="188">
        <f t="shared" ref="D20:BD20" si="6">SUM(D8:D19)</f>
        <v>0</v>
      </c>
      <c r="E20" s="188">
        <f t="shared" si="6"/>
        <v>810</v>
      </c>
      <c r="F20" s="188">
        <f t="shared" si="6"/>
        <v>78024.2</v>
      </c>
      <c r="G20" s="188">
        <f t="shared" si="6"/>
        <v>810</v>
      </c>
      <c r="H20" s="188">
        <f t="shared" si="6"/>
        <v>78024.2</v>
      </c>
      <c r="I20" s="188">
        <f t="shared" si="6"/>
        <v>84</v>
      </c>
      <c r="J20" s="188">
        <f t="shared" si="6"/>
        <v>38717.9</v>
      </c>
      <c r="K20" s="188">
        <f t="shared" si="6"/>
        <v>1424</v>
      </c>
      <c r="L20" s="188">
        <f t="shared" si="6"/>
        <v>379102.06999999995</v>
      </c>
      <c r="M20" s="188">
        <f t="shared" si="6"/>
        <v>2318</v>
      </c>
      <c r="N20" s="188">
        <f t="shared" si="6"/>
        <v>495844.17</v>
      </c>
      <c r="O20" s="188">
        <f t="shared" si="6"/>
        <v>58319</v>
      </c>
      <c r="P20" s="188">
        <f t="shared" si="6"/>
        <v>1865701.4</v>
      </c>
      <c r="Q20" s="188">
        <f t="shared" si="6"/>
        <v>17279</v>
      </c>
      <c r="R20" s="188">
        <f t="shared" si="6"/>
        <v>3186296.9400000004</v>
      </c>
      <c r="S20" s="188">
        <f t="shared" si="6"/>
        <v>4437</v>
      </c>
      <c r="T20" s="188">
        <f t="shared" si="6"/>
        <v>1448473.33</v>
      </c>
      <c r="U20" s="188">
        <f t="shared" si="6"/>
        <v>292</v>
      </c>
      <c r="V20" s="188">
        <f t="shared" si="6"/>
        <v>14113.67</v>
      </c>
      <c r="W20" s="188">
        <f t="shared" si="6"/>
        <v>398</v>
      </c>
      <c r="X20" s="188">
        <f t="shared" si="6"/>
        <v>362305.23</v>
      </c>
      <c r="Y20" s="188">
        <f t="shared" si="6"/>
        <v>80725</v>
      </c>
      <c r="Z20" s="188">
        <f t="shared" si="6"/>
        <v>6876890.5700000003</v>
      </c>
      <c r="AA20" s="188">
        <f t="shared" si="6"/>
        <v>2558</v>
      </c>
      <c r="AB20" s="188">
        <f t="shared" si="6"/>
        <v>667383.51</v>
      </c>
      <c r="AC20" s="188">
        <f t="shared" si="6"/>
        <v>8214</v>
      </c>
      <c r="AD20" s="188">
        <f t="shared" si="6"/>
        <v>37658.380000000005</v>
      </c>
      <c r="AE20" s="188">
        <f t="shared" si="6"/>
        <v>31810</v>
      </c>
      <c r="AF20" s="188">
        <f t="shared" si="6"/>
        <v>1386431.96</v>
      </c>
      <c r="AG20" s="188">
        <f t="shared" si="6"/>
        <v>579</v>
      </c>
      <c r="AH20" s="188">
        <f t="shared" si="6"/>
        <v>4941.79</v>
      </c>
      <c r="AI20" s="188">
        <f t="shared" si="6"/>
        <v>162</v>
      </c>
      <c r="AJ20" s="188">
        <f t="shared" si="6"/>
        <v>196681.69</v>
      </c>
      <c r="AK20" s="188">
        <f t="shared" si="6"/>
        <v>165179</v>
      </c>
      <c r="AL20" s="188">
        <f t="shared" si="6"/>
        <v>272273.14</v>
      </c>
      <c r="AM20" s="188">
        <f t="shared" si="6"/>
        <v>291545</v>
      </c>
      <c r="AN20" s="188">
        <f t="shared" si="6"/>
        <v>9938105.209999999</v>
      </c>
      <c r="AO20" s="188">
        <f t="shared" si="6"/>
        <v>17683</v>
      </c>
      <c r="AP20" s="188">
        <f t="shared" si="6"/>
        <v>1682226.9000000001</v>
      </c>
      <c r="AQ20" s="188">
        <f t="shared" si="6"/>
        <v>23</v>
      </c>
      <c r="AR20" s="188">
        <f t="shared" si="6"/>
        <v>85963.9</v>
      </c>
      <c r="AS20" s="188">
        <f t="shared" si="6"/>
        <v>2065</v>
      </c>
      <c r="AT20" s="188">
        <f t="shared" si="6"/>
        <v>36230.47</v>
      </c>
      <c r="AU20" s="188">
        <f t="shared" si="6"/>
        <v>29002</v>
      </c>
      <c r="AV20" s="188">
        <f t="shared" si="6"/>
        <v>4280541.5600000005</v>
      </c>
      <c r="AW20" s="188">
        <f t="shared" si="6"/>
        <v>31644</v>
      </c>
      <c r="AX20" s="188">
        <f t="shared" si="6"/>
        <v>2638451.42</v>
      </c>
      <c r="AY20" s="188">
        <f t="shared" si="6"/>
        <v>78362</v>
      </c>
      <c r="AZ20" s="188">
        <f t="shared" si="6"/>
        <v>40149692.050000004</v>
      </c>
      <c r="BA20" s="188">
        <f t="shared" si="6"/>
        <v>141096</v>
      </c>
      <c r="BB20" s="188">
        <f t="shared" si="6"/>
        <v>47190879.400000006</v>
      </c>
      <c r="BC20" s="188">
        <f t="shared" si="6"/>
        <v>432641</v>
      </c>
      <c r="BD20" s="188">
        <f t="shared" si="6"/>
        <v>57128984.609999999</v>
      </c>
    </row>
    <row r="21" spans="1:56" s="105" customFormat="1" ht="15.75" x14ac:dyDescent="0.25">
      <c r="A21" s="59">
        <v>13</v>
      </c>
      <c r="B21" s="59" t="s">
        <v>49</v>
      </c>
      <c r="C21" s="59">
        <v>0</v>
      </c>
      <c r="D21" s="59">
        <v>0</v>
      </c>
      <c r="E21" s="59">
        <v>1630</v>
      </c>
      <c r="F21" s="59">
        <v>364823.86</v>
      </c>
      <c r="G21" s="59">
        <v>1630</v>
      </c>
      <c r="H21" s="59">
        <v>364823.86</v>
      </c>
      <c r="I21" s="59">
        <v>2</v>
      </c>
      <c r="J21" s="59">
        <v>570.64</v>
      </c>
      <c r="K21" s="59">
        <v>24</v>
      </c>
      <c r="L21" s="59">
        <v>38282.57</v>
      </c>
      <c r="M21" s="59">
        <f t="shared" ref="M21:M34" si="7">C21+E21+I21+K21</f>
        <v>1656</v>
      </c>
      <c r="N21" s="59">
        <f t="shared" ref="N21:N34" si="8">D21+F21+J21+L21</f>
        <v>403677.07</v>
      </c>
      <c r="O21" s="59">
        <v>1844</v>
      </c>
      <c r="P21" s="59">
        <v>126660.3</v>
      </c>
      <c r="Q21" s="59">
        <v>1066</v>
      </c>
      <c r="R21" s="59">
        <v>60756.87</v>
      </c>
      <c r="S21" s="59">
        <v>565</v>
      </c>
      <c r="T21" s="59">
        <v>302215.09000000003</v>
      </c>
      <c r="U21" s="59">
        <v>2</v>
      </c>
      <c r="V21" s="59">
        <v>1687.77</v>
      </c>
      <c r="W21" s="59">
        <v>0</v>
      </c>
      <c r="X21" s="59">
        <v>0</v>
      </c>
      <c r="Y21" s="59">
        <f>O21+Q21+S21+U21+W21</f>
        <v>3477</v>
      </c>
      <c r="Z21" s="59">
        <f>P21+R21+T21+V21+X21</f>
        <v>491320.03</v>
      </c>
      <c r="AA21" s="59">
        <v>26</v>
      </c>
      <c r="AB21" s="59">
        <v>18328.259999999998</v>
      </c>
      <c r="AC21" s="59">
        <v>90</v>
      </c>
      <c r="AD21" s="59">
        <v>554.37</v>
      </c>
      <c r="AE21" s="59">
        <v>1858</v>
      </c>
      <c r="AF21" s="59">
        <v>545066.30000000005</v>
      </c>
      <c r="AG21" s="59">
        <v>0</v>
      </c>
      <c r="AH21" s="59">
        <v>0</v>
      </c>
      <c r="AI21" s="59">
        <v>0</v>
      </c>
      <c r="AJ21" s="59">
        <v>0</v>
      </c>
      <c r="AK21" s="59">
        <v>2</v>
      </c>
      <c r="AL21" s="59">
        <v>1.06</v>
      </c>
      <c r="AM21" s="59">
        <f t="shared" ref="AM21:AM34" si="9">M21+Y21+AA21+AC21+AE21+AG21+AI21+AK21</f>
        <v>7109</v>
      </c>
      <c r="AN21" s="59">
        <f t="shared" ref="AN21:AN34" si="10">N21+Z21+AB21+AD21+AF21+AH21+AJ21+AL21</f>
        <v>1458947.0900000003</v>
      </c>
      <c r="AO21" s="59">
        <v>77</v>
      </c>
      <c r="AP21" s="59">
        <v>776.08</v>
      </c>
      <c r="AQ21" s="59">
        <v>0</v>
      </c>
      <c r="AR21" s="59">
        <v>0</v>
      </c>
      <c r="AS21" s="59">
        <v>4</v>
      </c>
      <c r="AT21" s="59">
        <v>51.24</v>
      </c>
      <c r="AU21" s="59">
        <v>2354</v>
      </c>
      <c r="AV21" s="59">
        <v>129188.6</v>
      </c>
      <c r="AW21" s="59">
        <v>9101</v>
      </c>
      <c r="AX21" s="59">
        <v>866202.67</v>
      </c>
      <c r="AY21" s="59">
        <v>73418</v>
      </c>
      <c r="AZ21" s="59">
        <v>6130658.4900000002</v>
      </c>
      <c r="BA21" s="59">
        <v>84877</v>
      </c>
      <c r="BB21" s="59">
        <v>7126101</v>
      </c>
      <c r="BC21" s="59">
        <v>91986</v>
      </c>
      <c r="BD21" s="59">
        <v>8585048.0899999999</v>
      </c>
    </row>
    <row r="22" spans="1:56" s="105" customFormat="1" ht="15.75" x14ac:dyDescent="0.25">
      <c r="A22" s="59">
        <v>14</v>
      </c>
      <c r="B22" s="59" t="s">
        <v>50</v>
      </c>
      <c r="C22" s="59">
        <v>0</v>
      </c>
      <c r="D22" s="59">
        <v>0</v>
      </c>
      <c r="E22" s="59">
        <v>1032</v>
      </c>
      <c r="F22" s="59">
        <v>164.49</v>
      </c>
      <c r="G22" s="59">
        <v>1032</v>
      </c>
      <c r="H22" s="59">
        <v>164.49</v>
      </c>
      <c r="I22" s="59">
        <v>6224</v>
      </c>
      <c r="J22" s="59">
        <v>1.18</v>
      </c>
      <c r="K22" s="59">
        <v>111</v>
      </c>
      <c r="L22" s="59">
        <v>42.91</v>
      </c>
      <c r="M22" s="59">
        <f t="shared" si="7"/>
        <v>7367</v>
      </c>
      <c r="N22" s="59">
        <f t="shared" si="8"/>
        <v>208.58</v>
      </c>
      <c r="O22" s="59">
        <v>15595</v>
      </c>
      <c r="P22" s="59">
        <v>4107.26</v>
      </c>
      <c r="Q22" s="59">
        <v>916</v>
      </c>
      <c r="R22" s="59">
        <v>547.79999999999995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16511</v>
      </c>
      <c r="Z22" s="59">
        <f t="shared" ref="Z22:Z34" si="12">P22+R22+T22+V22+X22</f>
        <v>4655.0600000000004</v>
      </c>
      <c r="AA22" s="59">
        <v>0</v>
      </c>
      <c r="AB22" s="59">
        <v>0</v>
      </c>
      <c r="AC22" s="59">
        <v>0</v>
      </c>
      <c r="AD22" s="59">
        <v>0</v>
      </c>
      <c r="AE22" s="59">
        <v>3</v>
      </c>
      <c r="AF22" s="59">
        <v>26.87</v>
      </c>
      <c r="AG22" s="59">
        <v>0</v>
      </c>
      <c r="AH22" s="59">
        <v>0</v>
      </c>
      <c r="AI22" s="59">
        <v>0</v>
      </c>
      <c r="AJ22" s="59">
        <v>0</v>
      </c>
      <c r="AK22" s="59">
        <v>6244</v>
      </c>
      <c r="AL22" s="59">
        <v>2161.98</v>
      </c>
      <c r="AM22" s="59">
        <f t="shared" si="9"/>
        <v>30125</v>
      </c>
      <c r="AN22" s="59">
        <f t="shared" si="10"/>
        <v>7052.49</v>
      </c>
      <c r="AO22" s="59">
        <v>15371</v>
      </c>
      <c r="AP22" s="59">
        <v>4576.5200000000004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18</v>
      </c>
      <c r="AX22" s="59">
        <v>33.5</v>
      </c>
      <c r="AY22" s="59">
        <v>252</v>
      </c>
      <c r="AZ22" s="59">
        <v>50.66</v>
      </c>
      <c r="BA22" s="59">
        <v>270</v>
      </c>
      <c r="BB22" s="59">
        <v>84.16</v>
      </c>
      <c r="BC22" s="59">
        <v>30395</v>
      </c>
      <c r="BD22" s="59">
        <v>7136.65</v>
      </c>
    </row>
    <row r="23" spans="1:56" s="105" customFormat="1" ht="15.75" x14ac:dyDescent="0.25">
      <c r="A23" s="59">
        <v>15</v>
      </c>
      <c r="B23" s="59" t="s">
        <v>51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3</v>
      </c>
      <c r="J23" s="59">
        <v>1245.2</v>
      </c>
      <c r="K23" s="59">
        <v>0</v>
      </c>
      <c r="L23" s="59">
        <v>0</v>
      </c>
      <c r="M23" s="59">
        <f t="shared" si="7"/>
        <v>3</v>
      </c>
      <c r="N23" s="59">
        <f t="shared" si="8"/>
        <v>1245.2</v>
      </c>
      <c r="O23" s="59">
        <v>567</v>
      </c>
      <c r="P23" s="59">
        <v>17710</v>
      </c>
      <c r="Q23" s="59">
        <v>149</v>
      </c>
      <c r="R23" s="59">
        <v>5610</v>
      </c>
      <c r="S23" s="59">
        <v>3</v>
      </c>
      <c r="T23" s="59">
        <v>304.7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719</v>
      </c>
      <c r="Z23" s="59">
        <f t="shared" si="12"/>
        <v>23624.7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722</v>
      </c>
      <c r="AN23" s="59">
        <f t="shared" si="10"/>
        <v>24869.9</v>
      </c>
      <c r="AO23" s="59">
        <v>0</v>
      </c>
      <c r="AP23" s="59">
        <v>0</v>
      </c>
      <c r="AQ23" s="59">
        <v>47</v>
      </c>
      <c r="AR23" s="59">
        <v>713.9</v>
      </c>
      <c r="AS23" s="59">
        <v>0</v>
      </c>
      <c r="AT23" s="59">
        <v>0</v>
      </c>
      <c r="AU23" s="59">
        <v>103</v>
      </c>
      <c r="AV23" s="59">
        <v>1585.1</v>
      </c>
      <c r="AW23" s="59">
        <v>22740</v>
      </c>
      <c r="AX23" s="59">
        <v>37238.300000000003</v>
      </c>
      <c r="AY23" s="59">
        <v>8170</v>
      </c>
      <c r="AZ23" s="59">
        <v>124782.9</v>
      </c>
      <c r="BA23" s="59">
        <v>31060</v>
      </c>
      <c r="BB23" s="59">
        <v>164320.20000000001</v>
      </c>
      <c r="BC23" s="59">
        <v>31782</v>
      </c>
      <c r="BD23" s="59">
        <v>189190.1</v>
      </c>
    </row>
    <row r="24" spans="1:56" s="105" customFormat="1" ht="15.75" x14ac:dyDescent="0.25">
      <c r="A24" s="59">
        <v>16</v>
      </c>
      <c r="B24" s="59" t="s">
        <v>52</v>
      </c>
      <c r="C24" s="59">
        <v>0</v>
      </c>
      <c r="D24" s="59">
        <v>0</v>
      </c>
      <c r="E24" s="59">
        <v>9</v>
      </c>
      <c r="F24" s="59">
        <v>42.67</v>
      </c>
      <c r="G24" s="59">
        <v>9</v>
      </c>
      <c r="H24" s="59">
        <v>42.67</v>
      </c>
      <c r="I24" s="59">
        <v>0</v>
      </c>
      <c r="J24" s="59">
        <v>0</v>
      </c>
      <c r="K24" s="59">
        <v>7</v>
      </c>
      <c r="L24" s="59">
        <v>2899.69</v>
      </c>
      <c r="M24" s="59">
        <f t="shared" si="7"/>
        <v>16</v>
      </c>
      <c r="N24" s="59">
        <f t="shared" si="8"/>
        <v>2942.36</v>
      </c>
      <c r="O24" s="59">
        <v>421</v>
      </c>
      <c r="P24" s="59">
        <v>12774.55</v>
      </c>
      <c r="Q24" s="59">
        <v>97</v>
      </c>
      <c r="R24" s="59">
        <v>4392.28</v>
      </c>
      <c r="S24" s="59">
        <v>22</v>
      </c>
      <c r="T24" s="59">
        <v>4485.12</v>
      </c>
      <c r="U24" s="59">
        <v>2</v>
      </c>
      <c r="V24" s="59">
        <v>0</v>
      </c>
      <c r="W24" s="59">
        <v>0</v>
      </c>
      <c r="X24" s="59">
        <v>0</v>
      </c>
      <c r="Y24" s="59">
        <f t="shared" si="11"/>
        <v>542</v>
      </c>
      <c r="Z24" s="59">
        <f t="shared" si="12"/>
        <v>21651.949999999997</v>
      </c>
      <c r="AA24" s="59">
        <v>0</v>
      </c>
      <c r="AB24" s="59">
        <v>0</v>
      </c>
      <c r="AC24" s="59">
        <v>14</v>
      </c>
      <c r="AD24" s="59">
        <v>11.13</v>
      </c>
      <c r="AE24" s="59">
        <v>131</v>
      </c>
      <c r="AF24" s="59">
        <v>1074.3499999999999</v>
      </c>
      <c r="AG24" s="59">
        <v>0</v>
      </c>
      <c r="AH24" s="59">
        <v>0</v>
      </c>
      <c r="AI24" s="59">
        <v>0</v>
      </c>
      <c r="AJ24" s="59">
        <v>0</v>
      </c>
      <c r="AK24" s="59">
        <v>1</v>
      </c>
      <c r="AL24" s="59">
        <v>392.85</v>
      </c>
      <c r="AM24" s="59">
        <f t="shared" si="9"/>
        <v>704</v>
      </c>
      <c r="AN24" s="59">
        <f t="shared" si="10"/>
        <v>26072.639999999996</v>
      </c>
      <c r="AO24" s="59">
        <v>131</v>
      </c>
      <c r="AP24" s="59">
        <v>3274.15</v>
      </c>
      <c r="AQ24" s="59">
        <v>42</v>
      </c>
      <c r="AR24" s="59">
        <v>178.11</v>
      </c>
      <c r="AS24" s="59">
        <v>8</v>
      </c>
      <c r="AT24" s="59">
        <v>21.46</v>
      </c>
      <c r="AU24" s="59">
        <v>339</v>
      </c>
      <c r="AV24" s="59">
        <v>9199.25</v>
      </c>
      <c r="AW24" s="59">
        <v>395</v>
      </c>
      <c r="AX24" s="59">
        <v>246.54</v>
      </c>
      <c r="AY24" s="59">
        <v>14560</v>
      </c>
      <c r="AZ24" s="59">
        <v>100445.53</v>
      </c>
      <c r="BA24" s="59">
        <v>15344</v>
      </c>
      <c r="BB24" s="59">
        <v>110090.89</v>
      </c>
      <c r="BC24" s="59">
        <v>16048</v>
      </c>
      <c r="BD24" s="59">
        <v>136163.53</v>
      </c>
    </row>
    <row r="25" spans="1:56" s="105" customFormat="1" ht="15.75" x14ac:dyDescent="0.25">
      <c r="A25" s="59">
        <v>17</v>
      </c>
      <c r="B25" s="59" t="s">
        <v>53</v>
      </c>
      <c r="C25" s="59">
        <v>0</v>
      </c>
      <c r="D25" s="59">
        <v>0</v>
      </c>
      <c r="E25" s="59">
        <v>88</v>
      </c>
      <c r="F25" s="59">
        <v>70.400000000000006</v>
      </c>
      <c r="G25" s="59">
        <v>88</v>
      </c>
      <c r="H25" s="59">
        <v>70.400000000000006</v>
      </c>
      <c r="I25" s="59">
        <v>0</v>
      </c>
      <c r="J25" s="59">
        <v>0</v>
      </c>
      <c r="K25" s="59">
        <v>21</v>
      </c>
      <c r="L25" s="59">
        <v>7316.1</v>
      </c>
      <c r="M25" s="59">
        <f t="shared" si="7"/>
        <v>109</v>
      </c>
      <c r="N25" s="59">
        <f t="shared" si="8"/>
        <v>7386.5</v>
      </c>
      <c r="O25" s="59">
        <v>18</v>
      </c>
      <c r="P25" s="59">
        <v>400.4</v>
      </c>
      <c r="Q25" s="59">
        <v>35</v>
      </c>
      <c r="R25" s="59">
        <v>3232.9</v>
      </c>
      <c r="S25" s="59">
        <v>10</v>
      </c>
      <c r="T25" s="59">
        <v>3350.6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63</v>
      </c>
      <c r="Z25" s="59">
        <f t="shared" si="12"/>
        <v>6983.9</v>
      </c>
      <c r="AA25" s="59">
        <v>0</v>
      </c>
      <c r="AB25" s="59">
        <v>0</v>
      </c>
      <c r="AC25" s="59">
        <v>3</v>
      </c>
      <c r="AD25" s="59">
        <v>25.3</v>
      </c>
      <c r="AE25" s="59">
        <v>146</v>
      </c>
      <c r="AF25" s="59">
        <v>7381</v>
      </c>
      <c r="AG25" s="59">
        <v>0</v>
      </c>
      <c r="AH25" s="59">
        <v>0</v>
      </c>
      <c r="AI25" s="59">
        <v>0</v>
      </c>
      <c r="AJ25" s="59">
        <v>0</v>
      </c>
      <c r="AK25" s="59">
        <v>1</v>
      </c>
      <c r="AL25" s="59">
        <v>7333.7</v>
      </c>
      <c r="AM25" s="59">
        <f t="shared" si="9"/>
        <v>322</v>
      </c>
      <c r="AN25" s="59">
        <f t="shared" si="10"/>
        <v>29110.399999999998</v>
      </c>
      <c r="AO25" s="59">
        <v>92</v>
      </c>
      <c r="AP25" s="59">
        <v>556.6</v>
      </c>
      <c r="AQ25" s="59">
        <v>0</v>
      </c>
      <c r="AR25" s="59">
        <v>0</v>
      </c>
      <c r="AS25" s="59">
        <v>1</v>
      </c>
      <c r="AT25" s="59">
        <v>14.3</v>
      </c>
      <c r="AU25" s="59">
        <v>298</v>
      </c>
      <c r="AV25" s="59">
        <v>33312.400000000001</v>
      </c>
      <c r="AW25" s="59">
        <v>248</v>
      </c>
      <c r="AX25" s="59">
        <v>366.3</v>
      </c>
      <c r="AY25" s="59">
        <v>3452</v>
      </c>
      <c r="AZ25" s="59">
        <v>1360307.3</v>
      </c>
      <c r="BA25" s="59">
        <v>3999</v>
      </c>
      <c r="BB25" s="59">
        <v>1394000.3</v>
      </c>
      <c r="BC25" s="59">
        <v>4321</v>
      </c>
      <c r="BD25" s="59">
        <v>1423110.7</v>
      </c>
    </row>
    <row r="26" spans="1:56" s="105" customFormat="1" ht="15.75" x14ac:dyDescent="0.25">
      <c r="A26" s="59">
        <v>18</v>
      </c>
      <c r="B26" s="59" t="s">
        <v>54</v>
      </c>
      <c r="C26" s="59">
        <v>0</v>
      </c>
      <c r="D26" s="59">
        <v>0</v>
      </c>
      <c r="E26" s="59">
        <v>188</v>
      </c>
      <c r="F26" s="59">
        <v>815557.53</v>
      </c>
      <c r="G26" s="59">
        <v>188</v>
      </c>
      <c r="H26" s="59">
        <v>815557.53</v>
      </c>
      <c r="I26" s="59">
        <v>61</v>
      </c>
      <c r="J26" s="59">
        <v>16209.59</v>
      </c>
      <c r="K26" s="59">
        <v>734</v>
      </c>
      <c r="L26" s="59">
        <v>59596.12</v>
      </c>
      <c r="M26" s="59">
        <f t="shared" si="7"/>
        <v>983</v>
      </c>
      <c r="N26" s="59">
        <f t="shared" si="8"/>
        <v>891363.24</v>
      </c>
      <c r="O26" s="59">
        <v>4607</v>
      </c>
      <c r="P26" s="59">
        <v>608244.06999999995</v>
      </c>
      <c r="Q26" s="59">
        <v>10174</v>
      </c>
      <c r="R26" s="59">
        <v>829434.51</v>
      </c>
      <c r="S26" s="59">
        <v>5490</v>
      </c>
      <c r="T26" s="59">
        <v>358879.88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20271</v>
      </c>
      <c r="Z26" s="59">
        <f t="shared" si="12"/>
        <v>1796558.46</v>
      </c>
      <c r="AA26" s="59">
        <v>0</v>
      </c>
      <c r="AB26" s="59">
        <v>0</v>
      </c>
      <c r="AC26" s="59">
        <v>139</v>
      </c>
      <c r="AD26" s="59">
        <v>350.66</v>
      </c>
      <c r="AE26" s="59">
        <v>4994</v>
      </c>
      <c r="AF26" s="59">
        <v>204113.75</v>
      </c>
      <c r="AG26" s="59">
        <v>0</v>
      </c>
      <c r="AH26" s="59">
        <v>0</v>
      </c>
      <c r="AI26" s="59">
        <v>0</v>
      </c>
      <c r="AJ26" s="59">
        <v>0</v>
      </c>
      <c r="AK26" s="59">
        <v>29</v>
      </c>
      <c r="AL26" s="59">
        <v>174.01</v>
      </c>
      <c r="AM26" s="59">
        <f t="shared" si="9"/>
        <v>26416</v>
      </c>
      <c r="AN26" s="59">
        <f t="shared" si="10"/>
        <v>2892560.12</v>
      </c>
      <c r="AO26" s="59">
        <v>1805</v>
      </c>
      <c r="AP26" s="59">
        <v>430370.44</v>
      </c>
      <c r="AQ26" s="59">
        <v>0</v>
      </c>
      <c r="AR26" s="59">
        <v>0</v>
      </c>
      <c r="AS26" s="59">
        <v>6</v>
      </c>
      <c r="AT26" s="59">
        <v>91.94</v>
      </c>
      <c r="AU26" s="59">
        <v>8968</v>
      </c>
      <c r="AV26" s="59">
        <v>298375.51</v>
      </c>
      <c r="AW26" s="59">
        <v>28388</v>
      </c>
      <c r="AX26" s="59">
        <v>112641.32</v>
      </c>
      <c r="AY26" s="59">
        <v>962444</v>
      </c>
      <c r="AZ26" s="59">
        <v>20261899.91</v>
      </c>
      <c r="BA26" s="59">
        <v>999806</v>
      </c>
      <c r="BB26" s="59">
        <v>20673008.68</v>
      </c>
      <c r="BC26" s="59">
        <v>1026222</v>
      </c>
      <c r="BD26" s="59">
        <v>23565568.800000001</v>
      </c>
    </row>
    <row r="27" spans="1:56" s="105" customFormat="1" ht="15.75" x14ac:dyDescent="0.25">
      <c r="A27" s="59">
        <v>19</v>
      </c>
      <c r="B27" s="59" t="s">
        <v>55</v>
      </c>
      <c r="C27" s="59">
        <v>0</v>
      </c>
      <c r="D27" s="59">
        <v>0</v>
      </c>
      <c r="E27" s="59">
        <v>772</v>
      </c>
      <c r="F27" s="59">
        <v>1122.25</v>
      </c>
      <c r="G27" s="59">
        <v>772</v>
      </c>
      <c r="H27" s="59">
        <v>1122.25</v>
      </c>
      <c r="I27" s="59">
        <v>0</v>
      </c>
      <c r="J27" s="59">
        <v>0</v>
      </c>
      <c r="K27" s="59">
        <v>12</v>
      </c>
      <c r="L27" s="59">
        <v>36491.160000000003</v>
      </c>
      <c r="M27" s="59">
        <f t="shared" si="7"/>
        <v>784</v>
      </c>
      <c r="N27" s="59">
        <f t="shared" si="8"/>
        <v>37613.410000000003</v>
      </c>
      <c r="O27" s="59">
        <v>21412</v>
      </c>
      <c r="P27" s="59">
        <v>441535.6</v>
      </c>
      <c r="Q27" s="59">
        <v>10151</v>
      </c>
      <c r="R27" s="59">
        <v>365739.52000000002</v>
      </c>
      <c r="S27" s="59">
        <v>2463</v>
      </c>
      <c r="T27" s="59">
        <v>134150.12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34026</v>
      </c>
      <c r="Z27" s="59">
        <f t="shared" si="12"/>
        <v>941425.24</v>
      </c>
      <c r="AA27" s="59">
        <v>2</v>
      </c>
      <c r="AB27" s="59">
        <v>319.75</v>
      </c>
      <c r="AC27" s="59">
        <v>205</v>
      </c>
      <c r="AD27" s="59">
        <v>956.16</v>
      </c>
      <c r="AE27" s="59">
        <v>26930</v>
      </c>
      <c r="AF27" s="59">
        <v>311444.21000000002</v>
      </c>
      <c r="AG27" s="59">
        <v>0</v>
      </c>
      <c r="AH27" s="59">
        <v>0</v>
      </c>
      <c r="AI27" s="59">
        <v>0</v>
      </c>
      <c r="AJ27" s="59">
        <v>0</v>
      </c>
      <c r="AK27" s="59">
        <v>61</v>
      </c>
      <c r="AL27" s="59">
        <v>7.85</v>
      </c>
      <c r="AM27" s="59">
        <f t="shared" si="9"/>
        <v>62008</v>
      </c>
      <c r="AN27" s="59">
        <f t="shared" si="10"/>
        <v>1291766.6200000001</v>
      </c>
      <c r="AO27" s="59">
        <v>7773</v>
      </c>
      <c r="AP27" s="59">
        <v>130805.14</v>
      </c>
      <c r="AQ27" s="59">
        <v>0</v>
      </c>
      <c r="AR27" s="59">
        <v>0</v>
      </c>
      <c r="AS27" s="59">
        <v>198</v>
      </c>
      <c r="AT27" s="59">
        <v>4049.35</v>
      </c>
      <c r="AU27" s="59">
        <v>43484</v>
      </c>
      <c r="AV27" s="59">
        <v>2085556.07</v>
      </c>
      <c r="AW27" s="59">
        <v>0</v>
      </c>
      <c r="AX27" s="59">
        <v>0</v>
      </c>
      <c r="AY27" s="59">
        <v>555921</v>
      </c>
      <c r="AZ27" s="59">
        <v>5694031.2800000003</v>
      </c>
      <c r="BA27" s="59">
        <v>599603</v>
      </c>
      <c r="BB27" s="59">
        <v>7783636.7000000002</v>
      </c>
      <c r="BC27" s="59">
        <v>661611</v>
      </c>
      <c r="BD27" s="59">
        <v>9075403.3200000003</v>
      </c>
    </row>
    <row r="28" spans="1:56" s="105" customFormat="1" ht="15.75" x14ac:dyDescent="0.25">
      <c r="A28" s="59">
        <v>20</v>
      </c>
      <c r="B28" s="59" t="s">
        <v>56</v>
      </c>
      <c r="C28" s="59">
        <v>0</v>
      </c>
      <c r="D28" s="59">
        <v>0</v>
      </c>
      <c r="E28" s="59">
        <v>10</v>
      </c>
      <c r="F28" s="59">
        <v>930.94</v>
      </c>
      <c r="G28" s="59">
        <v>10</v>
      </c>
      <c r="H28" s="59">
        <v>930.94</v>
      </c>
      <c r="I28" s="59">
        <v>7</v>
      </c>
      <c r="J28" s="59">
        <v>9226.2099999999991</v>
      </c>
      <c r="K28" s="59">
        <v>68</v>
      </c>
      <c r="L28" s="59">
        <v>7810.81</v>
      </c>
      <c r="M28" s="59">
        <f t="shared" si="7"/>
        <v>85</v>
      </c>
      <c r="N28" s="59">
        <f t="shared" si="8"/>
        <v>17967.96</v>
      </c>
      <c r="O28" s="59">
        <v>3700</v>
      </c>
      <c r="P28" s="59">
        <v>44487.69</v>
      </c>
      <c r="Q28" s="59">
        <v>481</v>
      </c>
      <c r="R28" s="59">
        <v>22309.25</v>
      </c>
      <c r="S28" s="59">
        <v>100</v>
      </c>
      <c r="T28" s="59">
        <v>14583.07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4281</v>
      </c>
      <c r="Z28" s="59">
        <f t="shared" si="12"/>
        <v>81380.010000000009</v>
      </c>
      <c r="AA28" s="59">
        <v>0</v>
      </c>
      <c r="AB28" s="59">
        <v>0</v>
      </c>
      <c r="AC28" s="59">
        <v>596</v>
      </c>
      <c r="AD28" s="59">
        <v>2403.02</v>
      </c>
      <c r="AE28" s="59">
        <v>4872</v>
      </c>
      <c r="AF28" s="59">
        <v>54296.44</v>
      </c>
      <c r="AG28" s="59">
        <v>4</v>
      </c>
      <c r="AH28" s="59">
        <v>49.78</v>
      </c>
      <c r="AI28" s="59">
        <v>1</v>
      </c>
      <c r="AJ28" s="59">
        <v>0</v>
      </c>
      <c r="AK28" s="59">
        <v>2</v>
      </c>
      <c r="AL28" s="59">
        <v>0.08</v>
      </c>
      <c r="AM28" s="59">
        <f t="shared" si="9"/>
        <v>9841</v>
      </c>
      <c r="AN28" s="59">
        <f t="shared" si="10"/>
        <v>156097.28999999998</v>
      </c>
      <c r="AO28" s="59">
        <v>977</v>
      </c>
      <c r="AP28" s="59">
        <v>6789.13</v>
      </c>
      <c r="AQ28" s="59">
        <v>2</v>
      </c>
      <c r="AR28" s="59">
        <v>0</v>
      </c>
      <c r="AS28" s="59">
        <v>13</v>
      </c>
      <c r="AT28" s="59">
        <v>100.88</v>
      </c>
      <c r="AU28" s="59">
        <v>2356</v>
      </c>
      <c r="AV28" s="59">
        <v>104816.6</v>
      </c>
      <c r="AW28" s="59">
        <v>3044</v>
      </c>
      <c r="AX28" s="59">
        <v>11341.91</v>
      </c>
      <c r="AY28" s="59">
        <v>11529</v>
      </c>
      <c r="AZ28" s="59">
        <v>2133684.84</v>
      </c>
      <c r="BA28" s="59">
        <v>16944</v>
      </c>
      <c r="BB28" s="59">
        <v>2249944.23</v>
      </c>
      <c r="BC28" s="59">
        <v>26785</v>
      </c>
      <c r="BD28" s="59">
        <v>2406041.52</v>
      </c>
    </row>
    <row r="29" spans="1:56" s="105" customFormat="1" ht="15.75" x14ac:dyDescent="0.25">
      <c r="A29" s="59">
        <v>21</v>
      </c>
      <c r="B29" s="59" t="s">
        <v>57</v>
      </c>
      <c r="C29" s="59">
        <v>0</v>
      </c>
      <c r="D29" s="59">
        <v>0</v>
      </c>
      <c r="E29" s="59">
        <v>2</v>
      </c>
      <c r="F29" s="59">
        <v>247.72</v>
      </c>
      <c r="G29" s="59">
        <v>2</v>
      </c>
      <c r="H29" s="59">
        <v>247.72</v>
      </c>
      <c r="I29" s="59">
        <v>0</v>
      </c>
      <c r="J29" s="59">
        <v>0</v>
      </c>
      <c r="K29" s="59">
        <v>1</v>
      </c>
      <c r="L29" s="59">
        <v>35.950000000000003</v>
      </c>
      <c r="M29" s="59">
        <f t="shared" si="7"/>
        <v>3</v>
      </c>
      <c r="N29" s="59">
        <f t="shared" si="8"/>
        <v>283.67</v>
      </c>
      <c r="O29" s="59">
        <v>1428</v>
      </c>
      <c r="P29" s="59">
        <v>37310.129999999997</v>
      </c>
      <c r="Q29" s="59">
        <v>972</v>
      </c>
      <c r="R29" s="59">
        <v>34560.129999999997</v>
      </c>
      <c r="S29" s="59">
        <v>301</v>
      </c>
      <c r="T29" s="59">
        <v>4005.67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2701</v>
      </c>
      <c r="Z29" s="59">
        <f t="shared" si="12"/>
        <v>75875.929999999993</v>
      </c>
      <c r="AA29" s="59">
        <v>0</v>
      </c>
      <c r="AB29" s="59">
        <v>0</v>
      </c>
      <c r="AC29" s="59">
        <v>0</v>
      </c>
      <c r="AD29" s="59">
        <v>0</v>
      </c>
      <c r="AE29" s="59">
        <v>579</v>
      </c>
      <c r="AF29" s="59">
        <v>9129.92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3283</v>
      </c>
      <c r="AN29" s="59">
        <f t="shared" si="10"/>
        <v>85289.51999999999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1504776</v>
      </c>
      <c r="AZ29" s="59">
        <v>556280.68000000005</v>
      </c>
      <c r="BA29" s="59">
        <v>1504776</v>
      </c>
      <c r="BB29" s="59">
        <v>556280.68000000005</v>
      </c>
      <c r="BC29" s="59">
        <v>1508059</v>
      </c>
      <c r="BD29" s="59">
        <v>641570.19999999995</v>
      </c>
    </row>
    <row r="30" spans="1:56" s="105" customFormat="1" ht="15.75" x14ac:dyDescent="0.25">
      <c r="A30" s="59">
        <v>22</v>
      </c>
      <c r="B30" s="59" t="s">
        <v>58</v>
      </c>
      <c r="C30" s="59">
        <v>0</v>
      </c>
      <c r="D30" s="59">
        <v>0</v>
      </c>
      <c r="E30" s="59">
        <v>7</v>
      </c>
      <c r="F30" s="59">
        <v>2232.6799999999998</v>
      </c>
      <c r="G30" s="59">
        <v>7</v>
      </c>
      <c r="H30" s="59">
        <v>2232.6799999999998</v>
      </c>
      <c r="I30" s="59">
        <v>1</v>
      </c>
      <c r="J30" s="59">
        <v>393.82</v>
      </c>
      <c r="K30" s="59">
        <v>0</v>
      </c>
      <c r="L30" s="59">
        <v>0</v>
      </c>
      <c r="M30" s="59">
        <f t="shared" si="7"/>
        <v>8</v>
      </c>
      <c r="N30" s="59">
        <f t="shared" si="8"/>
        <v>2626.5</v>
      </c>
      <c r="O30" s="59">
        <v>211</v>
      </c>
      <c r="P30" s="59">
        <v>16811.03</v>
      </c>
      <c r="Q30" s="59">
        <v>169</v>
      </c>
      <c r="R30" s="59">
        <v>37399.19</v>
      </c>
      <c r="S30" s="59">
        <v>33</v>
      </c>
      <c r="T30" s="59">
        <v>11501.61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413</v>
      </c>
      <c r="Z30" s="59">
        <f t="shared" si="12"/>
        <v>65711.83</v>
      </c>
      <c r="AA30" s="59">
        <v>0</v>
      </c>
      <c r="AB30" s="59">
        <v>0</v>
      </c>
      <c r="AC30" s="59">
        <v>0</v>
      </c>
      <c r="AD30" s="59">
        <v>0</v>
      </c>
      <c r="AE30" s="59">
        <v>7</v>
      </c>
      <c r="AF30" s="59">
        <v>30.65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428</v>
      </c>
      <c r="AN30" s="59">
        <f t="shared" si="10"/>
        <v>68368.98</v>
      </c>
      <c r="AO30" s="59">
        <v>3</v>
      </c>
      <c r="AP30" s="59">
        <v>0.57999999999999996</v>
      </c>
      <c r="AQ30" s="59">
        <v>0</v>
      </c>
      <c r="AR30" s="59">
        <v>0</v>
      </c>
      <c r="AS30" s="59">
        <v>0</v>
      </c>
      <c r="AT30" s="59">
        <v>0</v>
      </c>
      <c r="AU30" s="59">
        <v>8</v>
      </c>
      <c r="AV30" s="59">
        <v>13.92</v>
      </c>
      <c r="AW30" s="59">
        <v>0</v>
      </c>
      <c r="AX30" s="59">
        <v>0</v>
      </c>
      <c r="AY30" s="59">
        <v>2402</v>
      </c>
      <c r="AZ30" s="59">
        <v>911910.57</v>
      </c>
      <c r="BA30" s="59">
        <v>2410</v>
      </c>
      <c r="BB30" s="59">
        <v>911924.49</v>
      </c>
      <c r="BC30" s="59">
        <v>2838</v>
      </c>
      <c r="BD30" s="59">
        <v>980293.47</v>
      </c>
    </row>
    <row r="31" spans="1:56" s="105" customFormat="1" ht="15.75" x14ac:dyDescent="0.25">
      <c r="A31" s="59">
        <v>23</v>
      </c>
      <c r="B31" s="59" t="s">
        <v>59</v>
      </c>
      <c r="C31" s="59">
        <v>0</v>
      </c>
      <c r="D31" s="59">
        <v>0</v>
      </c>
      <c r="E31" s="59">
        <v>6</v>
      </c>
      <c r="F31" s="59">
        <v>1162.7</v>
      </c>
      <c r="G31" s="59">
        <v>6</v>
      </c>
      <c r="H31" s="59">
        <v>1162.7</v>
      </c>
      <c r="I31" s="59">
        <v>0</v>
      </c>
      <c r="J31" s="59">
        <v>0</v>
      </c>
      <c r="K31" s="59">
        <v>11</v>
      </c>
      <c r="L31" s="59">
        <v>48403.3</v>
      </c>
      <c r="M31" s="59">
        <f t="shared" si="7"/>
        <v>17</v>
      </c>
      <c r="N31" s="59">
        <f t="shared" si="8"/>
        <v>49566</v>
      </c>
      <c r="O31" s="59">
        <v>141</v>
      </c>
      <c r="P31" s="59">
        <v>6891.5</v>
      </c>
      <c r="Q31" s="59">
        <v>101</v>
      </c>
      <c r="R31" s="59">
        <v>18994.8</v>
      </c>
      <c r="S31" s="59">
        <v>11</v>
      </c>
      <c r="T31" s="59">
        <v>1570.8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253</v>
      </c>
      <c r="Z31" s="59">
        <f t="shared" si="12"/>
        <v>27457.1</v>
      </c>
      <c r="AA31" s="59">
        <v>0</v>
      </c>
      <c r="AB31" s="59">
        <v>0</v>
      </c>
      <c r="AC31" s="59">
        <v>13</v>
      </c>
      <c r="AD31" s="59">
        <v>96.8</v>
      </c>
      <c r="AE31" s="59">
        <v>88</v>
      </c>
      <c r="AF31" s="59">
        <v>4540.8</v>
      </c>
      <c r="AG31" s="59">
        <v>0</v>
      </c>
      <c r="AH31" s="59">
        <v>0</v>
      </c>
      <c r="AI31" s="59">
        <v>0</v>
      </c>
      <c r="AJ31" s="59">
        <v>0</v>
      </c>
      <c r="AK31" s="59">
        <v>20</v>
      </c>
      <c r="AL31" s="59">
        <v>15.4</v>
      </c>
      <c r="AM31" s="59">
        <f t="shared" si="9"/>
        <v>391</v>
      </c>
      <c r="AN31" s="59">
        <f t="shared" si="10"/>
        <v>81676.100000000006</v>
      </c>
      <c r="AO31" s="59">
        <v>3</v>
      </c>
      <c r="AP31" s="59">
        <v>9.9</v>
      </c>
      <c r="AQ31" s="59">
        <v>0</v>
      </c>
      <c r="AR31" s="59">
        <v>0</v>
      </c>
      <c r="AS31" s="59">
        <v>6</v>
      </c>
      <c r="AT31" s="59">
        <v>68.2</v>
      </c>
      <c r="AU31" s="59">
        <v>119</v>
      </c>
      <c r="AV31" s="59">
        <v>7983.8</v>
      </c>
      <c r="AW31" s="59">
        <v>112</v>
      </c>
      <c r="AX31" s="59">
        <v>17173.2</v>
      </c>
      <c r="AY31" s="59">
        <v>419</v>
      </c>
      <c r="AZ31" s="59">
        <v>574039.4</v>
      </c>
      <c r="BA31" s="59">
        <v>656</v>
      </c>
      <c r="BB31" s="59">
        <v>599264.6</v>
      </c>
      <c r="BC31" s="59">
        <v>1047</v>
      </c>
      <c r="BD31" s="59">
        <v>680940.7</v>
      </c>
    </row>
    <row r="32" spans="1:56" s="105" customFormat="1" ht="15.75" x14ac:dyDescent="0.25">
      <c r="A32" s="59">
        <v>24</v>
      </c>
      <c r="B32" s="59" t="s">
        <v>60</v>
      </c>
      <c r="C32" s="59">
        <v>0</v>
      </c>
      <c r="D32" s="59">
        <v>0</v>
      </c>
      <c r="E32" s="59">
        <v>111</v>
      </c>
      <c r="F32" s="59">
        <v>1766.97</v>
      </c>
      <c r="G32" s="59">
        <v>111</v>
      </c>
      <c r="H32" s="59">
        <v>1766.97</v>
      </c>
      <c r="I32" s="59">
        <v>7</v>
      </c>
      <c r="J32" s="59">
        <v>1349.14</v>
      </c>
      <c r="K32" s="59">
        <v>45</v>
      </c>
      <c r="L32" s="59">
        <v>8573.2000000000007</v>
      </c>
      <c r="M32" s="59">
        <f t="shared" si="7"/>
        <v>163</v>
      </c>
      <c r="N32" s="59">
        <f t="shared" si="8"/>
        <v>11689.310000000001</v>
      </c>
      <c r="O32" s="59">
        <v>1030</v>
      </c>
      <c r="P32" s="59">
        <v>72286.89</v>
      </c>
      <c r="Q32" s="59">
        <v>1375</v>
      </c>
      <c r="R32" s="59">
        <v>129393.16</v>
      </c>
      <c r="S32" s="59">
        <v>10229</v>
      </c>
      <c r="T32" s="59">
        <v>67113.009999999995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12634</v>
      </c>
      <c r="Z32" s="59">
        <f t="shared" si="12"/>
        <v>268793.06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1</v>
      </c>
      <c r="AJ32" s="59">
        <v>742.5</v>
      </c>
      <c r="AK32" s="59">
        <v>0</v>
      </c>
      <c r="AL32" s="59">
        <v>0</v>
      </c>
      <c r="AM32" s="59">
        <f t="shared" si="9"/>
        <v>12798</v>
      </c>
      <c r="AN32" s="59">
        <f t="shared" si="10"/>
        <v>281224.87</v>
      </c>
      <c r="AO32" s="59">
        <v>10333</v>
      </c>
      <c r="AP32" s="59">
        <v>41972.160000000003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3417207</v>
      </c>
      <c r="AZ32" s="59">
        <v>3104131.82</v>
      </c>
      <c r="BA32" s="59">
        <v>3417207</v>
      </c>
      <c r="BB32" s="59">
        <v>3104131.82</v>
      </c>
      <c r="BC32" s="59">
        <v>3430005</v>
      </c>
      <c r="BD32" s="59">
        <v>3385356.69</v>
      </c>
    </row>
    <row r="33" spans="1:56" s="105" customFormat="1" ht="15.75" x14ac:dyDescent="0.25">
      <c r="A33" s="59">
        <v>25</v>
      </c>
      <c r="B33" s="59" t="s">
        <v>61</v>
      </c>
      <c r="C33" s="59">
        <v>0</v>
      </c>
      <c r="D33" s="59">
        <v>0</v>
      </c>
      <c r="E33" s="59">
        <v>12</v>
      </c>
      <c r="F33" s="59">
        <v>26859.57</v>
      </c>
      <c r="G33" s="59">
        <v>12</v>
      </c>
      <c r="H33" s="59">
        <v>26859.57</v>
      </c>
      <c r="I33" s="59">
        <v>0</v>
      </c>
      <c r="J33" s="59">
        <v>0</v>
      </c>
      <c r="K33" s="59">
        <v>12</v>
      </c>
      <c r="L33" s="59">
        <v>127057.94</v>
      </c>
      <c r="M33" s="59">
        <f t="shared" si="7"/>
        <v>24</v>
      </c>
      <c r="N33" s="59">
        <f t="shared" si="8"/>
        <v>153917.51</v>
      </c>
      <c r="O33" s="59">
        <v>218</v>
      </c>
      <c r="P33" s="59">
        <v>77705.25</v>
      </c>
      <c r="Q33" s="59">
        <v>199</v>
      </c>
      <c r="R33" s="59">
        <v>47657.06</v>
      </c>
      <c r="S33" s="59">
        <v>56</v>
      </c>
      <c r="T33" s="59">
        <v>18791.07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473</v>
      </c>
      <c r="Z33" s="59">
        <f t="shared" si="12"/>
        <v>144153.38</v>
      </c>
      <c r="AA33" s="59">
        <v>41</v>
      </c>
      <c r="AB33" s="59">
        <v>25130.04</v>
      </c>
      <c r="AC33" s="59">
        <v>0</v>
      </c>
      <c r="AD33" s="59">
        <v>0</v>
      </c>
      <c r="AE33" s="59">
        <v>63</v>
      </c>
      <c r="AF33" s="59">
        <v>332.82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601</v>
      </c>
      <c r="AN33" s="59">
        <f t="shared" si="10"/>
        <v>323533.75</v>
      </c>
      <c r="AO33" s="59">
        <v>0</v>
      </c>
      <c r="AP33" s="59">
        <v>5063.2</v>
      </c>
      <c r="AQ33" s="59">
        <v>2</v>
      </c>
      <c r="AR33" s="59">
        <v>91.21</v>
      </c>
      <c r="AS33" s="59">
        <v>6</v>
      </c>
      <c r="AT33" s="59">
        <v>6.09</v>
      </c>
      <c r="AU33" s="59">
        <v>48</v>
      </c>
      <c r="AV33" s="59">
        <v>814.8</v>
      </c>
      <c r="AW33" s="59">
        <v>1357</v>
      </c>
      <c r="AX33" s="59">
        <v>778669.03</v>
      </c>
      <c r="AY33" s="59">
        <v>5536351</v>
      </c>
      <c r="AZ33" s="59">
        <v>4973438.3899999997</v>
      </c>
      <c r="BA33" s="59">
        <v>5537764</v>
      </c>
      <c r="BB33" s="59">
        <v>5753019.5199999996</v>
      </c>
      <c r="BC33" s="59">
        <v>5538365</v>
      </c>
      <c r="BD33" s="59">
        <v>6076553.2699999996</v>
      </c>
    </row>
    <row r="34" spans="1:56" s="105" customFormat="1" ht="15.75" x14ac:dyDescent="0.25">
      <c r="A34" s="59">
        <v>26</v>
      </c>
      <c r="B34" s="59" t="s">
        <v>62</v>
      </c>
      <c r="C34" s="59">
        <v>0</v>
      </c>
      <c r="D34" s="59">
        <v>0</v>
      </c>
      <c r="E34" s="59">
        <v>1</v>
      </c>
      <c r="F34" s="59">
        <v>1.1000000000000001</v>
      </c>
      <c r="G34" s="59">
        <v>1</v>
      </c>
      <c r="H34" s="59">
        <v>1.1000000000000001</v>
      </c>
      <c r="I34" s="59">
        <v>73</v>
      </c>
      <c r="J34" s="59">
        <v>3443</v>
      </c>
      <c r="K34" s="59">
        <v>421</v>
      </c>
      <c r="L34" s="59">
        <v>48700.3</v>
      </c>
      <c r="M34" s="59">
        <f t="shared" si="7"/>
        <v>495</v>
      </c>
      <c r="N34" s="59">
        <f t="shared" si="8"/>
        <v>52144.4</v>
      </c>
      <c r="O34" s="59">
        <v>6203</v>
      </c>
      <c r="P34" s="59">
        <v>181060</v>
      </c>
      <c r="Q34" s="59">
        <v>6774</v>
      </c>
      <c r="R34" s="59">
        <v>193359.1</v>
      </c>
      <c r="S34" s="59">
        <v>2344</v>
      </c>
      <c r="T34" s="59">
        <v>224039.2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15321</v>
      </c>
      <c r="Z34" s="59">
        <f t="shared" si="12"/>
        <v>598458.30000000005</v>
      </c>
      <c r="AA34" s="59">
        <v>354</v>
      </c>
      <c r="AB34" s="59">
        <v>56705</v>
      </c>
      <c r="AC34" s="59">
        <v>0</v>
      </c>
      <c r="AD34" s="59">
        <v>0</v>
      </c>
      <c r="AE34" s="59">
        <v>2193</v>
      </c>
      <c r="AF34" s="59">
        <v>27140.3</v>
      </c>
      <c r="AG34" s="59">
        <v>0</v>
      </c>
      <c r="AH34" s="59">
        <v>0</v>
      </c>
      <c r="AI34" s="59">
        <v>1</v>
      </c>
      <c r="AJ34" s="59">
        <v>280.5</v>
      </c>
      <c r="AK34" s="59">
        <v>173</v>
      </c>
      <c r="AL34" s="59">
        <v>717.2</v>
      </c>
      <c r="AM34" s="59">
        <f t="shared" si="9"/>
        <v>18537</v>
      </c>
      <c r="AN34" s="59">
        <f t="shared" si="10"/>
        <v>735445.70000000007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341</v>
      </c>
      <c r="AV34" s="59">
        <v>19544.8</v>
      </c>
      <c r="AW34" s="59">
        <v>17588</v>
      </c>
      <c r="AX34" s="59">
        <v>67213.3</v>
      </c>
      <c r="AY34" s="59">
        <v>63507</v>
      </c>
      <c r="AZ34" s="59">
        <v>2850838.1</v>
      </c>
      <c r="BA34" s="59">
        <v>81436</v>
      </c>
      <c r="BB34" s="59">
        <v>2937596.2</v>
      </c>
      <c r="BC34" s="59">
        <v>99973</v>
      </c>
      <c r="BD34" s="59">
        <v>3673041.9</v>
      </c>
    </row>
    <row r="35" spans="1:56" s="107" customFormat="1" ht="15.75" x14ac:dyDescent="0.25">
      <c r="A35" s="106"/>
      <c r="B35" s="91" t="s">
        <v>63</v>
      </c>
      <c r="C35" s="188">
        <f>SUM(C21:C34)</f>
        <v>0</v>
      </c>
      <c r="D35" s="188">
        <f t="shared" ref="D35:BD35" si="13">SUM(D21:D34)</f>
        <v>0</v>
      </c>
      <c r="E35" s="188">
        <f t="shared" si="13"/>
        <v>3868</v>
      </c>
      <c r="F35" s="188">
        <f t="shared" si="13"/>
        <v>1214982.8799999999</v>
      </c>
      <c r="G35" s="188">
        <f t="shared" si="13"/>
        <v>3868</v>
      </c>
      <c r="H35" s="188">
        <f t="shared" si="13"/>
        <v>1214982.8799999999</v>
      </c>
      <c r="I35" s="188">
        <f t="shared" si="13"/>
        <v>6378</v>
      </c>
      <c r="J35" s="188">
        <f t="shared" si="13"/>
        <v>32438.78</v>
      </c>
      <c r="K35" s="188">
        <f t="shared" si="13"/>
        <v>1467</v>
      </c>
      <c r="L35" s="188">
        <f t="shared" si="13"/>
        <v>385210.05000000005</v>
      </c>
      <c r="M35" s="188">
        <f t="shared" si="13"/>
        <v>11713</v>
      </c>
      <c r="N35" s="188">
        <f t="shared" si="13"/>
        <v>1632631.7099999997</v>
      </c>
      <c r="O35" s="188">
        <f t="shared" si="13"/>
        <v>57395</v>
      </c>
      <c r="P35" s="188">
        <f t="shared" si="13"/>
        <v>1647984.6699999997</v>
      </c>
      <c r="Q35" s="188">
        <f t="shared" si="13"/>
        <v>32659</v>
      </c>
      <c r="R35" s="188">
        <f t="shared" si="13"/>
        <v>1753386.5699999998</v>
      </c>
      <c r="S35" s="188">
        <f t="shared" si="13"/>
        <v>21627</v>
      </c>
      <c r="T35" s="188">
        <f t="shared" si="13"/>
        <v>1144989.94</v>
      </c>
      <c r="U35" s="188">
        <f t="shared" si="13"/>
        <v>4</v>
      </c>
      <c r="V35" s="188">
        <f t="shared" si="13"/>
        <v>1687.77</v>
      </c>
      <c r="W35" s="188">
        <f t="shared" si="13"/>
        <v>0</v>
      </c>
      <c r="X35" s="188">
        <f t="shared" si="13"/>
        <v>0</v>
      </c>
      <c r="Y35" s="188">
        <f t="shared" si="13"/>
        <v>111685</v>
      </c>
      <c r="Z35" s="188">
        <f t="shared" si="13"/>
        <v>4548048.95</v>
      </c>
      <c r="AA35" s="188">
        <f t="shared" si="13"/>
        <v>423</v>
      </c>
      <c r="AB35" s="188">
        <f t="shared" si="13"/>
        <v>100483.05</v>
      </c>
      <c r="AC35" s="188">
        <f t="shared" si="13"/>
        <v>1060</v>
      </c>
      <c r="AD35" s="188">
        <f t="shared" si="13"/>
        <v>4397.4399999999996</v>
      </c>
      <c r="AE35" s="188">
        <f t="shared" si="13"/>
        <v>41864</v>
      </c>
      <c r="AF35" s="188">
        <f t="shared" si="13"/>
        <v>1164577.4099999999</v>
      </c>
      <c r="AG35" s="188">
        <f t="shared" si="13"/>
        <v>4</v>
      </c>
      <c r="AH35" s="188">
        <f t="shared" si="13"/>
        <v>49.78</v>
      </c>
      <c r="AI35" s="188">
        <f t="shared" si="13"/>
        <v>3</v>
      </c>
      <c r="AJ35" s="188">
        <f t="shared" si="13"/>
        <v>1023</v>
      </c>
      <c r="AK35" s="188">
        <f t="shared" si="13"/>
        <v>6533</v>
      </c>
      <c r="AL35" s="188">
        <f t="shared" si="13"/>
        <v>10804.130000000001</v>
      </c>
      <c r="AM35" s="188">
        <f t="shared" si="13"/>
        <v>173285</v>
      </c>
      <c r="AN35" s="188">
        <f t="shared" si="13"/>
        <v>7462015.4700000007</v>
      </c>
      <c r="AO35" s="188">
        <f t="shared" si="13"/>
        <v>36565</v>
      </c>
      <c r="AP35" s="188">
        <f t="shared" si="13"/>
        <v>624193.89999999991</v>
      </c>
      <c r="AQ35" s="188">
        <f t="shared" si="13"/>
        <v>93</v>
      </c>
      <c r="AR35" s="188">
        <f t="shared" si="13"/>
        <v>983.22</v>
      </c>
      <c r="AS35" s="188">
        <f t="shared" si="13"/>
        <v>242</v>
      </c>
      <c r="AT35" s="188">
        <f t="shared" si="13"/>
        <v>4403.46</v>
      </c>
      <c r="AU35" s="188">
        <f t="shared" si="13"/>
        <v>58418</v>
      </c>
      <c r="AV35" s="188">
        <f t="shared" si="13"/>
        <v>2690390.8499999996</v>
      </c>
      <c r="AW35" s="188">
        <f t="shared" si="13"/>
        <v>82991</v>
      </c>
      <c r="AX35" s="188">
        <f t="shared" si="13"/>
        <v>1891126.07</v>
      </c>
      <c r="AY35" s="188">
        <f t="shared" si="13"/>
        <v>12154408</v>
      </c>
      <c r="AZ35" s="188">
        <f t="shared" si="13"/>
        <v>48776499.869999997</v>
      </c>
      <c r="BA35" s="188">
        <f t="shared" si="13"/>
        <v>12296152</v>
      </c>
      <c r="BB35" s="188">
        <f t="shared" si="13"/>
        <v>53363403.469999999</v>
      </c>
      <c r="BC35" s="188">
        <f t="shared" si="13"/>
        <v>12469437</v>
      </c>
      <c r="BD35" s="188">
        <f t="shared" si="13"/>
        <v>60825418.940000005</v>
      </c>
    </row>
    <row r="36" spans="1:56" s="105" customFormat="1" ht="15.75" x14ac:dyDescent="0.25">
      <c r="A36" s="59">
        <v>27</v>
      </c>
      <c r="B36" s="59" t="s">
        <v>64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f t="shared" ref="M36:M44" si="14">C36+E36+I36+K36</f>
        <v>0</v>
      </c>
      <c r="N36" s="59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f t="shared" si="14"/>
        <v>0</v>
      </c>
      <c r="N37" s="59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f t="shared" si="14"/>
        <v>0</v>
      </c>
      <c r="N38" s="59">
        <f t="shared" si="15"/>
        <v>0</v>
      </c>
      <c r="O38" s="59">
        <v>8</v>
      </c>
      <c r="P38" s="59">
        <v>124.3</v>
      </c>
      <c r="Q38" s="59">
        <v>15</v>
      </c>
      <c r="R38" s="59">
        <v>235.4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23</v>
      </c>
      <c r="Z38" s="59">
        <f t="shared" si="17"/>
        <v>359.7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23</v>
      </c>
      <c r="AN38" s="59">
        <f t="shared" si="19"/>
        <v>359.7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22</v>
      </c>
      <c r="AZ38" s="59">
        <v>148.5</v>
      </c>
      <c r="BA38" s="59">
        <v>22</v>
      </c>
      <c r="BB38" s="59">
        <v>148.5</v>
      </c>
      <c r="BC38" s="59">
        <v>45</v>
      </c>
      <c r="BD38" s="59">
        <v>508.2</v>
      </c>
    </row>
    <row r="39" spans="1:56" s="105" customFormat="1" ht="15.75" x14ac:dyDescent="0.25">
      <c r="A39" s="59">
        <v>30</v>
      </c>
      <c r="B39" s="59" t="s">
        <v>67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f t="shared" si="14"/>
        <v>0</v>
      </c>
      <c r="N39" s="59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f t="shared" si="14"/>
        <v>0</v>
      </c>
      <c r="N40" s="59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15</v>
      </c>
      <c r="X40" s="59">
        <v>6.28</v>
      </c>
      <c r="Y40" s="59">
        <f t="shared" si="16"/>
        <v>15</v>
      </c>
      <c r="Z40" s="59">
        <f t="shared" si="17"/>
        <v>6.28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47</v>
      </c>
      <c r="AL40" s="59">
        <v>21.05</v>
      </c>
      <c r="AM40" s="59">
        <f t="shared" si="18"/>
        <v>62</v>
      </c>
      <c r="AN40" s="59">
        <f t="shared" si="19"/>
        <v>27.330000000000002</v>
      </c>
      <c r="AO40" s="59">
        <v>19</v>
      </c>
      <c r="AP40" s="59">
        <v>8.81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52</v>
      </c>
      <c r="AZ40" s="59">
        <v>144.61000000000001</v>
      </c>
      <c r="BA40" s="59">
        <v>52</v>
      </c>
      <c r="BB40" s="59">
        <v>144.61000000000001</v>
      </c>
      <c r="BC40" s="59">
        <v>114</v>
      </c>
      <c r="BD40" s="59">
        <v>171.94</v>
      </c>
    </row>
    <row r="41" spans="1:56" s="105" customFormat="1" ht="15.75" x14ac:dyDescent="0.25">
      <c r="A41" s="59">
        <v>32</v>
      </c>
      <c r="B41" s="59" t="s">
        <v>69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f t="shared" si="14"/>
        <v>0</v>
      </c>
      <c r="N41" s="59">
        <f t="shared" si="15"/>
        <v>0</v>
      </c>
      <c r="O41" s="59">
        <v>1124</v>
      </c>
      <c r="P41" s="59">
        <v>1456.87</v>
      </c>
      <c r="Q41" s="59">
        <v>2</v>
      </c>
      <c r="R41" s="59">
        <v>15.94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1126</v>
      </c>
      <c r="Z41" s="59">
        <f t="shared" si="17"/>
        <v>1472.81</v>
      </c>
      <c r="AA41" s="59">
        <v>0</v>
      </c>
      <c r="AB41" s="59">
        <v>0</v>
      </c>
      <c r="AC41" s="59">
        <v>0</v>
      </c>
      <c r="AD41" s="59">
        <v>0</v>
      </c>
      <c r="AE41" s="59">
        <v>1350</v>
      </c>
      <c r="AF41" s="59">
        <v>745.22</v>
      </c>
      <c r="AG41" s="59">
        <v>0</v>
      </c>
      <c r="AH41" s="59">
        <v>0</v>
      </c>
      <c r="AI41" s="59">
        <v>0</v>
      </c>
      <c r="AJ41" s="59">
        <v>0</v>
      </c>
      <c r="AK41" s="59">
        <v>45426</v>
      </c>
      <c r="AL41" s="59">
        <v>12194.36</v>
      </c>
      <c r="AM41" s="59">
        <f t="shared" si="18"/>
        <v>47902</v>
      </c>
      <c r="AN41" s="59">
        <f t="shared" si="19"/>
        <v>14412.39</v>
      </c>
      <c r="AO41" s="59">
        <v>46642</v>
      </c>
      <c r="AP41" s="59">
        <v>12829.91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3396</v>
      </c>
      <c r="AZ41" s="59">
        <v>2680.46</v>
      </c>
      <c r="BA41" s="59">
        <v>3396</v>
      </c>
      <c r="BB41" s="59">
        <v>2680.46</v>
      </c>
      <c r="BC41" s="59">
        <v>51298</v>
      </c>
      <c r="BD41" s="59">
        <v>17092.849999999999</v>
      </c>
    </row>
    <row r="42" spans="1:56" s="105" customFormat="1" ht="15.75" x14ac:dyDescent="0.25">
      <c r="A42" s="59">
        <v>33</v>
      </c>
      <c r="B42" s="59" t="s">
        <v>70</v>
      </c>
      <c r="C42" s="59">
        <v>0</v>
      </c>
      <c r="D42" s="59">
        <v>0</v>
      </c>
      <c r="E42" s="59">
        <v>91</v>
      </c>
      <c r="F42" s="59">
        <v>5.12</v>
      </c>
      <c r="G42" s="59">
        <v>91</v>
      </c>
      <c r="H42" s="59">
        <v>5.12</v>
      </c>
      <c r="I42" s="59">
        <v>10</v>
      </c>
      <c r="J42" s="59">
        <v>1.28</v>
      </c>
      <c r="K42" s="59">
        <v>473</v>
      </c>
      <c r="L42" s="59">
        <v>99.41</v>
      </c>
      <c r="M42" s="59">
        <f t="shared" si="14"/>
        <v>574</v>
      </c>
      <c r="N42" s="59">
        <f t="shared" si="15"/>
        <v>105.81</v>
      </c>
      <c r="O42" s="59">
        <v>1234</v>
      </c>
      <c r="P42" s="59">
        <v>807.87</v>
      </c>
      <c r="Q42" s="59">
        <v>34</v>
      </c>
      <c r="R42" s="59">
        <v>145.62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1268</v>
      </c>
      <c r="Z42" s="59">
        <f t="shared" si="17"/>
        <v>953.49</v>
      </c>
      <c r="AA42" s="59">
        <v>0</v>
      </c>
      <c r="AB42" s="59">
        <v>0</v>
      </c>
      <c r="AC42" s="59">
        <v>0</v>
      </c>
      <c r="AD42" s="59">
        <v>0</v>
      </c>
      <c r="AE42" s="59">
        <v>8</v>
      </c>
      <c r="AF42" s="59">
        <v>106.77</v>
      </c>
      <c r="AG42" s="59">
        <v>0</v>
      </c>
      <c r="AH42" s="59">
        <v>0</v>
      </c>
      <c r="AI42" s="59">
        <v>0</v>
      </c>
      <c r="AJ42" s="59">
        <v>0</v>
      </c>
      <c r="AK42" s="59">
        <v>23869</v>
      </c>
      <c r="AL42" s="59">
        <v>4523.76</v>
      </c>
      <c r="AM42" s="59">
        <f t="shared" si="18"/>
        <v>25719</v>
      </c>
      <c r="AN42" s="59">
        <f t="shared" si="19"/>
        <v>5689.83</v>
      </c>
      <c r="AO42" s="59">
        <v>8549</v>
      </c>
      <c r="AP42" s="59">
        <v>1795.4</v>
      </c>
      <c r="AQ42" s="59">
        <v>0</v>
      </c>
      <c r="AR42" s="59">
        <v>0</v>
      </c>
      <c r="AS42" s="59">
        <v>0</v>
      </c>
      <c r="AT42" s="59">
        <v>0</v>
      </c>
      <c r="AU42" s="59">
        <v>3</v>
      </c>
      <c r="AV42" s="59">
        <v>101.17</v>
      </c>
      <c r="AW42" s="59">
        <v>5613</v>
      </c>
      <c r="AX42" s="59">
        <v>439.13</v>
      </c>
      <c r="AY42" s="59">
        <v>222</v>
      </c>
      <c r="AZ42" s="59">
        <v>5395.15</v>
      </c>
      <c r="BA42" s="59">
        <v>5838</v>
      </c>
      <c r="BB42" s="59">
        <v>5935.45</v>
      </c>
      <c r="BC42" s="59">
        <v>31557</v>
      </c>
      <c r="BD42" s="59">
        <v>11625.28</v>
      </c>
    </row>
    <row r="43" spans="1:56" s="105" customFormat="1" ht="15.75" x14ac:dyDescent="0.25">
      <c r="A43" s="59">
        <v>34</v>
      </c>
      <c r="B43" s="59" t="s">
        <v>71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f t="shared" si="14"/>
        <v>0</v>
      </c>
      <c r="N43" s="59">
        <f t="shared" si="15"/>
        <v>0</v>
      </c>
      <c r="O43" s="59">
        <v>10934</v>
      </c>
      <c r="P43" s="59">
        <v>2834.07</v>
      </c>
      <c r="Q43" s="59">
        <v>1</v>
      </c>
      <c r="R43" s="59">
        <v>5.59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10935</v>
      </c>
      <c r="Z43" s="59">
        <f t="shared" si="17"/>
        <v>2839.6600000000003</v>
      </c>
      <c r="AA43" s="59">
        <v>0</v>
      </c>
      <c r="AB43" s="59">
        <v>0</v>
      </c>
      <c r="AC43" s="59">
        <v>0</v>
      </c>
      <c r="AD43" s="59">
        <v>0</v>
      </c>
      <c r="AE43" s="59">
        <v>5156</v>
      </c>
      <c r="AF43" s="59">
        <v>3048.44</v>
      </c>
      <c r="AG43" s="59">
        <v>0</v>
      </c>
      <c r="AH43" s="59">
        <v>0</v>
      </c>
      <c r="AI43" s="59">
        <v>0</v>
      </c>
      <c r="AJ43" s="59">
        <v>0</v>
      </c>
      <c r="AK43" s="59">
        <v>47454</v>
      </c>
      <c r="AL43" s="59">
        <v>9431.2999999999993</v>
      </c>
      <c r="AM43" s="59">
        <f t="shared" si="18"/>
        <v>63545</v>
      </c>
      <c r="AN43" s="59">
        <f t="shared" si="19"/>
        <v>15319.4</v>
      </c>
      <c r="AO43" s="59">
        <v>60616</v>
      </c>
      <c r="AP43" s="59">
        <v>12734.92</v>
      </c>
      <c r="AQ43" s="59">
        <v>0</v>
      </c>
      <c r="AR43" s="59">
        <v>0</v>
      </c>
      <c r="AS43" s="59">
        <v>0</v>
      </c>
      <c r="AT43" s="59">
        <v>0</v>
      </c>
      <c r="AU43" s="59">
        <v>12</v>
      </c>
      <c r="AV43" s="59">
        <v>18.149999999999999</v>
      </c>
      <c r="AW43" s="59">
        <v>521</v>
      </c>
      <c r="AX43" s="59">
        <v>113.88</v>
      </c>
      <c r="AY43" s="59">
        <v>5976</v>
      </c>
      <c r="AZ43" s="59">
        <v>339.04</v>
      </c>
      <c r="BA43" s="59">
        <v>6509</v>
      </c>
      <c r="BB43" s="59">
        <v>471.07</v>
      </c>
      <c r="BC43" s="59">
        <v>70054</v>
      </c>
      <c r="BD43" s="59">
        <v>15790.47</v>
      </c>
    </row>
    <row r="44" spans="1:56" s="105" customFormat="1" ht="15.75" x14ac:dyDescent="0.25">
      <c r="A44" s="59">
        <v>35</v>
      </c>
      <c r="B44" s="59" t="s">
        <v>72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f t="shared" si="14"/>
        <v>0</v>
      </c>
      <c r="N44" s="59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91</v>
      </c>
      <c r="F45" s="91">
        <f t="shared" si="20"/>
        <v>5.12</v>
      </c>
      <c r="G45" s="91">
        <f t="shared" si="20"/>
        <v>91</v>
      </c>
      <c r="H45" s="91">
        <f t="shared" si="20"/>
        <v>5.12</v>
      </c>
      <c r="I45" s="91">
        <f t="shared" si="20"/>
        <v>10</v>
      </c>
      <c r="J45" s="91">
        <f t="shared" si="20"/>
        <v>1.28</v>
      </c>
      <c r="K45" s="91">
        <f t="shared" si="20"/>
        <v>473</v>
      </c>
      <c r="L45" s="91">
        <f t="shared" si="20"/>
        <v>99.41</v>
      </c>
      <c r="M45" s="91">
        <f t="shared" si="20"/>
        <v>574</v>
      </c>
      <c r="N45" s="91">
        <f t="shared" si="20"/>
        <v>105.81</v>
      </c>
      <c r="O45" s="91">
        <f t="shared" si="20"/>
        <v>13300</v>
      </c>
      <c r="P45" s="91">
        <f t="shared" si="20"/>
        <v>5223.1100000000006</v>
      </c>
      <c r="Q45" s="91">
        <f t="shared" si="20"/>
        <v>52</v>
      </c>
      <c r="R45" s="91">
        <f t="shared" si="20"/>
        <v>402.55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15</v>
      </c>
      <c r="X45" s="91">
        <f t="shared" si="20"/>
        <v>6.28</v>
      </c>
      <c r="Y45" s="91">
        <f t="shared" si="20"/>
        <v>13367</v>
      </c>
      <c r="Z45" s="91">
        <f t="shared" si="20"/>
        <v>5631.9400000000005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6514</v>
      </c>
      <c r="AF45" s="91">
        <f t="shared" si="20"/>
        <v>3900.4300000000003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116796</v>
      </c>
      <c r="AL45" s="91">
        <f t="shared" si="20"/>
        <v>26170.469999999998</v>
      </c>
      <c r="AM45" s="91">
        <f t="shared" si="20"/>
        <v>137251</v>
      </c>
      <c r="AN45" s="91">
        <f t="shared" si="20"/>
        <v>35808.65</v>
      </c>
      <c r="AO45" s="91">
        <f t="shared" si="20"/>
        <v>115826</v>
      </c>
      <c r="AP45" s="91">
        <f t="shared" si="20"/>
        <v>27369.040000000001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15</v>
      </c>
      <c r="AV45" s="91">
        <f t="shared" si="20"/>
        <v>119.32</v>
      </c>
      <c r="AW45" s="91">
        <f t="shared" si="20"/>
        <v>6134</v>
      </c>
      <c r="AX45" s="91">
        <f t="shared" si="20"/>
        <v>553.01</v>
      </c>
      <c r="AY45" s="91">
        <f t="shared" si="20"/>
        <v>9668</v>
      </c>
      <c r="AZ45" s="91">
        <f t="shared" si="20"/>
        <v>8707.76</v>
      </c>
      <c r="BA45" s="91">
        <f t="shared" si="20"/>
        <v>15817</v>
      </c>
      <c r="BB45" s="91">
        <f t="shared" si="20"/>
        <v>9380.09</v>
      </c>
      <c r="BC45" s="91">
        <f t="shared" si="20"/>
        <v>153068</v>
      </c>
      <c r="BD45" s="91">
        <f t="shared" si="20"/>
        <v>45188.74</v>
      </c>
    </row>
    <row r="46" spans="1:56" s="105" customFormat="1" ht="15.75" x14ac:dyDescent="0.25">
      <c r="A46" s="59">
        <v>36</v>
      </c>
      <c r="B46" s="59" t="s">
        <v>74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74</v>
      </c>
      <c r="L46" s="59">
        <v>85451.25</v>
      </c>
      <c r="M46" s="59">
        <f>C46+E46+I46+K46</f>
        <v>74</v>
      </c>
      <c r="N46" s="59">
        <f>D46+F46+J46+L46</f>
        <v>85451.25</v>
      </c>
      <c r="O46" s="59">
        <v>487</v>
      </c>
      <c r="P46" s="59">
        <v>166990.41</v>
      </c>
      <c r="Q46" s="59">
        <v>1452</v>
      </c>
      <c r="R46" s="59">
        <v>69047.210000000006</v>
      </c>
      <c r="S46" s="59">
        <v>246</v>
      </c>
      <c r="T46" s="59">
        <v>21003.15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2185</v>
      </c>
      <c r="Z46" s="59">
        <f>P46+R46+T46+V46+X46</f>
        <v>257040.77</v>
      </c>
      <c r="AA46" s="59">
        <v>509</v>
      </c>
      <c r="AB46" s="59">
        <v>467498.33</v>
      </c>
      <c r="AC46" s="59">
        <v>0</v>
      </c>
      <c r="AD46" s="59">
        <v>0</v>
      </c>
      <c r="AE46" s="59">
        <v>1</v>
      </c>
      <c r="AF46" s="59">
        <v>7260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2769</v>
      </c>
      <c r="AN46" s="59">
        <f>N46+Z46+AB46+AD46+AF46+AH46+AJ46+AL46</f>
        <v>817250.35000000009</v>
      </c>
      <c r="AO46" s="59">
        <v>13</v>
      </c>
      <c r="AP46" s="59">
        <v>71572.600000000006</v>
      </c>
      <c r="AQ46" s="59">
        <v>0</v>
      </c>
      <c r="AR46" s="59">
        <v>0</v>
      </c>
      <c r="AS46" s="59">
        <v>0</v>
      </c>
      <c r="AT46" s="59">
        <v>0</v>
      </c>
      <c r="AU46" s="59">
        <v>451</v>
      </c>
      <c r="AV46" s="59">
        <v>43355.99</v>
      </c>
      <c r="AW46" s="59">
        <v>25210</v>
      </c>
      <c r="AX46" s="59">
        <v>27759.599999999999</v>
      </c>
      <c r="AY46" s="59">
        <v>4248</v>
      </c>
      <c r="AZ46" s="59">
        <v>569588.07999999996</v>
      </c>
      <c r="BA46" s="59">
        <v>29909</v>
      </c>
      <c r="BB46" s="59">
        <v>640703.67000000004</v>
      </c>
      <c r="BC46" s="59">
        <v>32678</v>
      </c>
      <c r="BD46" s="59">
        <v>1457954.02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74</v>
      </c>
      <c r="L47" s="91">
        <f t="shared" si="21"/>
        <v>85451.25</v>
      </c>
      <c r="M47" s="91">
        <f t="shared" si="21"/>
        <v>74</v>
      </c>
      <c r="N47" s="91">
        <f t="shared" si="21"/>
        <v>85451.25</v>
      </c>
      <c r="O47" s="91">
        <f t="shared" si="21"/>
        <v>487</v>
      </c>
      <c r="P47" s="91">
        <f t="shared" si="21"/>
        <v>166990.41</v>
      </c>
      <c r="Q47" s="91">
        <f t="shared" si="21"/>
        <v>1452</v>
      </c>
      <c r="R47" s="91">
        <f t="shared" si="21"/>
        <v>69047.210000000006</v>
      </c>
      <c r="S47" s="91">
        <f t="shared" si="21"/>
        <v>246</v>
      </c>
      <c r="T47" s="91">
        <f t="shared" si="21"/>
        <v>21003.15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2185</v>
      </c>
      <c r="Z47" s="91">
        <f t="shared" si="21"/>
        <v>257040.77</v>
      </c>
      <c r="AA47" s="91">
        <f t="shared" si="21"/>
        <v>509</v>
      </c>
      <c r="AB47" s="91">
        <f t="shared" si="21"/>
        <v>467498.33</v>
      </c>
      <c r="AC47" s="91">
        <f t="shared" si="21"/>
        <v>0</v>
      </c>
      <c r="AD47" s="91">
        <f t="shared" si="21"/>
        <v>0</v>
      </c>
      <c r="AE47" s="91">
        <f t="shared" si="21"/>
        <v>1</v>
      </c>
      <c r="AF47" s="91">
        <f t="shared" si="21"/>
        <v>7260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2769</v>
      </c>
      <c r="AN47" s="91">
        <f t="shared" si="21"/>
        <v>817250.35000000009</v>
      </c>
      <c r="AO47" s="91">
        <f t="shared" si="21"/>
        <v>13</v>
      </c>
      <c r="AP47" s="91">
        <f t="shared" si="21"/>
        <v>71572.600000000006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451</v>
      </c>
      <c r="AV47" s="91">
        <f t="shared" si="21"/>
        <v>43355.99</v>
      </c>
      <c r="AW47" s="91">
        <f t="shared" si="21"/>
        <v>25210</v>
      </c>
      <c r="AX47" s="91">
        <f t="shared" si="21"/>
        <v>27759.599999999999</v>
      </c>
      <c r="AY47" s="91">
        <f t="shared" si="21"/>
        <v>4248</v>
      </c>
      <c r="AZ47" s="91">
        <f t="shared" si="21"/>
        <v>569588.07999999996</v>
      </c>
      <c r="BA47" s="91">
        <f t="shared" si="21"/>
        <v>29909</v>
      </c>
      <c r="BB47" s="91">
        <f t="shared" si="21"/>
        <v>640703.67000000004</v>
      </c>
      <c r="BC47" s="91">
        <f t="shared" si="21"/>
        <v>32678</v>
      </c>
      <c r="BD47" s="91">
        <f t="shared" si="21"/>
        <v>1457954.02</v>
      </c>
    </row>
    <row r="48" spans="1:56" s="105" customFormat="1" ht="15.75" x14ac:dyDescent="0.25">
      <c r="A48" s="59">
        <v>37</v>
      </c>
      <c r="B48" s="59" t="s">
        <v>76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f>C48+E48+I48+K48</f>
        <v>0</v>
      </c>
      <c r="N48" s="59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f>C50+E50+I50+K50</f>
        <v>0</v>
      </c>
      <c r="N50" s="59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f>C51+E51+I51+K51</f>
        <v>0</v>
      </c>
      <c r="N51" s="59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0</v>
      </c>
      <c r="D52" s="188">
        <f t="shared" ref="D52:BD52" si="23">SUM(D50:D51)</f>
        <v>0</v>
      </c>
      <c r="E52" s="188">
        <f t="shared" si="23"/>
        <v>0</v>
      </c>
      <c r="F52" s="188">
        <f t="shared" si="23"/>
        <v>0</v>
      </c>
      <c r="G52" s="188">
        <f t="shared" si="23"/>
        <v>0</v>
      </c>
      <c r="H52" s="188">
        <f t="shared" si="23"/>
        <v>0</v>
      </c>
      <c r="I52" s="188">
        <f t="shared" si="23"/>
        <v>0</v>
      </c>
      <c r="J52" s="188">
        <f t="shared" si="23"/>
        <v>0</v>
      </c>
      <c r="K52" s="188">
        <f t="shared" si="23"/>
        <v>0</v>
      </c>
      <c r="L52" s="188">
        <f t="shared" si="23"/>
        <v>0</v>
      </c>
      <c r="M52" s="188">
        <f t="shared" si="23"/>
        <v>0</v>
      </c>
      <c r="N52" s="188">
        <f t="shared" si="23"/>
        <v>0</v>
      </c>
      <c r="O52" s="188">
        <f t="shared" si="23"/>
        <v>0</v>
      </c>
      <c r="P52" s="188">
        <f t="shared" si="23"/>
        <v>0</v>
      </c>
      <c r="Q52" s="188">
        <f t="shared" si="23"/>
        <v>0</v>
      </c>
      <c r="R52" s="188">
        <f t="shared" si="23"/>
        <v>0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0</v>
      </c>
      <c r="Z52" s="188">
        <f t="shared" si="23"/>
        <v>0</v>
      </c>
      <c r="AA52" s="188">
        <f t="shared" si="23"/>
        <v>0</v>
      </c>
      <c r="AB52" s="188">
        <f t="shared" si="23"/>
        <v>0</v>
      </c>
      <c r="AC52" s="188">
        <f t="shared" si="23"/>
        <v>0</v>
      </c>
      <c r="AD52" s="188">
        <f t="shared" si="23"/>
        <v>0</v>
      </c>
      <c r="AE52" s="188">
        <f t="shared" si="23"/>
        <v>0</v>
      </c>
      <c r="AF52" s="188">
        <f t="shared" si="23"/>
        <v>0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0</v>
      </c>
      <c r="AL52" s="188">
        <f t="shared" si="23"/>
        <v>0</v>
      </c>
      <c r="AM52" s="188">
        <f t="shared" si="23"/>
        <v>0</v>
      </c>
      <c r="AN52" s="188">
        <f t="shared" si="23"/>
        <v>0</v>
      </c>
      <c r="AO52" s="188">
        <f t="shared" si="23"/>
        <v>0</v>
      </c>
      <c r="AP52" s="188">
        <f t="shared" si="23"/>
        <v>0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0</v>
      </c>
      <c r="AZ52" s="188">
        <f t="shared" si="23"/>
        <v>0</v>
      </c>
      <c r="BA52" s="188">
        <f t="shared" si="23"/>
        <v>0</v>
      </c>
      <c r="BB52" s="188">
        <f t="shared" si="23"/>
        <v>0</v>
      </c>
      <c r="BC52" s="188">
        <f t="shared" si="23"/>
        <v>0</v>
      </c>
      <c r="BD52" s="188">
        <f t="shared" si="23"/>
        <v>0</v>
      </c>
    </row>
    <row r="53" spans="1:56" s="105" customFormat="1" ht="15.75" x14ac:dyDescent="0.25">
      <c r="A53" s="59">
        <v>40</v>
      </c>
      <c r="B53" s="59" t="s">
        <v>81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f>C53+E53+I53+K53</f>
        <v>0</v>
      </c>
      <c r="N53" s="59">
        <f>D53+F53+J53+L53</f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0</v>
      </c>
      <c r="AN53" s="59">
        <f>N53+Z53+AB53+AD53+AF53+AH53+AJ53+AL53</f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0</v>
      </c>
      <c r="BD53" s="59">
        <v>0</v>
      </c>
    </row>
    <row r="54" spans="1:56" s="107" customFormat="1" ht="15.75" x14ac:dyDescent="0.25">
      <c r="A54" s="106"/>
      <c r="B54" s="91" t="s">
        <v>82</v>
      </c>
      <c r="C54" s="188">
        <f>C53</f>
        <v>0</v>
      </c>
      <c r="D54" s="188">
        <f t="shared" ref="D54:BD54" si="24">D53</f>
        <v>0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0</v>
      </c>
      <c r="N54" s="188">
        <f t="shared" si="24"/>
        <v>0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0</v>
      </c>
      <c r="AN54" s="188">
        <f t="shared" si="24"/>
        <v>0</v>
      </c>
      <c r="AO54" s="188">
        <f t="shared" si="24"/>
        <v>0</v>
      </c>
      <c r="AP54" s="188">
        <f t="shared" si="24"/>
        <v>0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0</v>
      </c>
      <c r="BD54" s="188">
        <f t="shared" si="24"/>
        <v>0</v>
      </c>
    </row>
    <row r="55" spans="1:56" s="105" customFormat="1" ht="15.75" x14ac:dyDescent="0.25">
      <c r="A55" s="59">
        <v>42</v>
      </c>
      <c r="B55" s="59" t="s">
        <v>83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f t="shared" ref="M55:N58" si="25">C55+E55+I55+K55</f>
        <v>0</v>
      </c>
      <c r="N55" s="59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f t="shared" si="25"/>
        <v>0</v>
      </c>
      <c r="N56" s="59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f t="shared" si="25"/>
        <v>0</v>
      </c>
      <c r="N57" s="59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f t="shared" si="25"/>
        <v>0</v>
      </c>
      <c r="N58" s="59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0</v>
      </c>
      <c r="D60" s="188">
        <f t="shared" si="29"/>
        <v>0</v>
      </c>
      <c r="E60" s="188">
        <f t="shared" si="29"/>
        <v>4769</v>
      </c>
      <c r="F60" s="188">
        <f t="shared" si="29"/>
        <v>1293012.2</v>
      </c>
      <c r="G60" s="188">
        <f t="shared" si="29"/>
        <v>4769</v>
      </c>
      <c r="H60" s="188">
        <f t="shared" si="29"/>
        <v>1293012.2</v>
      </c>
      <c r="I60" s="188">
        <f t="shared" si="29"/>
        <v>6472</v>
      </c>
      <c r="J60" s="188">
        <f t="shared" si="29"/>
        <v>71157.959999999992</v>
      </c>
      <c r="K60" s="188">
        <f t="shared" si="29"/>
        <v>3438</v>
      </c>
      <c r="L60" s="188">
        <f t="shared" si="29"/>
        <v>849862.78</v>
      </c>
      <c r="M60" s="188">
        <f t="shared" si="29"/>
        <v>14679</v>
      </c>
      <c r="N60" s="188">
        <f t="shared" si="29"/>
        <v>2214032.94</v>
      </c>
      <c r="O60" s="188">
        <f t="shared" si="29"/>
        <v>129501</v>
      </c>
      <c r="P60" s="188">
        <f t="shared" si="29"/>
        <v>3685899.59</v>
      </c>
      <c r="Q60" s="188">
        <f t="shared" si="29"/>
        <v>51442</v>
      </c>
      <c r="R60" s="188">
        <f t="shared" si="29"/>
        <v>5009133.2700000005</v>
      </c>
      <c r="S60" s="188">
        <f t="shared" si="29"/>
        <v>26310</v>
      </c>
      <c r="T60" s="188">
        <f t="shared" si="29"/>
        <v>2614466.42</v>
      </c>
      <c r="U60" s="188">
        <f t="shared" si="29"/>
        <v>296</v>
      </c>
      <c r="V60" s="188">
        <f t="shared" si="29"/>
        <v>15801.44</v>
      </c>
      <c r="W60" s="188">
        <f t="shared" si="29"/>
        <v>413</v>
      </c>
      <c r="X60" s="188">
        <f t="shared" si="29"/>
        <v>362311.51</v>
      </c>
      <c r="Y60" s="188">
        <f t="shared" si="29"/>
        <v>207962</v>
      </c>
      <c r="Z60" s="188">
        <f t="shared" si="29"/>
        <v>11687612.23</v>
      </c>
      <c r="AA60" s="188">
        <f t="shared" si="29"/>
        <v>3490</v>
      </c>
      <c r="AB60" s="188">
        <f t="shared" si="29"/>
        <v>1235364.8900000001</v>
      </c>
      <c r="AC60" s="188">
        <f t="shared" si="29"/>
        <v>9274</v>
      </c>
      <c r="AD60" s="188">
        <f t="shared" si="29"/>
        <v>42055.820000000007</v>
      </c>
      <c r="AE60" s="188">
        <f t="shared" si="29"/>
        <v>80189</v>
      </c>
      <c r="AF60" s="188">
        <f t="shared" si="29"/>
        <v>2562169.7999999998</v>
      </c>
      <c r="AG60" s="188">
        <f t="shared" si="29"/>
        <v>583</v>
      </c>
      <c r="AH60" s="188">
        <f t="shared" si="29"/>
        <v>4991.57</v>
      </c>
      <c r="AI60" s="188">
        <f t="shared" si="29"/>
        <v>165</v>
      </c>
      <c r="AJ60" s="188">
        <f t="shared" si="29"/>
        <v>197704.69</v>
      </c>
      <c r="AK60" s="188">
        <f t="shared" si="29"/>
        <v>288508</v>
      </c>
      <c r="AL60" s="188">
        <f t="shared" si="29"/>
        <v>309247.74</v>
      </c>
      <c r="AM60" s="188">
        <f>M60+Y60+AA60+AC60+AE60+AG60+AI60+AK60</f>
        <v>604850</v>
      </c>
      <c r="AN60" s="188">
        <f>N60+Z60+AB60+AD60+AF60+AH60+AJ60+AL60</f>
        <v>18253179.68</v>
      </c>
      <c r="AO60" s="188">
        <f t="shared" ref="AO60:BB60" si="30">AO59+AO54+AO52+AO49+AO47+AO45+AO35+AO20</f>
        <v>170087</v>
      </c>
      <c r="AP60" s="188">
        <f t="shared" si="30"/>
        <v>2405362.44</v>
      </c>
      <c r="AQ60" s="188">
        <f t="shared" si="30"/>
        <v>116</v>
      </c>
      <c r="AR60" s="188">
        <f t="shared" si="30"/>
        <v>86947.12</v>
      </c>
      <c r="AS60" s="188">
        <f t="shared" si="30"/>
        <v>2307</v>
      </c>
      <c r="AT60" s="188">
        <f t="shared" si="30"/>
        <v>40633.93</v>
      </c>
      <c r="AU60" s="188">
        <f t="shared" si="30"/>
        <v>87886</v>
      </c>
      <c r="AV60" s="188">
        <f t="shared" si="30"/>
        <v>7014407.7200000007</v>
      </c>
      <c r="AW60" s="188">
        <f t="shared" si="30"/>
        <v>145979</v>
      </c>
      <c r="AX60" s="188">
        <f t="shared" si="30"/>
        <v>4557890.0999999996</v>
      </c>
      <c r="AY60" s="188">
        <f t="shared" si="30"/>
        <v>12246686</v>
      </c>
      <c r="AZ60" s="188">
        <f t="shared" si="30"/>
        <v>89504487.760000005</v>
      </c>
      <c r="BA60" s="188">
        <f t="shared" si="30"/>
        <v>12482974</v>
      </c>
      <c r="BB60" s="188">
        <f t="shared" si="30"/>
        <v>101204366.63</v>
      </c>
      <c r="BC60" s="188">
        <f>AM60+BA60</f>
        <v>13087824</v>
      </c>
      <c r="BD60" s="188">
        <f>AN60+BB60</f>
        <v>119457546.31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3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"/>
    </sheetView>
  </sheetViews>
  <sheetFormatPr defaultRowHeight="15" x14ac:dyDescent="0.25"/>
  <cols>
    <col min="1" max="1" width="6.28515625" customWidth="1"/>
    <col min="2" max="2" width="25.85546875" customWidth="1"/>
    <col min="3" max="3" width="9.85546875" customWidth="1"/>
    <col min="4" max="4" width="11.140625" customWidth="1"/>
    <col min="5" max="5" width="9.140625" customWidth="1"/>
    <col min="6" max="6" width="11" customWidth="1"/>
    <col min="7" max="7" width="10.85546875" customWidth="1"/>
    <col min="8" max="8" width="11.140625" customWidth="1"/>
    <col min="9" max="9" width="10.28515625" customWidth="1"/>
    <col min="10" max="10" width="11.140625" customWidth="1"/>
    <col min="11" max="11" width="11.7109375" customWidth="1"/>
    <col min="12" max="12" width="11" customWidth="1"/>
    <col min="13" max="13" width="11.5703125" customWidth="1"/>
    <col min="14" max="14" width="11.140625" customWidth="1"/>
    <col min="15" max="55" width="14.7109375" customWidth="1"/>
    <col min="56" max="56" width="20.5703125" style="19" customWidth="1"/>
  </cols>
  <sheetData>
    <row r="1" spans="1:56" x14ac:dyDescent="0.25">
      <c r="F1" s="211"/>
      <c r="O1">
        <v>100</v>
      </c>
      <c r="AV1" s="19" t="e">
        <f>#REF!</f>
        <v>#REF!</v>
      </c>
      <c r="AX1" s="19" t="e">
        <f>AV9-AV1</f>
        <v>#REF!</v>
      </c>
      <c r="BA1" s="97">
        <v>1.01</v>
      </c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105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59">
        <v>0</v>
      </c>
      <c r="D8" s="59">
        <v>0</v>
      </c>
      <c r="E8" s="59">
        <v>421</v>
      </c>
      <c r="F8" s="59">
        <v>311</v>
      </c>
      <c r="G8" s="59">
        <v>100</v>
      </c>
      <c r="H8" s="59">
        <v>100</v>
      </c>
      <c r="I8" s="59">
        <v>27</v>
      </c>
      <c r="J8" s="59">
        <v>4760</v>
      </c>
      <c r="K8" s="59">
        <v>100</v>
      </c>
      <c r="L8" s="59">
        <v>26650</v>
      </c>
      <c r="M8" s="59">
        <f>C8+E8+I8+K8</f>
        <v>548</v>
      </c>
      <c r="N8" s="59">
        <f>D8+F8+J8+L8</f>
        <v>31721</v>
      </c>
      <c r="O8" s="59">
        <v>11450</v>
      </c>
      <c r="P8" s="59">
        <v>146300</v>
      </c>
      <c r="Q8" s="59">
        <v>1270</v>
      </c>
      <c r="R8" s="59">
        <v>128565.00000000001</v>
      </c>
      <c r="S8" s="59">
        <v>380</v>
      </c>
      <c r="T8" s="59">
        <v>105553</v>
      </c>
      <c r="U8" s="59">
        <v>7</v>
      </c>
      <c r="V8" s="59">
        <v>4795</v>
      </c>
      <c r="W8" s="59">
        <v>114</v>
      </c>
      <c r="X8" s="59">
        <v>22956</v>
      </c>
      <c r="Y8" s="59">
        <f>O8+Q8+S8+U8+W8</f>
        <v>13221</v>
      </c>
      <c r="Z8" s="59">
        <f>P8+R8+T8+V8+X8</f>
        <v>408169</v>
      </c>
      <c r="AA8" s="59">
        <v>0</v>
      </c>
      <c r="AB8" s="59">
        <v>0</v>
      </c>
      <c r="AC8" s="59">
        <v>2000</v>
      </c>
      <c r="AD8" s="59">
        <v>6769</v>
      </c>
      <c r="AE8" s="59">
        <v>6000</v>
      </c>
      <c r="AF8" s="59">
        <v>56240</v>
      </c>
      <c r="AG8" s="59">
        <v>0</v>
      </c>
      <c r="AH8" s="59">
        <v>0</v>
      </c>
      <c r="AI8" s="59">
        <v>7</v>
      </c>
      <c r="AJ8" s="59">
        <v>3228</v>
      </c>
      <c r="AK8" s="59">
        <v>117</v>
      </c>
      <c r="AL8" s="59">
        <v>19375</v>
      </c>
      <c r="AM8" s="59">
        <f>M8+Y8+AA8+AC8+AE8+AG8+AI8+AK8</f>
        <v>21893</v>
      </c>
      <c r="AN8" s="59">
        <f>N8+Z8+AB8+AD8+AF8+AH8+AJ8+AL8</f>
        <v>525502</v>
      </c>
      <c r="AO8" s="59">
        <v>6000</v>
      </c>
      <c r="AP8" s="59">
        <v>44055</v>
      </c>
      <c r="AQ8" s="59">
        <v>0</v>
      </c>
      <c r="AR8" s="59">
        <v>0</v>
      </c>
      <c r="AS8" s="59">
        <v>1050</v>
      </c>
      <c r="AT8" s="59">
        <v>20775</v>
      </c>
      <c r="AU8" s="59">
        <v>5000</v>
      </c>
      <c r="AV8" s="59">
        <v>325580</v>
      </c>
      <c r="AW8" s="59">
        <v>4300</v>
      </c>
      <c r="AX8" s="59">
        <v>2007</v>
      </c>
      <c r="AY8" s="59">
        <v>18000</v>
      </c>
      <c r="AZ8" s="59">
        <v>147091</v>
      </c>
      <c r="BA8" s="59">
        <f>AQ8+AS8+AU8+AW8+AY8</f>
        <v>28350</v>
      </c>
      <c r="BB8" s="59">
        <f>AZ8+AX8+AV8+AT8+AR8</f>
        <v>495453</v>
      </c>
      <c r="BC8" s="59">
        <f>BA8+AM8</f>
        <v>50243</v>
      </c>
      <c r="BD8" s="59">
        <f>BB8+AN8</f>
        <v>1020955</v>
      </c>
    </row>
    <row r="9" spans="1:56" s="105" customFormat="1" ht="15.75" x14ac:dyDescent="0.25">
      <c r="A9" s="59">
        <v>2</v>
      </c>
      <c r="B9" s="59" t="s">
        <v>37</v>
      </c>
      <c r="C9" s="59">
        <v>0</v>
      </c>
      <c r="D9" s="59">
        <v>0</v>
      </c>
      <c r="E9" s="59">
        <v>140</v>
      </c>
      <c r="F9" s="59">
        <v>677</v>
      </c>
      <c r="G9" s="59">
        <v>60</v>
      </c>
      <c r="H9" s="59">
        <v>69</v>
      </c>
      <c r="I9" s="59">
        <v>5</v>
      </c>
      <c r="J9" s="59">
        <v>1322</v>
      </c>
      <c r="K9" s="59">
        <v>122</v>
      </c>
      <c r="L9" s="59">
        <v>13203</v>
      </c>
      <c r="M9" s="59">
        <f t="shared" ref="M9:M19" si="0">C9+E9+I9+K9</f>
        <v>267</v>
      </c>
      <c r="N9" s="59">
        <f t="shared" ref="N9:N19" si="1">D9+F9+J9+L9</f>
        <v>15202</v>
      </c>
      <c r="O9" s="59">
        <v>6600</v>
      </c>
      <c r="P9" s="59">
        <v>195629</v>
      </c>
      <c r="Q9" s="59">
        <v>1700</v>
      </c>
      <c r="R9" s="59">
        <v>156094</v>
      </c>
      <c r="S9" s="59">
        <v>80</v>
      </c>
      <c r="T9" s="59">
        <v>10516</v>
      </c>
      <c r="U9" s="59">
        <v>0</v>
      </c>
      <c r="V9" s="59">
        <v>0</v>
      </c>
      <c r="W9" s="59">
        <v>2</v>
      </c>
      <c r="X9" s="59">
        <v>50</v>
      </c>
      <c r="Y9" s="59">
        <f t="shared" ref="Y9:Y19" si="2">O9+Q9+S9+U9+W9</f>
        <v>8382</v>
      </c>
      <c r="Z9" s="59">
        <f t="shared" ref="Z9:Z19" si="3">P9+R9+T9+V9+X9</f>
        <v>362289</v>
      </c>
      <c r="AA9" s="59">
        <v>40</v>
      </c>
      <c r="AB9" s="59">
        <v>1109</v>
      </c>
      <c r="AC9" s="59">
        <v>800</v>
      </c>
      <c r="AD9" s="59">
        <v>3096</v>
      </c>
      <c r="AE9" s="59">
        <v>3300</v>
      </c>
      <c r="AF9" s="59">
        <v>42534</v>
      </c>
      <c r="AG9" s="59">
        <v>2</v>
      </c>
      <c r="AH9" s="59">
        <v>146</v>
      </c>
      <c r="AI9" s="59">
        <v>2</v>
      </c>
      <c r="AJ9" s="59">
        <v>2237</v>
      </c>
      <c r="AK9" s="59">
        <v>0</v>
      </c>
      <c r="AL9" s="59">
        <v>0</v>
      </c>
      <c r="AM9" s="59">
        <f t="shared" ref="AM9:AM19" si="4">M9+Y9+AA9+AC9+AE9+AG9+AI9+AK9</f>
        <v>12793</v>
      </c>
      <c r="AN9" s="59">
        <f t="shared" ref="AN9:AN19" si="5">N9+Z9+AB9+AD9+AF9+AH9+AJ9+AL9</f>
        <v>426613</v>
      </c>
      <c r="AO9" s="59">
        <v>1300</v>
      </c>
      <c r="AP9" s="59">
        <v>9170</v>
      </c>
      <c r="AQ9" s="59">
        <v>0</v>
      </c>
      <c r="AR9" s="59">
        <v>0</v>
      </c>
      <c r="AS9" s="59">
        <v>50</v>
      </c>
      <c r="AT9" s="59">
        <v>1146</v>
      </c>
      <c r="AU9" s="59">
        <v>2100</v>
      </c>
      <c r="AV9" s="59">
        <v>201957</v>
      </c>
      <c r="AW9" s="59">
        <v>1700</v>
      </c>
      <c r="AX9" s="59">
        <v>1973.9999999999998</v>
      </c>
      <c r="AY9" s="59">
        <v>12000</v>
      </c>
      <c r="AZ9" s="59">
        <v>3830971</v>
      </c>
      <c r="BA9" s="59">
        <f t="shared" ref="BA9:BA19" si="6">AY9+AW9+AU9+AS9+AQ9</f>
        <v>15850</v>
      </c>
      <c r="BB9" s="59">
        <f t="shared" ref="BB9:BB19" si="7">AZ9+AX9+AV9+AT9+AR9</f>
        <v>4036048</v>
      </c>
      <c r="BC9" s="59">
        <f t="shared" ref="BC9:BC58" si="8">BA9+AM9</f>
        <v>28643</v>
      </c>
      <c r="BD9" s="59">
        <f t="shared" ref="BD9:BD58" si="9">BB9+AN9</f>
        <v>4462661</v>
      </c>
    </row>
    <row r="10" spans="1:56" s="105" customFormat="1" ht="15.75" x14ac:dyDescent="0.25">
      <c r="A10" s="59">
        <v>3</v>
      </c>
      <c r="B10" s="59" t="s">
        <v>38</v>
      </c>
      <c r="C10" s="59">
        <v>0</v>
      </c>
      <c r="D10" s="59">
        <v>0</v>
      </c>
      <c r="E10" s="59">
        <v>40</v>
      </c>
      <c r="F10" s="59">
        <v>1688</v>
      </c>
      <c r="G10" s="59">
        <v>50</v>
      </c>
      <c r="H10" s="59">
        <v>100</v>
      </c>
      <c r="I10" s="59">
        <v>20</v>
      </c>
      <c r="J10" s="59">
        <v>1276</v>
      </c>
      <c r="K10" s="59">
        <v>100</v>
      </c>
      <c r="L10" s="59">
        <v>10022</v>
      </c>
      <c r="M10" s="59">
        <f t="shared" si="0"/>
        <v>160</v>
      </c>
      <c r="N10" s="59">
        <f t="shared" si="1"/>
        <v>12986</v>
      </c>
      <c r="O10" s="59">
        <v>4600</v>
      </c>
      <c r="P10" s="59">
        <v>50227</v>
      </c>
      <c r="Q10" s="59">
        <v>1000</v>
      </c>
      <c r="R10" s="59">
        <v>51569.000000000007</v>
      </c>
      <c r="S10" s="59">
        <v>41</v>
      </c>
      <c r="T10" s="59">
        <v>5987</v>
      </c>
      <c r="U10" s="59">
        <v>0</v>
      </c>
      <c r="V10" s="59">
        <v>0</v>
      </c>
      <c r="W10" s="59">
        <v>72</v>
      </c>
      <c r="X10" s="59">
        <v>38750</v>
      </c>
      <c r="Y10" s="59">
        <f t="shared" si="2"/>
        <v>5713</v>
      </c>
      <c r="Z10" s="59">
        <f t="shared" si="3"/>
        <v>146533</v>
      </c>
      <c r="AA10" s="59">
        <v>110</v>
      </c>
      <c r="AB10" s="59">
        <v>2121</v>
      </c>
      <c r="AC10" s="59">
        <v>600</v>
      </c>
      <c r="AD10" s="59">
        <v>1823.9999999999998</v>
      </c>
      <c r="AE10" s="59">
        <v>2400</v>
      </c>
      <c r="AF10" s="59">
        <v>27804.000000000004</v>
      </c>
      <c r="AG10" s="59">
        <v>0</v>
      </c>
      <c r="AH10" s="59">
        <v>0</v>
      </c>
      <c r="AI10" s="59">
        <v>5</v>
      </c>
      <c r="AJ10" s="59">
        <v>167</v>
      </c>
      <c r="AK10" s="59">
        <v>3000</v>
      </c>
      <c r="AL10" s="59">
        <v>1016</v>
      </c>
      <c r="AM10" s="59">
        <f t="shared" si="4"/>
        <v>11988</v>
      </c>
      <c r="AN10" s="59">
        <f t="shared" si="5"/>
        <v>192451</v>
      </c>
      <c r="AO10" s="59">
        <v>1900</v>
      </c>
      <c r="AP10" s="59">
        <v>4547</v>
      </c>
      <c r="AQ10" s="59">
        <v>0</v>
      </c>
      <c r="AR10" s="59">
        <v>0</v>
      </c>
      <c r="AS10" s="59">
        <v>400</v>
      </c>
      <c r="AT10" s="59">
        <v>6015</v>
      </c>
      <c r="AU10" s="59">
        <v>1700</v>
      </c>
      <c r="AV10" s="59">
        <v>78311</v>
      </c>
      <c r="AW10" s="59">
        <v>2800</v>
      </c>
      <c r="AX10" s="59">
        <v>13841.999999999998</v>
      </c>
      <c r="AY10" s="59">
        <v>200</v>
      </c>
      <c r="AZ10" s="59">
        <v>253427</v>
      </c>
      <c r="BA10" s="59">
        <f t="shared" si="6"/>
        <v>5100</v>
      </c>
      <c r="BB10" s="59">
        <f t="shared" si="7"/>
        <v>351595</v>
      </c>
      <c r="BC10" s="59">
        <f t="shared" si="8"/>
        <v>17088</v>
      </c>
      <c r="BD10" s="59">
        <f t="shared" si="9"/>
        <v>544046</v>
      </c>
    </row>
    <row r="11" spans="1:56" s="105" customFormat="1" ht="15.75" x14ac:dyDescent="0.25">
      <c r="A11" s="59">
        <v>4</v>
      </c>
      <c r="B11" s="59" t="s">
        <v>39</v>
      </c>
      <c r="C11" s="59">
        <v>0</v>
      </c>
      <c r="D11" s="59">
        <v>0</v>
      </c>
      <c r="E11" s="59">
        <v>118</v>
      </c>
      <c r="F11" s="59">
        <v>2525</v>
      </c>
      <c r="G11" s="59">
        <v>70</v>
      </c>
      <c r="H11" s="59">
        <v>200</v>
      </c>
      <c r="I11" s="59">
        <v>2</v>
      </c>
      <c r="J11" s="59">
        <v>55.000000000000007</v>
      </c>
      <c r="K11" s="59">
        <v>30</v>
      </c>
      <c r="L11" s="59">
        <v>160</v>
      </c>
      <c r="M11" s="59">
        <f t="shared" si="0"/>
        <v>150</v>
      </c>
      <c r="N11" s="59">
        <f t="shared" si="1"/>
        <v>2740</v>
      </c>
      <c r="O11" s="59">
        <v>5000</v>
      </c>
      <c r="P11" s="59">
        <v>109070</v>
      </c>
      <c r="Q11" s="59">
        <v>1900</v>
      </c>
      <c r="R11" s="59">
        <v>124122</v>
      </c>
      <c r="S11" s="59">
        <v>175</v>
      </c>
      <c r="T11" s="59">
        <v>44869</v>
      </c>
      <c r="U11" s="59">
        <v>0</v>
      </c>
      <c r="V11" s="59">
        <v>0</v>
      </c>
      <c r="W11" s="59">
        <v>150</v>
      </c>
      <c r="X11" s="59">
        <v>743</v>
      </c>
      <c r="Y11" s="59">
        <f t="shared" si="2"/>
        <v>7225</v>
      </c>
      <c r="Z11" s="59">
        <f t="shared" si="3"/>
        <v>278804</v>
      </c>
      <c r="AA11" s="59">
        <v>0</v>
      </c>
      <c r="AB11" s="59">
        <v>0</v>
      </c>
      <c r="AC11" s="59">
        <v>1500</v>
      </c>
      <c r="AD11" s="59">
        <v>10775</v>
      </c>
      <c r="AE11" s="59">
        <v>2500</v>
      </c>
      <c r="AF11" s="59">
        <v>29764</v>
      </c>
      <c r="AG11" s="59">
        <v>0</v>
      </c>
      <c r="AH11" s="59">
        <v>0</v>
      </c>
      <c r="AI11" s="59">
        <v>0</v>
      </c>
      <c r="AJ11" s="59">
        <v>0</v>
      </c>
      <c r="AK11" s="59">
        <v>200</v>
      </c>
      <c r="AL11" s="59">
        <v>173</v>
      </c>
      <c r="AM11" s="59">
        <f t="shared" si="4"/>
        <v>11575</v>
      </c>
      <c r="AN11" s="59">
        <f t="shared" si="5"/>
        <v>322256</v>
      </c>
      <c r="AO11" s="59">
        <v>3700</v>
      </c>
      <c r="AP11" s="59">
        <v>233252</v>
      </c>
      <c r="AQ11" s="59">
        <v>0</v>
      </c>
      <c r="AR11" s="59">
        <v>0</v>
      </c>
      <c r="AS11" s="59">
        <v>500</v>
      </c>
      <c r="AT11" s="59">
        <v>5227</v>
      </c>
      <c r="AU11" s="59">
        <v>2400</v>
      </c>
      <c r="AV11" s="59">
        <v>324029</v>
      </c>
      <c r="AW11" s="59">
        <v>5300</v>
      </c>
      <c r="AX11" s="59">
        <v>146704</v>
      </c>
      <c r="AY11" s="59">
        <v>11400</v>
      </c>
      <c r="AZ11" s="59">
        <v>1108391</v>
      </c>
      <c r="BA11" s="59">
        <f t="shared" si="6"/>
        <v>19600</v>
      </c>
      <c r="BB11" s="59">
        <f t="shared" si="7"/>
        <v>1584351</v>
      </c>
      <c r="BC11" s="59">
        <f t="shared" si="8"/>
        <v>31175</v>
      </c>
      <c r="BD11" s="59">
        <f t="shared" si="9"/>
        <v>1906607</v>
      </c>
    </row>
    <row r="12" spans="1:56" s="105" customFormat="1" ht="15.75" x14ac:dyDescent="0.25">
      <c r="A12" s="59">
        <v>5</v>
      </c>
      <c r="B12" s="59" t="s">
        <v>40</v>
      </c>
      <c r="C12" s="59">
        <v>0</v>
      </c>
      <c r="D12" s="59">
        <v>0</v>
      </c>
      <c r="E12" s="59">
        <v>15</v>
      </c>
      <c r="F12" s="59">
        <v>46</v>
      </c>
      <c r="G12" s="59">
        <v>10</v>
      </c>
      <c r="H12" s="59">
        <v>10</v>
      </c>
      <c r="I12" s="59">
        <v>0</v>
      </c>
      <c r="J12" s="59">
        <v>0</v>
      </c>
      <c r="K12" s="59">
        <v>3</v>
      </c>
      <c r="L12" s="59">
        <v>7.0000000000000009</v>
      </c>
      <c r="M12" s="59">
        <f t="shared" si="0"/>
        <v>18</v>
      </c>
      <c r="N12" s="59">
        <f t="shared" si="1"/>
        <v>53</v>
      </c>
      <c r="O12" s="59">
        <v>1800</v>
      </c>
      <c r="P12" s="59">
        <v>10581</v>
      </c>
      <c r="Q12" s="59">
        <v>550</v>
      </c>
      <c r="R12" s="59">
        <v>30989.999999999996</v>
      </c>
      <c r="S12" s="59">
        <v>84</v>
      </c>
      <c r="T12" s="59">
        <v>1421</v>
      </c>
      <c r="U12" s="59">
        <v>280</v>
      </c>
      <c r="V12" s="59">
        <v>1435</v>
      </c>
      <c r="W12" s="59">
        <v>0</v>
      </c>
      <c r="X12" s="59">
        <v>0</v>
      </c>
      <c r="Y12" s="59">
        <f t="shared" si="2"/>
        <v>2714</v>
      </c>
      <c r="Z12" s="59">
        <f t="shared" si="3"/>
        <v>44427</v>
      </c>
      <c r="AA12" s="59">
        <v>15</v>
      </c>
      <c r="AB12" s="59">
        <v>1382</v>
      </c>
      <c r="AC12" s="59">
        <v>500</v>
      </c>
      <c r="AD12" s="59">
        <v>1768</v>
      </c>
      <c r="AE12" s="59">
        <v>1500</v>
      </c>
      <c r="AF12" s="59">
        <v>16126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f t="shared" si="4"/>
        <v>4747</v>
      </c>
      <c r="AN12" s="59">
        <f t="shared" si="5"/>
        <v>63756</v>
      </c>
      <c r="AO12" s="59">
        <v>170</v>
      </c>
      <c r="AP12" s="59">
        <v>429</v>
      </c>
      <c r="AQ12" s="59">
        <v>0</v>
      </c>
      <c r="AR12" s="59">
        <v>0</v>
      </c>
      <c r="AS12" s="59">
        <v>170</v>
      </c>
      <c r="AT12" s="59">
        <v>3460</v>
      </c>
      <c r="AU12" s="59">
        <v>1300</v>
      </c>
      <c r="AV12" s="59">
        <v>55171</v>
      </c>
      <c r="AW12" s="59">
        <v>400</v>
      </c>
      <c r="AX12" s="59">
        <v>825</v>
      </c>
      <c r="AY12" s="59">
        <v>4000</v>
      </c>
      <c r="AZ12" s="59">
        <v>842240</v>
      </c>
      <c r="BA12" s="59">
        <f t="shared" si="6"/>
        <v>5870</v>
      </c>
      <c r="BB12" s="59">
        <f t="shared" si="7"/>
        <v>901696</v>
      </c>
      <c r="BC12" s="59">
        <f t="shared" si="8"/>
        <v>10617</v>
      </c>
      <c r="BD12" s="59">
        <f t="shared" si="9"/>
        <v>965452</v>
      </c>
    </row>
    <row r="13" spans="1:56" s="105" customFormat="1" ht="15.75" x14ac:dyDescent="0.25">
      <c r="A13" s="59">
        <v>6</v>
      </c>
      <c r="B13" s="59" t="s">
        <v>41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35</v>
      </c>
      <c r="L13" s="59">
        <v>3392</v>
      </c>
      <c r="M13" s="59">
        <f t="shared" si="0"/>
        <v>35</v>
      </c>
      <c r="N13" s="59">
        <f t="shared" si="1"/>
        <v>3392</v>
      </c>
      <c r="O13" s="59">
        <v>7500</v>
      </c>
      <c r="P13" s="59">
        <v>31977.999999999996</v>
      </c>
      <c r="Q13" s="59">
        <v>2100</v>
      </c>
      <c r="R13" s="59">
        <v>274383</v>
      </c>
      <c r="S13" s="59">
        <v>875</v>
      </c>
      <c r="T13" s="59">
        <v>24516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10475</v>
      </c>
      <c r="Z13" s="59">
        <f t="shared" si="3"/>
        <v>330877</v>
      </c>
      <c r="AA13" s="59">
        <v>10</v>
      </c>
      <c r="AB13" s="59">
        <v>1416</v>
      </c>
      <c r="AC13" s="59">
        <v>400</v>
      </c>
      <c r="AD13" s="59">
        <v>2676</v>
      </c>
      <c r="AE13" s="59">
        <v>1200</v>
      </c>
      <c r="AF13" s="59">
        <v>12091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12120</v>
      </c>
      <c r="AN13" s="59">
        <f t="shared" si="5"/>
        <v>350452</v>
      </c>
      <c r="AO13" s="59">
        <v>33000</v>
      </c>
      <c r="AP13" s="59">
        <v>15479</v>
      </c>
      <c r="AQ13" s="59">
        <v>0</v>
      </c>
      <c r="AR13" s="59">
        <v>0</v>
      </c>
      <c r="AS13" s="59">
        <v>100</v>
      </c>
      <c r="AT13" s="59">
        <v>1083</v>
      </c>
      <c r="AU13" s="59">
        <v>400</v>
      </c>
      <c r="AV13" s="59">
        <v>13671</v>
      </c>
      <c r="AW13" s="59">
        <v>0</v>
      </c>
      <c r="AX13" s="59">
        <v>0</v>
      </c>
      <c r="AY13" s="59">
        <v>4300</v>
      </c>
      <c r="AZ13" s="59">
        <v>63329</v>
      </c>
      <c r="BA13" s="59">
        <f t="shared" si="6"/>
        <v>4800</v>
      </c>
      <c r="BB13" s="59">
        <f t="shared" si="7"/>
        <v>78083</v>
      </c>
      <c r="BC13" s="59">
        <f t="shared" si="8"/>
        <v>16920</v>
      </c>
      <c r="BD13" s="59">
        <f t="shared" si="9"/>
        <v>428535</v>
      </c>
    </row>
    <row r="14" spans="1:56" s="105" customFormat="1" ht="15.75" x14ac:dyDescent="0.25">
      <c r="A14" s="59">
        <v>7</v>
      </c>
      <c r="B14" s="59" t="s">
        <v>42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f t="shared" si="0"/>
        <v>0</v>
      </c>
      <c r="N14" s="59">
        <f t="shared" si="1"/>
        <v>0</v>
      </c>
      <c r="O14" s="59">
        <v>2000</v>
      </c>
      <c r="P14" s="59">
        <v>27800</v>
      </c>
      <c r="Q14" s="59">
        <v>490</v>
      </c>
      <c r="R14" s="59">
        <v>10946</v>
      </c>
      <c r="S14" s="59">
        <v>254</v>
      </c>
      <c r="T14" s="59">
        <v>7988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2744</v>
      </c>
      <c r="Z14" s="59">
        <f t="shared" si="3"/>
        <v>46734</v>
      </c>
      <c r="AA14" s="59">
        <v>35</v>
      </c>
      <c r="AB14" s="59">
        <v>34041</v>
      </c>
      <c r="AC14" s="59">
        <v>600</v>
      </c>
      <c r="AD14" s="59">
        <v>2124</v>
      </c>
      <c r="AE14" s="59">
        <v>800</v>
      </c>
      <c r="AF14" s="59">
        <v>10534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4179</v>
      </c>
      <c r="AN14" s="59">
        <f t="shared" si="5"/>
        <v>93433</v>
      </c>
      <c r="AO14" s="59">
        <v>1100</v>
      </c>
      <c r="AP14" s="59">
        <v>51183</v>
      </c>
      <c r="AQ14" s="59">
        <v>0</v>
      </c>
      <c r="AR14" s="59">
        <v>0</v>
      </c>
      <c r="AS14" s="59">
        <v>22</v>
      </c>
      <c r="AT14" s="59">
        <v>357</v>
      </c>
      <c r="AU14" s="59">
        <v>300</v>
      </c>
      <c r="AV14" s="59">
        <v>2624</v>
      </c>
      <c r="AW14" s="59">
        <v>500</v>
      </c>
      <c r="AX14" s="59">
        <v>207875</v>
      </c>
      <c r="AY14" s="59">
        <v>400</v>
      </c>
      <c r="AZ14" s="59">
        <v>285669</v>
      </c>
      <c r="BA14" s="59">
        <f t="shared" si="6"/>
        <v>1222</v>
      </c>
      <c r="BB14" s="59">
        <f t="shared" si="7"/>
        <v>496525</v>
      </c>
      <c r="BC14" s="59">
        <f t="shared" si="8"/>
        <v>5401</v>
      </c>
      <c r="BD14" s="59">
        <f t="shared" si="9"/>
        <v>589958</v>
      </c>
    </row>
    <row r="15" spans="1:56" s="105" customFormat="1" ht="15.75" x14ac:dyDescent="0.25">
      <c r="A15" s="59">
        <v>8</v>
      </c>
      <c r="B15" s="59" t="s">
        <v>43</v>
      </c>
      <c r="C15" s="59">
        <v>0</v>
      </c>
      <c r="D15" s="59">
        <v>0</v>
      </c>
      <c r="E15" s="59">
        <v>10</v>
      </c>
      <c r="F15" s="59">
        <v>11</v>
      </c>
      <c r="G15" s="59">
        <v>5</v>
      </c>
      <c r="H15" s="59">
        <v>50</v>
      </c>
      <c r="I15" s="59">
        <v>0</v>
      </c>
      <c r="J15" s="59">
        <v>0</v>
      </c>
      <c r="K15" s="59">
        <v>0</v>
      </c>
      <c r="L15" s="59">
        <v>0</v>
      </c>
      <c r="M15" s="59">
        <f t="shared" si="0"/>
        <v>10</v>
      </c>
      <c r="N15" s="59">
        <f t="shared" si="1"/>
        <v>11</v>
      </c>
      <c r="O15" s="59">
        <v>450</v>
      </c>
      <c r="P15" s="59">
        <v>4474</v>
      </c>
      <c r="Q15" s="59">
        <v>230</v>
      </c>
      <c r="R15" s="59">
        <v>9065</v>
      </c>
      <c r="S15" s="59">
        <v>14</v>
      </c>
      <c r="T15" s="59">
        <v>2641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694</v>
      </c>
      <c r="Z15" s="59">
        <f t="shared" si="3"/>
        <v>16180</v>
      </c>
      <c r="AA15" s="59">
        <v>40</v>
      </c>
      <c r="AB15" s="59">
        <v>2081</v>
      </c>
      <c r="AC15" s="59">
        <v>70</v>
      </c>
      <c r="AD15" s="59">
        <v>398</v>
      </c>
      <c r="AE15" s="59">
        <v>300</v>
      </c>
      <c r="AF15" s="59">
        <v>3592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1114</v>
      </c>
      <c r="AN15" s="59">
        <f t="shared" si="5"/>
        <v>22262</v>
      </c>
      <c r="AO15" s="59">
        <v>10</v>
      </c>
      <c r="AP15" s="59">
        <v>41</v>
      </c>
      <c r="AQ15" s="59">
        <v>0</v>
      </c>
      <c r="AR15" s="59">
        <v>0</v>
      </c>
      <c r="AS15" s="59">
        <v>10</v>
      </c>
      <c r="AT15" s="59">
        <v>375</v>
      </c>
      <c r="AU15" s="59">
        <v>130</v>
      </c>
      <c r="AV15" s="59">
        <v>4139</v>
      </c>
      <c r="AW15" s="59">
        <v>0</v>
      </c>
      <c r="AX15" s="59">
        <v>0</v>
      </c>
      <c r="AY15" s="59">
        <v>600</v>
      </c>
      <c r="AZ15" s="59">
        <v>6210</v>
      </c>
      <c r="BA15" s="59">
        <f t="shared" si="6"/>
        <v>740</v>
      </c>
      <c r="BB15" s="59">
        <f t="shared" si="7"/>
        <v>10724</v>
      </c>
      <c r="BC15" s="59">
        <f t="shared" si="8"/>
        <v>1854</v>
      </c>
      <c r="BD15" s="59">
        <f t="shared" si="9"/>
        <v>32986</v>
      </c>
    </row>
    <row r="16" spans="1:56" s="105" customFormat="1" ht="15.75" x14ac:dyDescent="0.25">
      <c r="A16" s="59">
        <v>9</v>
      </c>
      <c r="B16" s="59" t="s">
        <v>44</v>
      </c>
      <c r="C16" s="59">
        <v>0</v>
      </c>
      <c r="D16" s="59">
        <v>0</v>
      </c>
      <c r="E16" s="59">
        <v>215</v>
      </c>
      <c r="F16" s="59">
        <v>1272</v>
      </c>
      <c r="G16" s="59">
        <v>100</v>
      </c>
      <c r="H16" s="59">
        <v>200</v>
      </c>
      <c r="I16" s="59">
        <v>15</v>
      </c>
      <c r="J16" s="59">
        <v>1253</v>
      </c>
      <c r="K16" s="59">
        <v>86</v>
      </c>
      <c r="L16" s="59">
        <v>5877</v>
      </c>
      <c r="M16" s="59">
        <f t="shared" si="0"/>
        <v>316</v>
      </c>
      <c r="N16" s="59">
        <f t="shared" si="1"/>
        <v>8402</v>
      </c>
      <c r="O16" s="59">
        <v>6000</v>
      </c>
      <c r="P16" s="59">
        <v>79703</v>
      </c>
      <c r="Q16" s="59">
        <v>12500</v>
      </c>
      <c r="R16" s="59">
        <v>12810</v>
      </c>
      <c r="S16" s="59">
        <v>186</v>
      </c>
      <c r="T16" s="59">
        <v>44540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18686</v>
      </c>
      <c r="Z16" s="59">
        <f t="shared" si="3"/>
        <v>137053</v>
      </c>
      <c r="AA16" s="59">
        <v>63</v>
      </c>
      <c r="AB16" s="59">
        <v>4739</v>
      </c>
      <c r="AC16" s="59">
        <v>1500</v>
      </c>
      <c r="AD16" s="59">
        <v>8084.9999999999991</v>
      </c>
      <c r="AE16" s="59">
        <v>3500</v>
      </c>
      <c r="AF16" s="59">
        <v>38888</v>
      </c>
      <c r="AG16" s="59">
        <v>0</v>
      </c>
      <c r="AH16" s="59">
        <v>0</v>
      </c>
      <c r="AI16" s="59">
        <v>0</v>
      </c>
      <c r="AJ16" s="59">
        <v>0</v>
      </c>
      <c r="AK16" s="59">
        <v>760</v>
      </c>
      <c r="AL16" s="59">
        <v>15953</v>
      </c>
      <c r="AM16" s="59">
        <f t="shared" si="4"/>
        <v>24825</v>
      </c>
      <c r="AN16" s="59">
        <f t="shared" si="5"/>
        <v>213120</v>
      </c>
      <c r="AO16" s="59">
        <v>0</v>
      </c>
      <c r="AP16" s="59">
        <v>0</v>
      </c>
      <c r="AQ16" s="59">
        <v>10</v>
      </c>
      <c r="AR16" s="59">
        <v>2740</v>
      </c>
      <c r="AS16" s="59">
        <v>1450</v>
      </c>
      <c r="AT16" s="59">
        <v>6064</v>
      </c>
      <c r="AU16" s="59">
        <v>4000</v>
      </c>
      <c r="AV16" s="59">
        <v>247042.99999999997</v>
      </c>
      <c r="AW16" s="59">
        <v>3200</v>
      </c>
      <c r="AX16" s="59">
        <v>6920</v>
      </c>
      <c r="AY16" s="59">
        <v>6300</v>
      </c>
      <c r="AZ16" s="59">
        <v>428174</v>
      </c>
      <c r="BA16" s="59">
        <f t="shared" si="6"/>
        <v>14960</v>
      </c>
      <c r="BB16" s="59">
        <f t="shared" si="7"/>
        <v>690941</v>
      </c>
      <c r="BC16" s="59">
        <f t="shared" si="8"/>
        <v>39785</v>
      </c>
      <c r="BD16" s="59">
        <f t="shared" si="9"/>
        <v>904061</v>
      </c>
    </row>
    <row r="17" spans="1:56" s="105" customFormat="1" ht="15.75" x14ac:dyDescent="0.25">
      <c r="A17" s="59">
        <v>10</v>
      </c>
      <c r="B17" s="59" t="s">
        <v>45</v>
      </c>
      <c r="C17" s="59">
        <v>0</v>
      </c>
      <c r="D17" s="59">
        <v>0</v>
      </c>
      <c r="E17" s="59">
        <v>2</v>
      </c>
      <c r="F17" s="59">
        <v>3</v>
      </c>
      <c r="G17" s="59">
        <v>0</v>
      </c>
      <c r="H17" s="59">
        <v>0</v>
      </c>
      <c r="I17" s="59">
        <v>3</v>
      </c>
      <c r="J17" s="59">
        <v>488.99999999999994</v>
      </c>
      <c r="K17" s="59">
        <v>340</v>
      </c>
      <c r="L17" s="59">
        <v>17901</v>
      </c>
      <c r="M17" s="59">
        <f t="shared" si="0"/>
        <v>345</v>
      </c>
      <c r="N17" s="59">
        <f t="shared" si="1"/>
        <v>18393</v>
      </c>
      <c r="O17" s="59">
        <v>5800</v>
      </c>
      <c r="P17" s="59">
        <v>119819</v>
      </c>
      <c r="Q17" s="59">
        <v>1400</v>
      </c>
      <c r="R17" s="59">
        <v>228831</v>
      </c>
      <c r="S17" s="59">
        <v>140</v>
      </c>
      <c r="T17" s="59">
        <v>33258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7340</v>
      </c>
      <c r="Z17" s="59">
        <f t="shared" si="3"/>
        <v>381908</v>
      </c>
      <c r="AA17" s="59">
        <v>0</v>
      </c>
      <c r="AB17" s="59">
        <v>0</v>
      </c>
      <c r="AC17" s="59">
        <v>6700</v>
      </c>
      <c r="AD17" s="59">
        <v>37401</v>
      </c>
      <c r="AE17" s="59">
        <v>16000</v>
      </c>
      <c r="AF17" s="59">
        <v>196194</v>
      </c>
      <c r="AG17" s="59">
        <v>0</v>
      </c>
      <c r="AH17" s="59">
        <v>0</v>
      </c>
      <c r="AI17" s="59">
        <v>5</v>
      </c>
      <c r="AJ17" s="59">
        <v>81</v>
      </c>
      <c r="AK17" s="59">
        <v>0</v>
      </c>
      <c r="AL17" s="59">
        <v>0</v>
      </c>
      <c r="AM17" s="59">
        <f t="shared" si="4"/>
        <v>30390</v>
      </c>
      <c r="AN17" s="59">
        <f t="shared" si="5"/>
        <v>633977</v>
      </c>
      <c r="AO17" s="59">
        <v>133</v>
      </c>
      <c r="AP17" s="59">
        <v>139</v>
      </c>
      <c r="AQ17" s="59">
        <v>86</v>
      </c>
      <c r="AR17" s="59">
        <v>20</v>
      </c>
      <c r="AS17" s="59">
        <v>0</v>
      </c>
      <c r="AT17" s="59">
        <v>0</v>
      </c>
      <c r="AU17" s="59">
        <v>23000</v>
      </c>
      <c r="AV17" s="59">
        <v>1195060</v>
      </c>
      <c r="AW17" s="59">
        <v>3200</v>
      </c>
      <c r="AX17" s="59">
        <v>7743.0000000000009</v>
      </c>
      <c r="AY17" s="59">
        <v>0</v>
      </c>
      <c r="AZ17" s="59">
        <v>0</v>
      </c>
      <c r="BA17" s="59">
        <f t="shared" si="6"/>
        <v>26286</v>
      </c>
      <c r="BB17" s="59">
        <f t="shared" si="7"/>
        <v>1202823</v>
      </c>
      <c r="BC17" s="59">
        <f t="shared" si="8"/>
        <v>56676</v>
      </c>
      <c r="BD17" s="59">
        <f t="shared" si="9"/>
        <v>1836800</v>
      </c>
    </row>
    <row r="18" spans="1:56" s="105" customFormat="1" ht="15.75" x14ac:dyDescent="0.25">
      <c r="A18" s="59">
        <v>11</v>
      </c>
      <c r="B18" s="59" t="s">
        <v>46</v>
      </c>
      <c r="C18" s="59">
        <v>0</v>
      </c>
      <c r="D18" s="59">
        <v>0</v>
      </c>
      <c r="E18" s="59">
        <v>138</v>
      </c>
      <c r="F18" s="59">
        <v>981</v>
      </c>
      <c r="G18" s="59">
        <v>5</v>
      </c>
      <c r="H18" s="59">
        <v>5</v>
      </c>
      <c r="I18" s="59">
        <v>4</v>
      </c>
      <c r="J18" s="59">
        <v>16</v>
      </c>
      <c r="K18" s="59">
        <v>5</v>
      </c>
      <c r="L18" s="59">
        <v>7.0000000000000009</v>
      </c>
      <c r="M18" s="59">
        <f t="shared" si="0"/>
        <v>147</v>
      </c>
      <c r="N18" s="59">
        <f t="shared" si="1"/>
        <v>1004</v>
      </c>
      <c r="O18" s="59">
        <v>300</v>
      </c>
      <c r="P18" s="59">
        <v>994.99999999999989</v>
      </c>
      <c r="Q18" s="59">
        <v>2700</v>
      </c>
      <c r="R18" s="59">
        <v>28070</v>
      </c>
      <c r="S18" s="59">
        <v>8</v>
      </c>
      <c r="T18" s="59">
        <v>380</v>
      </c>
      <c r="U18" s="59">
        <v>2</v>
      </c>
      <c r="V18" s="59">
        <v>17</v>
      </c>
      <c r="W18" s="59">
        <v>0</v>
      </c>
      <c r="X18" s="59">
        <v>0</v>
      </c>
      <c r="Y18" s="59">
        <f t="shared" si="2"/>
        <v>3010</v>
      </c>
      <c r="Z18" s="59">
        <f t="shared" si="3"/>
        <v>29462</v>
      </c>
      <c r="AA18" s="59">
        <v>0</v>
      </c>
      <c r="AB18" s="59">
        <v>0</v>
      </c>
      <c r="AC18" s="59">
        <v>200</v>
      </c>
      <c r="AD18" s="59">
        <v>739</v>
      </c>
      <c r="AE18" s="59">
        <v>850</v>
      </c>
      <c r="AF18" s="59">
        <v>67204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f t="shared" si="4"/>
        <v>4207</v>
      </c>
      <c r="AN18" s="59">
        <f t="shared" si="5"/>
        <v>98409</v>
      </c>
      <c r="AO18" s="59">
        <v>0</v>
      </c>
      <c r="AP18" s="59">
        <v>0</v>
      </c>
      <c r="AQ18" s="59">
        <v>0</v>
      </c>
      <c r="AR18" s="59">
        <v>0</v>
      </c>
      <c r="AS18" s="59">
        <v>24</v>
      </c>
      <c r="AT18" s="59">
        <v>147</v>
      </c>
      <c r="AU18" s="59">
        <v>500</v>
      </c>
      <c r="AV18" s="59">
        <v>80697</v>
      </c>
      <c r="AW18" s="59">
        <v>740</v>
      </c>
      <c r="AX18" s="59">
        <v>10227</v>
      </c>
      <c r="AY18" s="59">
        <v>240</v>
      </c>
      <c r="AZ18" s="59">
        <v>29020.999999999996</v>
      </c>
      <c r="BA18" s="59">
        <f t="shared" si="6"/>
        <v>1504</v>
      </c>
      <c r="BB18" s="59">
        <f t="shared" si="7"/>
        <v>120092</v>
      </c>
      <c r="BC18" s="59">
        <f t="shared" si="8"/>
        <v>5711</v>
      </c>
      <c r="BD18" s="59">
        <f t="shared" si="9"/>
        <v>218501</v>
      </c>
    </row>
    <row r="19" spans="1:56" s="105" customFormat="1" ht="15.75" x14ac:dyDescent="0.25">
      <c r="A19" s="59">
        <v>12</v>
      </c>
      <c r="B19" s="59" t="s">
        <v>47</v>
      </c>
      <c r="C19" s="59">
        <v>0</v>
      </c>
      <c r="D19" s="59">
        <v>0</v>
      </c>
      <c r="E19" s="59">
        <v>67</v>
      </c>
      <c r="F19" s="59">
        <v>1440</v>
      </c>
      <c r="G19" s="59">
        <v>20</v>
      </c>
      <c r="H19" s="59">
        <v>100</v>
      </c>
      <c r="I19" s="59">
        <v>2</v>
      </c>
      <c r="J19" s="59">
        <v>37</v>
      </c>
      <c r="K19" s="59">
        <v>46</v>
      </c>
      <c r="L19" s="59">
        <v>6352</v>
      </c>
      <c r="M19" s="59">
        <f t="shared" si="0"/>
        <v>115</v>
      </c>
      <c r="N19" s="59">
        <f t="shared" si="1"/>
        <v>7829</v>
      </c>
      <c r="O19" s="59">
        <v>5000</v>
      </c>
      <c r="P19" s="59">
        <v>37789</v>
      </c>
      <c r="Q19" s="59">
        <v>900</v>
      </c>
      <c r="R19" s="59">
        <v>109175</v>
      </c>
      <c r="S19" s="59">
        <v>140</v>
      </c>
      <c r="T19" s="59">
        <v>32790</v>
      </c>
      <c r="U19" s="59">
        <v>0</v>
      </c>
      <c r="V19" s="59">
        <v>0</v>
      </c>
      <c r="W19" s="59">
        <v>3</v>
      </c>
      <c r="X19" s="59">
        <v>2950</v>
      </c>
      <c r="Y19" s="59">
        <f t="shared" si="2"/>
        <v>6043</v>
      </c>
      <c r="Z19" s="59">
        <f t="shared" si="3"/>
        <v>182704</v>
      </c>
      <c r="AA19" s="59">
        <v>150</v>
      </c>
      <c r="AB19" s="59">
        <v>17434</v>
      </c>
      <c r="AC19" s="59">
        <v>400</v>
      </c>
      <c r="AD19" s="59">
        <v>1571</v>
      </c>
      <c r="AE19" s="59">
        <v>2000</v>
      </c>
      <c r="AF19" s="59">
        <v>20700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f t="shared" si="4"/>
        <v>8708</v>
      </c>
      <c r="AN19" s="59">
        <f t="shared" si="5"/>
        <v>230238</v>
      </c>
      <c r="AO19" s="59">
        <v>700</v>
      </c>
      <c r="AP19" s="59">
        <v>1494</v>
      </c>
      <c r="AQ19" s="59">
        <v>0</v>
      </c>
      <c r="AR19" s="59">
        <v>0</v>
      </c>
      <c r="AS19" s="59">
        <v>120</v>
      </c>
      <c r="AT19" s="59">
        <v>2434</v>
      </c>
      <c r="AU19" s="59">
        <v>1400</v>
      </c>
      <c r="AV19" s="59">
        <v>90000</v>
      </c>
      <c r="AW19" s="59">
        <v>3600</v>
      </c>
      <c r="AX19" s="59">
        <v>36947</v>
      </c>
      <c r="AY19" s="59">
        <v>3700</v>
      </c>
      <c r="AZ19" s="59">
        <v>64604</v>
      </c>
      <c r="BA19" s="59">
        <f t="shared" si="6"/>
        <v>8820</v>
      </c>
      <c r="BB19" s="59">
        <f t="shared" si="7"/>
        <v>193985</v>
      </c>
      <c r="BC19" s="59">
        <f t="shared" si="8"/>
        <v>17528</v>
      </c>
      <c r="BD19" s="59">
        <f t="shared" si="9"/>
        <v>424223</v>
      </c>
    </row>
    <row r="20" spans="1:56" s="107" customFormat="1" ht="15.75" x14ac:dyDescent="0.25">
      <c r="A20" s="106"/>
      <c r="B20" s="91" t="s">
        <v>48</v>
      </c>
      <c r="C20" s="188">
        <f>SUM(C8:C19)</f>
        <v>0</v>
      </c>
      <c r="D20" s="188">
        <f t="shared" ref="D20:BD20" si="10">SUM(D8:D19)</f>
        <v>0</v>
      </c>
      <c r="E20" s="188">
        <f t="shared" si="10"/>
        <v>1166</v>
      </c>
      <c r="F20" s="188">
        <f t="shared" si="10"/>
        <v>8954</v>
      </c>
      <c r="G20" s="188">
        <f t="shared" si="10"/>
        <v>420</v>
      </c>
      <c r="H20" s="188">
        <f t="shared" si="10"/>
        <v>834</v>
      </c>
      <c r="I20" s="188">
        <f t="shared" si="10"/>
        <v>78</v>
      </c>
      <c r="J20" s="188">
        <f t="shared" si="10"/>
        <v>9208</v>
      </c>
      <c r="K20" s="188">
        <f t="shared" si="10"/>
        <v>867</v>
      </c>
      <c r="L20" s="188">
        <f t="shared" si="10"/>
        <v>83571</v>
      </c>
      <c r="M20" s="188">
        <f t="shared" si="10"/>
        <v>2111</v>
      </c>
      <c r="N20" s="188">
        <f t="shared" si="10"/>
        <v>101733</v>
      </c>
      <c r="O20" s="188">
        <f t="shared" si="10"/>
        <v>56500</v>
      </c>
      <c r="P20" s="188">
        <f t="shared" si="10"/>
        <v>814365</v>
      </c>
      <c r="Q20" s="188">
        <f t="shared" si="10"/>
        <v>26740</v>
      </c>
      <c r="R20" s="188">
        <f t="shared" si="10"/>
        <v>1164620</v>
      </c>
      <c r="S20" s="188">
        <f t="shared" si="10"/>
        <v>2377</v>
      </c>
      <c r="T20" s="188">
        <f t="shared" si="10"/>
        <v>314459</v>
      </c>
      <c r="U20" s="188">
        <f t="shared" si="10"/>
        <v>289</v>
      </c>
      <c r="V20" s="188">
        <f t="shared" si="10"/>
        <v>6247</v>
      </c>
      <c r="W20" s="188">
        <f t="shared" si="10"/>
        <v>341</v>
      </c>
      <c r="X20" s="188">
        <f t="shared" si="10"/>
        <v>65449</v>
      </c>
      <c r="Y20" s="188">
        <f t="shared" si="10"/>
        <v>86247</v>
      </c>
      <c r="Z20" s="188">
        <f t="shared" si="10"/>
        <v>2365140</v>
      </c>
      <c r="AA20" s="188">
        <f t="shared" si="10"/>
        <v>463</v>
      </c>
      <c r="AB20" s="188">
        <f t="shared" si="10"/>
        <v>64323</v>
      </c>
      <c r="AC20" s="188">
        <f t="shared" si="10"/>
        <v>15270</v>
      </c>
      <c r="AD20" s="188">
        <f t="shared" si="10"/>
        <v>77226</v>
      </c>
      <c r="AE20" s="188">
        <f t="shared" si="10"/>
        <v>40350</v>
      </c>
      <c r="AF20" s="188">
        <f t="shared" si="10"/>
        <v>521671</v>
      </c>
      <c r="AG20" s="188">
        <f t="shared" si="10"/>
        <v>2</v>
      </c>
      <c r="AH20" s="188">
        <f t="shared" si="10"/>
        <v>146</v>
      </c>
      <c r="AI20" s="188">
        <f t="shared" si="10"/>
        <v>19</v>
      </c>
      <c r="AJ20" s="188">
        <f t="shared" si="10"/>
        <v>5713</v>
      </c>
      <c r="AK20" s="188">
        <f t="shared" si="10"/>
        <v>4077</v>
      </c>
      <c r="AL20" s="188">
        <f t="shared" si="10"/>
        <v>36517</v>
      </c>
      <c r="AM20" s="188">
        <f t="shared" si="10"/>
        <v>148539</v>
      </c>
      <c r="AN20" s="188">
        <f t="shared" si="10"/>
        <v>3172469</v>
      </c>
      <c r="AO20" s="188">
        <f t="shared" si="10"/>
        <v>48013</v>
      </c>
      <c r="AP20" s="188">
        <f t="shared" si="10"/>
        <v>359789</v>
      </c>
      <c r="AQ20" s="188">
        <f t="shared" si="10"/>
        <v>96</v>
      </c>
      <c r="AR20" s="188">
        <f t="shared" si="10"/>
        <v>2760</v>
      </c>
      <c r="AS20" s="188">
        <f t="shared" si="10"/>
        <v>3896</v>
      </c>
      <c r="AT20" s="188">
        <f t="shared" si="10"/>
        <v>47083</v>
      </c>
      <c r="AU20" s="188">
        <f t="shared" si="10"/>
        <v>42230</v>
      </c>
      <c r="AV20" s="188">
        <f t="shared" si="10"/>
        <v>2618282</v>
      </c>
      <c r="AW20" s="188">
        <f t="shared" si="10"/>
        <v>25740</v>
      </c>
      <c r="AX20" s="188">
        <f t="shared" si="10"/>
        <v>435064</v>
      </c>
      <c r="AY20" s="188">
        <f t="shared" si="10"/>
        <v>61140</v>
      </c>
      <c r="AZ20" s="188">
        <f t="shared" si="10"/>
        <v>7059127</v>
      </c>
      <c r="BA20" s="188">
        <f t="shared" si="10"/>
        <v>133102</v>
      </c>
      <c r="BB20" s="188">
        <f t="shared" si="10"/>
        <v>10162316</v>
      </c>
      <c r="BC20" s="188">
        <f t="shared" si="10"/>
        <v>281641</v>
      </c>
      <c r="BD20" s="188">
        <f t="shared" si="10"/>
        <v>13334785</v>
      </c>
    </row>
    <row r="21" spans="1:56" s="105" customFormat="1" ht="15.75" x14ac:dyDescent="0.25">
      <c r="A21" s="59">
        <v>13</v>
      </c>
      <c r="B21" s="59" t="s">
        <v>49</v>
      </c>
      <c r="C21" s="59">
        <v>0</v>
      </c>
      <c r="D21" s="59">
        <v>0</v>
      </c>
      <c r="E21" s="59">
        <v>365</v>
      </c>
      <c r="F21" s="59">
        <v>2157</v>
      </c>
      <c r="G21" s="59">
        <v>20</v>
      </c>
      <c r="H21" s="59">
        <v>24</v>
      </c>
      <c r="I21" s="59">
        <v>0</v>
      </c>
      <c r="J21" s="59">
        <v>0</v>
      </c>
      <c r="K21" s="59">
        <v>19</v>
      </c>
      <c r="L21" s="59">
        <v>2440</v>
      </c>
      <c r="M21" s="59">
        <f t="shared" ref="M21:M34" si="11">C21+E21+I21+K21</f>
        <v>384</v>
      </c>
      <c r="N21" s="59">
        <f t="shared" ref="N21:N34" si="12">D21+F21+J21+L21</f>
        <v>4597</v>
      </c>
      <c r="O21" s="59">
        <v>5200</v>
      </c>
      <c r="P21" s="59">
        <v>133018</v>
      </c>
      <c r="Q21" s="59">
        <v>1300</v>
      </c>
      <c r="R21" s="59">
        <v>117385.99999999999</v>
      </c>
      <c r="S21" s="59">
        <v>400</v>
      </c>
      <c r="T21" s="59">
        <v>53452</v>
      </c>
      <c r="U21" s="59">
        <v>2</v>
      </c>
      <c r="V21" s="59">
        <v>392</v>
      </c>
      <c r="W21" s="59">
        <v>0</v>
      </c>
      <c r="X21" s="59">
        <v>0</v>
      </c>
      <c r="Y21" s="59">
        <f>O21+Q21+S21+U21+W21</f>
        <v>6902</v>
      </c>
      <c r="Z21" s="59">
        <f>P21+R21+T21+V21+X21</f>
        <v>304248</v>
      </c>
      <c r="AA21" s="59">
        <v>5</v>
      </c>
      <c r="AB21" s="59">
        <v>1587</v>
      </c>
      <c r="AC21" s="59">
        <v>55</v>
      </c>
      <c r="AD21" s="59">
        <v>229.99999999999997</v>
      </c>
      <c r="AE21" s="59">
        <v>2300</v>
      </c>
      <c r="AF21" s="59">
        <v>73771</v>
      </c>
      <c r="AG21" s="59">
        <v>0</v>
      </c>
      <c r="AH21" s="59">
        <v>0</v>
      </c>
      <c r="AI21" s="59">
        <v>0</v>
      </c>
      <c r="AJ21" s="59">
        <v>0</v>
      </c>
      <c r="AK21" s="59">
        <v>9</v>
      </c>
      <c r="AL21" s="59">
        <v>235</v>
      </c>
      <c r="AM21" s="59">
        <f t="shared" ref="AM21:AM34" si="13">M21+Y21+AA21+AC21+AE21+AG21+AI21+AK21</f>
        <v>9655</v>
      </c>
      <c r="AN21" s="59">
        <f t="shared" ref="AN21:AN34" si="14">N21+Z21+AB21+AD21+AF21+AH21+AJ21+AL21</f>
        <v>384668</v>
      </c>
      <c r="AO21" s="59">
        <v>76</v>
      </c>
      <c r="AP21" s="59">
        <v>821.00000000000011</v>
      </c>
      <c r="AQ21" s="59">
        <v>0</v>
      </c>
      <c r="AR21" s="59">
        <v>0</v>
      </c>
      <c r="AS21" s="59">
        <v>2</v>
      </c>
      <c r="AT21" s="59">
        <v>1</v>
      </c>
      <c r="AU21" s="59">
        <v>3400</v>
      </c>
      <c r="AV21" s="59">
        <v>191504</v>
      </c>
      <c r="AW21" s="59">
        <v>3600000</v>
      </c>
      <c r="AX21" s="59">
        <v>1951500</v>
      </c>
      <c r="AY21" s="59">
        <v>43000</v>
      </c>
      <c r="AZ21" s="59">
        <v>676488</v>
      </c>
      <c r="BA21" s="59">
        <f t="shared" ref="BA21:BA34" si="15">AY21+AW21+AU21+AS21+AQ21</f>
        <v>3646402</v>
      </c>
      <c r="BB21" s="59">
        <f t="shared" ref="BB21:BB34" si="16">AZ21+AX21+AV21+AT21+AR21</f>
        <v>2819493</v>
      </c>
      <c r="BC21" s="59">
        <f t="shared" si="8"/>
        <v>3656057</v>
      </c>
      <c r="BD21" s="59">
        <f t="shared" si="9"/>
        <v>3204161</v>
      </c>
    </row>
    <row r="22" spans="1:56" s="105" customFormat="1" ht="15.75" x14ac:dyDescent="0.25">
      <c r="A22" s="59">
        <v>14</v>
      </c>
      <c r="B22" s="59" t="s">
        <v>50</v>
      </c>
      <c r="C22" s="59">
        <v>0</v>
      </c>
      <c r="D22" s="59">
        <v>0</v>
      </c>
      <c r="E22" s="59">
        <v>1765</v>
      </c>
      <c r="F22" s="59">
        <v>507</v>
      </c>
      <c r="G22" s="59">
        <v>25</v>
      </c>
      <c r="H22" s="59">
        <v>25</v>
      </c>
      <c r="I22" s="59">
        <v>24000</v>
      </c>
      <c r="J22" s="59">
        <v>8</v>
      </c>
      <c r="K22" s="59">
        <v>1280</v>
      </c>
      <c r="L22" s="59">
        <v>631</v>
      </c>
      <c r="M22" s="59">
        <f t="shared" si="11"/>
        <v>27045</v>
      </c>
      <c r="N22" s="59">
        <f t="shared" si="12"/>
        <v>1146</v>
      </c>
      <c r="O22" s="59">
        <v>65500</v>
      </c>
      <c r="P22" s="59">
        <v>20286</v>
      </c>
      <c r="Q22" s="59">
        <v>1860</v>
      </c>
      <c r="R22" s="59">
        <v>1167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7">O22+Q22+S22+U22+W22</f>
        <v>67360</v>
      </c>
      <c r="Z22" s="59">
        <f t="shared" ref="Z22:Z34" si="18">P22+R22+T22+V22+X22</f>
        <v>21453</v>
      </c>
      <c r="AA22" s="59">
        <v>0</v>
      </c>
      <c r="AB22" s="59">
        <v>0</v>
      </c>
      <c r="AC22" s="59">
        <v>0</v>
      </c>
      <c r="AD22" s="59">
        <v>0</v>
      </c>
      <c r="AE22" s="59">
        <v>1100</v>
      </c>
      <c r="AF22" s="59">
        <v>10267</v>
      </c>
      <c r="AG22" s="59">
        <v>0</v>
      </c>
      <c r="AH22" s="59">
        <v>0</v>
      </c>
      <c r="AI22" s="59">
        <v>0</v>
      </c>
      <c r="AJ22" s="59">
        <v>0</v>
      </c>
      <c r="AK22" s="59">
        <v>24000</v>
      </c>
      <c r="AL22" s="59">
        <v>70</v>
      </c>
      <c r="AM22" s="59">
        <f t="shared" si="13"/>
        <v>119505</v>
      </c>
      <c r="AN22" s="59">
        <f t="shared" si="14"/>
        <v>32936</v>
      </c>
      <c r="AO22" s="59">
        <v>54000</v>
      </c>
      <c r="AP22" s="59">
        <v>25989.999999999996</v>
      </c>
      <c r="AQ22" s="59">
        <v>0</v>
      </c>
      <c r="AR22" s="59">
        <v>0</v>
      </c>
      <c r="AS22" s="59">
        <v>0</v>
      </c>
      <c r="AT22" s="59">
        <v>0</v>
      </c>
      <c r="AU22" s="59">
        <v>11</v>
      </c>
      <c r="AV22" s="59">
        <v>184</v>
      </c>
      <c r="AW22" s="59">
        <v>600</v>
      </c>
      <c r="AX22" s="59">
        <v>5191</v>
      </c>
      <c r="AY22" s="59">
        <v>1100</v>
      </c>
      <c r="AZ22" s="59">
        <v>6520.9999999999991</v>
      </c>
      <c r="BA22" s="59">
        <f t="shared" si="15"/>
        <v>1711</v>
      </c>
      <c r="BB22" s="59">
        <f t="shared" si="16"/>
        <v>11896</v>
      </c>
      <c r="BC22" s="59">
        <f t="shared" si="8"/>
        <v>121216</v>
      </c>
      <c r="BD22" s="59">
        <f t="shared" si="9"/>
        <v>44832</v>
      </c>
    </row>
    <row r="23" spans="1:56" s="105" customFormat="1" ht="15.75" x14ac:dyDescent="0.25">
      <c r="A23" s="59">
        <v>15</v>
      </c>
      <c r="B23" s="59" t="s">
        <v>51</v>
      </c>
      <c r="C23" s="59">
        <v>0</v>
      </c>
      <c r="D23" s="59">
        <v>0</v>
      </c>
      <c r="E23" s="59">
        <v>6</v>
      </c>
      <c r="F23" s="59">
        <v>1405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f t="shared" si="11"/>
        <v>6</v>
      </c>
      <c r="N23" s="59">
        <f t="shared" si="12"/>
        <v>1405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730</v>
      </c>
      <c r="X23" s="59">
        <v>32320</v>
      </c>
      <c r="Y23" s="59">
        <f t="shared" si="17"/>
        <v>730</v>
      </c>
      <c r="Z23" s="59">
        <f t="shared" si="18"/>
        <v>32320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58</v>
      </c>
      <c r="AL23" s="59">
        <v>4417</v>
      </c>
      <c r="AM23" s="59">
        <f t="shared" si="13"/>
        <v>794</v>
      </c>
      <c r="AN23" s="59">
        <f t="shared" si="14"/>
        <v>38142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f t="shared" si="15"/>
        <v>0</v>
      </c>
      <c r="BB23" s="59">
        <f t="shared" si="16"/>
        <v>0</v>
      </c>
      <c r="BC23" s="59">
        <f t="shared" si="8"/>
        <v>794</v>
      </c>
      <c r="BD23" s="59">
        <f t="shared" si="9"/>
        <v>38142</v>
      </c>
    </row>
    <row r="24" spans="1:56" s="105" customFormat="1" ht="15.75" x14ac:dyDescent="0.25">
      <c r="A24" s="59">
        <v>16</v>
      </c>
      <c r="B24" s="59" t="s">
        <v>52</v>
      </c>
      <c r="C24" s="59">
        <v>0</v>
      </c>
      <c r="D24" s="59">
        <v>0</v>
      </c>
      <c r="E24" s="59">
        <v>130</v>
      </c>
      <c r="F24" s="59">
        <v>167</v>
      </c>
      <c r="G24" s="59">
        <v>20</v>
      </c>
      <c r="H24" s="59">
        <v>20</v>
      </c>
      <c r="I24" s="59">
        <v>0</v>
      </c>
      <c r="J24" s="59">
        <v>0</v>
      </c>
      <c r="K24" s="59">
        <v>28</v>
      </c>
      <c r="L24" s="59">
        <v>1245</v>
      </c>
      <c r="M24" s="59">
        <f t="shared" si="11"/>
        <v>158</v>
      </c>
      <c r="N24" s="59">
        <f t="shared" si="12"/>
        <v>1412</v>
      </c>
      <c r="O24" s="59">
        <v>1800</v>
      </c>
      <c r="P24" s="59">
        <v>66703</v>
      </c>
      <c r="Q24" s="59">
        <v>2500</v>
      </c>
      <c r="R24" s="59">
        <v>43662</v>
      </c>
      <c r="S24" s="59">
        <v>180</v>
      </c>
      <c r="T24" s="59">
        <v>5036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7"/>
        <v>4480</v>
      </c>
      <c r="Z24" s="59">
        <f t="shared" si="18"/>
        <v>115401</v>
      </c>
      <c r="AA24" s="59">
        <v>0</v>
      </c>
      <c r="AB24" s="59">
        <v>0</v>
      </c>
      <c r="AC24" s="59">
        <v>100</v>
      </c>
      <c r="AD24" s="59">
        <v>224.00000000000003</v>
      </c>
      <c r="AE24" s="59">
        <v>1000</v>
      </c>
      <c r="AF24" s="59">
        <v>12237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13"/>
        <v>5738</v>
      </c>
      <c r="AN24" s="59">
        <f t="shared" si="14"/>
        <v>129274</v>
      </c>
      <c r="AO24" s="59">
        <v>1000</v>
      </c>
      <c r="AP24" s="59">
        <v>18581</v>
      </c>
      <c r="AQ24" s="59">
        <v>130</v>
      </c>
      <c r="AR24" s="59">
        <v>283</v>
      </c>
      <c r="AS24" s="59">
        <v>185</v>
      </c>
      <c r="AT24" s="59">
        <v>869</v>
      </c>
      <c r="AU24" s="59">
        <v>1400</v>
      </c>
      <c r="AV24" s="59">
        <v>37706</v>
      </c>
      <c r="AW24" s="59">
        <v>12000</v>
      </c>
      <c r="AX24" s="59">
        <v>22960</v>
      </c>
      <c r="AY24" s="59">
        <v>24000</v>
      </c>
      <c r="AZ24" s="59">
        <v>93949</v>
      </c>
      <c r="BA24" s="59">
        <f t="shared" si="15"/>
        <v>37715</v>
      </c>
      <c r="BB24" s="59">
        <f t="shared" si="16"/>
        <v>155767</v>
      </c>
      <c r="BC24" s="59">
        <f t="shared" si="8"/>
        <v>43453</v>
      </c>
      <c r="BD24" s="59">
        <f t="shared" si="9"/>
        <v>285041</v>
      </c>
    </row>
    <row r="25" spans="1:56" s="105" customFormat="1" ht="15.75" x14ac:dyDescent="0.25">
      <c r="A25" s="59">
        <v>17</v>
      </c>
      <c r="B25" s="59" t="s">
        <v>53</v>
      </c>
      <c r="C25" s="59">
        <v>0</v>
      </c>
      <c r="D25" s="59">
        <v>0</v>
      </c>
      <c r="E25" s="59">
        <v>365</v>
      </c>
      <c r="F25" s="59">
        <v>674</v>
      </c>
      <c r="G25" s="59">
        <v>20</v>
      </c>
      <c r="H25" s="59">
        <v>50</v>
      </c>
      <c r="I25" s="59">
        <v>0</v>
      </c>
      <c r="J25" s="59">
        <v>0</v>
      </c>
      <c r="K25" s="59">
        <v>30</v>
      </c>
      <c r="L25" s="59">
        <v>2035.0000000000002</v>
      </c>
      <c r="M25" s="59">
        <f t="shared" si="11"/>
        <v>395</v>
      </c>
      <c r="N25" s="59">
        <f t="shared" si="12"/>
        <v>2709</v>
      </c>
      <c r="O25" s="59">
        <v>125</v>
      </c>
      <c r="P25" s="59">
        <v>7509.9999999999991</v>
      </c>
      <c r="Q25" s="59">
        <v>100</v>
      </c>
      <c r="R25" s="59">
        <v>14834</v>
      </c>
      <c r="S25" s="59">
        <v>72</v>
      </c>
      <c r="T25" s="59">
        <v>16561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7"/>
        <v>297</v>
      </c>
      <c r="Z25" s="59">
        <f t="shared" si="18"/>
        <v>38905</v>
      </c>
      <c r="AA25" s="59">
        <v>0</v>
      </c>
      <c r="AB25" s="59">
        <v>0</v>
      </c>
      <c r="AC25" s="59">
        <v>32</v>
      </c>
      <c r="AD25" s="59">
        <v>144</v>
      </c>
      <c r="AE25" s="59">
        <v>600</v>
      </c>
      <c r="AF25" s="59">
        <v>7126.0000000000009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13"/>
        <v>1324</v>
      </c>
      <c r="AN25" s="59">
        <f t="shared" si="14"/>
        <v>48884</v>
      </c>
      <c r="AO25" s="59">
        <v>500</v>
      </c>
      <c r="AP25" s="59">
        <v>2318</v>
      </c>
      <c r="AQ25" s="59">
        <v>0</v>
      </c>
      <c r="AR25" s="59">
        <v>0</v>
      </c>
      <c r="AS25" s="59">
        <v>8</v>
      </c>
      <c r="AT25" s="59">
        <v>161</v>
      </c>
      <c r="AU25" s="59">
        <v>2400</v>
      </c>
      <c r="AV25" s="59">
        <v>270941</v>
      </c>
      <c r="AW25" s="59">
        <v>21000</v>
      </c>
      <c r="AX25" s="59">
        <v>6150</v>
      </c>
      <c r="AY25" s="59">
        <v>14000</v>
      </c>
      <c r="AZ25" s="59">
        <v>442291</v>
      </c>
      <c r="BA25" s="59">
        <f t="shared" si="15"/>
        <v>37408</v>
      </c>
      <c r="BB25" s="59">
        <f t="shared" si="16"/>
        <v>719543</v>
      </c>
      <c r="BC25" s="59">
        <f t="shared" si="8"/>
        <v>38732</v>
      </c>
      <c r="BD25" s="59">
        <f t="shared" si="9"/>
        <v>768427</v>
      </c>
    </row>
    <row r="26" spans="1:56" s="105" customFormat="1" ht="15.75" x14ac:dyDescent="0.25">
      <c r="A26" s="59">
        <v>18</v>
      </c>
      <c r="B26" s="59" t="s">
        <v>54</v>
      </c>
      <c r="C26" s="59">
        <v>0</v>
      </c>
      <c r="D26" s="59">
        <v>0</v>
      </c>
      <c r="E26" s="59">
        <v>614</v>
      </c>
      <c r="F26" s="59">
        <v>62758.000000000007</v>
      </c>
      <c r="G26" s="59">
        <v>50</v>
      </c>
      <c r="H26" s="59">
        <v>100</v>
      </c>
      <c r="I26" s="59">
        <v>0</v>
      </c>
      <c r="J26" s="59">
        <v>0</v>
      </c>
      <c r="K26" s="59">
        <v>93</v>
      </c>
      <c r="L26" s="59">
        <v>13900</v>
      </c>
      <c r="M26" s="59">
        <f t="shared" si="11"/>
        <v>707</v>
      </c>
      <c r="N26" s="59">
        <f t="shared" si="12"/>
        <v>76658</v>
      </c>
      <c r="O26" s="59">
        <v>18480</v>
      </c>
      <c r="P26" s="59">
        <v>100888</v>
      </c>
      <c r="Q26" s="59">
        <v>7600</v>
      </c>
      <c r="R26" s="59">
        <v>263886</v>
      </c>
      <c r="S26" s="59">
        <v>2800</v>
      </c>
      <c r="T26" s="59">
        <v>213841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7"/>
        <v>28880</v>
      </c>
      <c r="Z26" s="59">
        <f t="shared" si="18"/>
        <v>578615</v>
      </c>
      <c r="AA26" s="59">
        <v>0</v>
      </c>
      <c r="AB26" s="59">
        <v>0</v>
      </c>
      <c r="AC26" s="59">
        <v>630</v>
      </c>
      <c r="AD26" s="59">
        <v>1661</v>
      </c>
      <c r="AE26" s="59">
        <v>3700</v>
      </c>
      <c r="AF26" s="59">
        <v>11806</v>
      </c>
      <c r="AG26" s="59">
        <v>0</v>
      </c>
      <c r="AH26" s="59">
        <v>0</v>
      </c>
      <c r="AI26" s="59">
        <v>0</v>
      </c>
      <c r="AJ26" s="59">
        <v>0</v>
      </c>
      <c r="AK26" s="59">
        <v>11</v>
      </c>
      <c r="AL26" s="59">
        <v>3879.9999999999995</v>
      </c>
      <c r="AM26" s="59">
        <f t="shared" si="13"/>
        <v>33928</v>
      </c>
      <c r="AN26" s="59">
        <f t="shared" si="14"/>
        <v>672620</v>
      </c>
      <c r="AO26" s="59">
        <v>12000</v>
      </c>
      <c r="AP26" s="59">
        <v>12102</v>
      </c>
      <c r="AQ26" s="59">
        <v>0</v>
      </c>
      <c r="AR26" s="59">
        <v>0</v>
      </c>
      <c r="AS26" s="59">
        <v>12</v>
      </c>
      <c r="AT26" s="59">
        <v>45</v>
      </c>
      <c r="AU26" s="59">
        <v>0</v>
      </c>
      <c r="AV26" s="59">
        <v>0</v>
      </c>
      <c r="AW26" s="59">
        <v>93000</v>
      </c>
      <c r="AX26" s="59">
        <v>383470</v>
      </c>
      <c r="AY26" s="59">
        <v>700000</v>
      </c>
      <c r="AZ26" s="59">
        <v>1363470</v>
      </c>
      <c r="BA26" s="59">
        <f t="shared" si="15"/>
        <v>793012</v>
      </c>
      <c r="BB26" s="59">
        <f t="shared" si="16"/>
        <v>1746985</v>
      </c>
      <c r="BC26" s="59">
        <f t="shared" si="8"/>
        <v>826940</v>
      </c>
      <c r="BD26" s="59">
        <f t="shared" si="9"/>
        <v>2419605</v>
      </c>
    </row>
    <row r="27" spans="1:56" s="105" customFormat="1" ht="15.75" x14ac:dyDescent="0.25">
      <c r="A27" s="59">
        <v>19</v>
      </c>
      <c r="B27" s="59" t="s">
        <v>55</v>
      </c>
      <c r="C27" s="59">
        <v>0</v>
      </c>
      <c r="D27" s="59">
        <v>0</v>
      </c>
      <c r="E27" s="59">
        <v>1900</v>
      </c>
      <c r="F27" s="59">
        <v>4321</v>
      </c>
      <c r="G27" s="59">
        <v>20</v>
      </c>
      <c r="H27" s="59">
        <v>50</v>
      </c>
      <c r="I27" s="59">
        <v>0</v>
      </c>
      <c r="J27" s="59">
        <v>0</v>
      </c>
      <c r="K27" s="59">
        <v>2</v>
      </c>
      <c r="L27" s="59">
        <v>3</v>
      </c>
      <c r="M27" s="59">
        <f t="shared" si="11"/>
        <v>1902</v>
      </c>
      <c r="N27" s="59">
        <f t="shared" si="12"/>
        <v>4324</v>
      </c>
      <c r="O27" s="59">
        <v>40</v>
      </c>
      <c r="P27" s="59">
        <v>3504</v>
      </c>
      <c r="Q27" s="59">
        <v>100</v>
      </c>
      <c r="R27" s="59">
        <v>12826</v>
      </c>
      <c r="S27" s="59">
        <v>26</v>
      </c>
      <c r="T27" s="59">
        <v>7875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7"/>
        <v>166</v>
      </c>
      <c r="Z27" s="59">
        <f t="shared" si="18"/>
        <v>24205</v>
      </c>
      <c r="AA27" s="59">
        <v>0</v>
      </c>
      <c r="AB27" s="59">
        <v>0</v>
      </c>
      <c r="AC27" s="59">
        <v>0</v>
      </c>
      <c r="AD27" s="59">
        <v>0</v>
      </c>
      <c r="AE27" s="59">
        <v>420</v>
      </c>
      <c r="AF27" s="59">
        <v>3536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f t="shared" si="13"/>
        <v>2488</v>
      </c>
      <c r="AN27" s="59">
        <f t="shared" si="14"/>
        <v>32065</v>
      </c>
      <c r="AO27" s="59">
        <v>1000</v>
      </c>
      <c r="AP27" s="59">
        <v>2403</v>
      </c>
      <c r="AQ27" s="59">
        <v>0</v>
      </c>
      <c r="AR27" s="59">
        <v>0</v>
      </c>
      <c r="AS27" s="59">
        <v>0</v>
      </c>
      <c r="AT27" s="59">
        <v>0</v>
      </c>
      <c r="AU27" s="59">
        <v>160</v>
      </c>
      <c r="AV27" s="59">
        <v>2248</v>
      </c>
      <c r="AW27" s="59">
        <v>0</v>
      </c>
      <c r="AX27" s="59">
        <v>0</v>
      </c>
      <c r="AY27" s="59">
        <v>7600</v>
      </c>
      <c r="AZ27" s="59">
        <v>406481</v>
      </c>
      <c r="BA27" s="59">
        <f t="shared" si="15"/>
        <v>7760</v>
      </c>
      <c r="BB27" s="59">
        <f t="shared" si="16"/>
        <v>408729</v>
      </c>
      <c r="BC27" s="59">
        <f t="shared" si="8"/>
        <v>10248</v>
      </c>
      <c r="BD27" s="59">
        <f t="shared" si="9"/>
        <v>440794</v>
      </c>
    </row>
    <row r="28" spans="1:56" s="105" customFormat="1" ht="15.75" x14ac:dyDescent="0.25">
      <c r="A28" s="59">
        <v>20</v>
      </c>
      <c r="B28" s="59" t="s">
        <v>56</v>
      </c>
      <c r="C28" s="59">
        <v>0</v>
      </c>
      <c r="D28" s="59">
        <v>0</v>
      </c>
      <c r="E28" s="59">
        <v>40</v>
      </c>
      <c r="F28" s="59">
        <v>367</v>
      </c>
      <c r="G28" s="59">
        <v>20</v>
      </c>
      <c r="H28" s="59">
        <v>20</v>
      </c>
      <c r="I28" s="59">
        <v>0</v>
      </c>
      <c r="J28" s="59">
        <v>0</v>
      </c>
      <c r="K28" s="59">
        <v>60</v>
      </c>
      <c r="L28" s="59">
        <v>1686</v>
      </c>
      <c r="M28" s="59">
        <f t="shared" si="11"/>
        <v>100</v>
      </c>
      <c r="N28" s="59">
        <f t="shared" si="12"/>
        <v>2053</v>
      </c>
      <c r="O28" s="59">
        <v>10300</v>
      </c>
      <c r="P28" s="59">
        <v>108441.00000000001</v>
      </c>
      <c r="Q28" s="59">
        <v>430</v>
      </c>
      <c r="R28" s="59">
        <v>25399</v>
      </c>
      <c r="S28" s="59">
        <v>63</v>
      </c>
      <c r="T28" s="59">
        <v>13047</v>
      </c>
      <c r="U28" s="59">
        <v>2</v>
      </c>
      <c r="V28" s="59">
        <v>2</v>
      </c>
      <c r="W28" s="59">
        <v>0</v>
      </c>
      <c r="X28" s="59">
        <v>0</v>
      </c>
      <c r="Y28" s="59">
        <f t="shared" si="17"/>
        <v>10795</v>
      </c>
      <c r="Z28" s="59">
        <f t="shared" si="18"/>
        <v>146889</v>
      </c>
      <c r="AA28" s="59">
        <v>0</v>
      </c>
      <c r="AB28" s="59">
        <v>0</v>
      </c>
      <c r="AC28" s="59">
        <v>750</v>
      </c>
      <c r="AD28" s="59">
        <v>3969</v>
      </c>
      <c r="AE28" s="59">
        <v>8600</v>
      </c>
      <c r="AF28" s="59">
        <v>97505</v>
      </c>
      <c r="AG28" s="59">
        <v>6</v>
      </c>
      <c r="AH28" s="59">
        <v>13</v>
      </c>
      <c r="AI28" s="59">
        <v>0</v>
      </c>
      <c r="AJ28" s="59">
        <v>0</v>
      </c>
      <c r="AK28" s="59">
        <v>0</v>
      </c>
      <c r="AL28" s="59">
        <v>0</v>
      </c>
      <c r="AM28" s="59">
        <f t="shared" si="13"/>
        <v>20251</v>
      </c>
      <c r="AN28" s="59">
        <f t="shared" si="14"/>
        <v>250429</v>
      </c>
      <c r="AO28" s="59">
        <v>1600</v>
      </c>
      <c r="AP28" s="59">
        <v>10150</v>
      </c>
      <c r="AQ28" s="59">
        <v>0</v>
      </c>
      <c r="AR28" s="59">
        <v>0</v>
      </c>
      <c r="AS28" s="59">
        <v>7</v>
      </c>
      <c r="AT28" s="59">
        <v>108</v>
      </c>
      <c r="AU28" s="59">
        <v>4100</v>
      </c>
      <c r="AV28" s="59">
        <v>180700</v>
      </c>
      <c r="AW28" s="59">
        <v>4600</v>
      </c>
      <c r="AX28" s="59">
        <v>10726</v>
      </c>
      <c r="AY28" s="59">
        <v>1500</v>
      </c>
      <c r="AZ28" s="59">
        <v>939643</v>
      </c>
      <c r="BA28" s="59">
        <f t="shared" si="15"/>
        <v>10207</v>
      </c>
      <c r="BB28" s="59">
        <f t="shared" si="16"/>
        <v>1131177</v>
      </c>
      <c r="BC28" s="59">
        <f t="shared" si="8"/>
        <v>30458</v>
      </c>
      <c r="BD28" s="59">
        <f t="shared" si="9"/>
        <v>1381606</v>
      </c>
    </row>
    <row r="29" spans="1:56" s="105" customFormat="1" ht="15.75" x14ac:dyDescent="0.25">
      <c r="A29" s="59">
        <v>21</v>
      </c>
      <c r="B29" s="59" t="s">
        <v>57</v>
      </c>
      <c r="C29" s="59">
        <v>0</v>
      </c>
      <c r="D29" s="59">
        <v>0</v>
      </c>
      <c r="E29" s="59">
        <v>3800</v>
      </c>
      <c r="F29" s="59">
        <v>90131</v>
      </c>
      <c r="G29" s="59">
        <v>50</v>
      </c>
      <c r="H29" s="59">
        <v>50</v>
      </c>
      <c r="I29" s="59">
        <v>0</v>
      </c>
      <c r="J29" s="59">
        <v>0</v>
      </c>
      <c r="K29" s="59">
        <v>0</v>
      </c>
      <c r="L29" s="59">
        <v>0</v>
      </c>
      <c r="M29" s="59">
        <f t="shared" si="11"/>
        <v>3800</v>
      </c>
      <c r="N29" s="59">
        <f t="shared" si="12"/>
        <v>90131</v>
      </c>
      <c r="O29" s="59">
        <v>2800</v>
      </c>
      <c r="P29" s="59">
        <v>12567</v>
      </c>
      <c r="Q29" s="59">
        <v>1700</v>
      </c>
      <c r="R29" s="59">
        <v>22136</v>
      </c>
      <c r="S29" s="59">
        <v>420</v>
      </c>
      <c r="T29" s="59">
        <v>6648</v>
      </c>
      <c r="U29" s="59">
        <v>95</v>
      </c>
      <c r="V29" s="59">
        <v>80</v>
      </c>
      <c r="W29" s="59">
        <v>0</v>
      </c>
      <c r="X29" s="59">
        <v>0</v>
      </c>
      <c r="Y29" s="59">
        <f t="shared" si="17"/>
        <v>5015</v>
      </c>
      <c r="Z29" s="59">
        <f t="shared" si="18"/>
        <v>41431</v>
      </c>
      <c r="AA29" s="59">
        <v>0</v>
      </c>
      <c r="AB29" s="59">
        <v>0</v>
      </c>
      <c r="AC29" s="59">
        <v>0</v>
      </c>
      <c r="AD29" s="59">
        <v>0</v>
      </c>
      <c r="AE29" s="59">
        <v>40</v>
      </c>
      <c r="AF29" s="59">
        <v>39310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13"/>
        <v>8855</v>
      </c>
      <c r="AN29" s="59">
        <f t="shared" si="14"/>
        <v>170872</v>
      </c>
      <c r="AO29" s="59">
        <v>240</v>
      </c>
      <c r="AP29" s="59">
        <v>217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73000</v>
      </c>
      <c r="AZ29" s="59">
        <v>2136185</v>
      </c>
      <c r="BA29" s="59">
        <f t="shared" si="15"/>
        <v>73000</v>
      </c>
      <c r="BB29" s="59">
        <f t="shared" si="16"/>
        <v>2136185</v>
      </c>
      <c r="BC29" s="59">
        <f t="shared" si="8"/>
        <v>81855</v>
      </c>
      <c r="BD29" s="59">
        <f t="shared" si="9"/>
        <v>2307057</v>
      </c>
    </row>
    <row r="30" spans="1:56" s="105" customFormat="1" ht="15.75" x14ac:dyDescent="0.25">
      <c r="A30" s="59">
        <v>22</v>
      </c>
      <c r="B30" s="59" t="s">
        <v>58</v>
      </c>
      <c r="C30" s="59">
        <v>0</v>
      </c>
      <c r="D30" s="59">
        <v>0</v>
      </c>
      <c r="E30" s="59">
        <v>280</v>
      </c>
      <c r="F30" s="59">
        <v>439393</v>
      </c>
      <c r="G30" s="59">
        <v>50</v>
      </c>
      <c r="H30" s="59">
        <v>50</v>
      </c>
      <c r="I30" s="59">
        <v>0</v>
      </c>
      <c r="J30" s="59">
        <v>0</v>
      </c>
      <c r="K30" s="59">
        <v>0</v>
      </c>
      <c r="L30" s="59">
        <v>0</v>
      </c>
      <c r="M30" s="59">
        <f t="shared" si="11"/>
        <v>280</v>
      </c>
      <c r="N30" s="59">
        <f t="shared" si="12"/>
        <v>439393</v>
      </c>
      <c r="O30" s="59">
        <v>2000</v>
      </c>
      <c r="P30" s="59">
        <v>47433</v>
      </c>
      <c r="Q30" s="59">
        <v>1500</v>
      </c>
      <c r="R30" s="59">
        <v>12261</v>
      </c>
      <c r="S30" s="59">
        <v>200</v>
      </c>
      <c r="T30" s="59">
        <v>76888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7"/>
        <v>3700</v>
      </c>
      <c r="Z30" s="59">
        <f t="shared" si="18"/>
        <v>136582</v>
      </c>
      <c r="AA30" s="59">
        <v>0</v>
      </c>
      <c r="AB30" s="59">
        <v>0</v>
      </c>
      <c r="AC30" s="59">
        <v>0</v>
      </c>
      <c r="AD30" s="59">
        <v>0</v>
      </c>
      <c r="AE30" s="59">
        <v>70</v>
      </c>
      <c r="AF30" s="59">
        <v>642</v>
      </c>
      <c r="AG30" s="59">
        <v>0</v>
      </c>
      <c r="AH30" s="59">
        <v>0</v>
      </c>
      <c r="AI30" s="59">
        <v>0</v>
      </c>
      <c r="AJ30" s="59">
        <v>0</v>
      </c>
      <c r="AK30" s="59">
        <v>2</v>
      </c>
      <c r="AL30" s="59">
        <v>41</v>
      </c>
      <c r="AM30" s="59">
        <f t="shared" si="13"/>
        <v>4052</v>
      </c>
      <c r="AN30" s="59">
        <f t="shared" si="14"/>
        <v>576658</v>
      </c>
      <c r="AO30" s="59">
        <v>360</v>
      </c>
      <c r="AP30" s="59">
        <v>1274</v>
      </c>
      <c r="AQ30" s="59">
        <v>0</v>
      </c>
      <c r="AR30" s="59">
        <v>0</v>
      </c>
      <c r="AS30" s="59">
        <v>0</v>
      </c>
      <c r="AT30" s="59">
        <v>0</v>
      </c>
      <c r="AU30" s="59">
        <v>40</v>
      </c>
      <c r="AV30" s="59">
        <v>188</v>
      </c>
      <c r="AW30" s="59">
        <v>0</v>
      </c>
      <c r="AX30" s="59">
        <v>0</v>
      </c>
      <c r="AY30" s="59">
        <v>23000</v>
      </c>
      <c r="AZ30" s="59">
        <v>778252</v>
      </c>
      <c r="BA30" s="59">
        <f t="shared" si="15"/>
        <v>23040</v>
      </c>
      <c r="BB30" s="59">
        <f t="shared" si="16"/>
        <v>778440</v>
      </c>
      <c r="BC30" s="59">
        <f t="shared" si="8"/>
        <v>27092</v>
      </c>
      <c r="BD30" s="59">
        <f t="shared" si="9"/>
        <v>1355098</v>
      </c>
    </row>
    <row r="31" spans="1:56" s="105" customFormat="1" ht="15.75" x14ac:dyDescent="0.25">
      <c r="A31" s="59">
        <v>23</v>
      </c>
      <c r="B31" s="59" t="s">
        <v>59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14</v>
      </c>
      <c r="L31" s="59">
        <v>1763</v>
      </c>
      <c r="M31" s="59">
        <f t="shared" si="11"/>
        <v>14</v>
      </c>
      <c r="N31" s="59">
        <f t="shared" si="12"/>
        <v>1763</v>
      </c>
      <c r="O31" s="59">
        <v>550</v>
      </c>
      <c r="P31" s="59">
        <v>11634</v>
      </c>
      <c r="Q31" s="59">
        <v>270</v>
      </c>
      <c r="R31" s="59">
        <v>23616</v>
      </c>
      <c r="S31" s="59">
        <v>14</v>
      </c>
      <c r="T31" s="59">
        <v>2421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7"/>
        <v>834</v>
      </c>
      <c r="Z31" s="59">
        <f t="shared" si="18"/>
        <v>37671</v>
      </c>
      <c r="AA31" s="59">
        <v>0</v>
      </c>
      <c r="AB31" s="59">
        <v>0</v>
      </c>
      <c r="AC31" s="59">
        <v>50</v>
      </c>
      <c r="AD31" s="59">
        <v>438</v>
      </c>
      <c r="AE31" s="59">
        <v>700</v>
      </c>
      <c r="AF31" s="59">
        <v>7458</v>
      </c>
      <c r="AG31" s="59">
        <v>0</v>
      </c>
      <c r="AH31" s="59">
        <v>0</v>
      </c>
      <c r="AI31" s="59">
        <v>2</v>
      </c>
      <c r="AJ31" s="59">
        <v>62</v>
      </c>
      <c r="AK31" s="59">
        <v>75</v>
      </c>
      <c r="AL31" s="59">
        <v>100</v>
      </c>
      <c r="AM31" s="59">
        <f t="shared" si="13"/>
        <v>1675</v>
      </c>
      <c r="AN31" s="59">
        <f t="shared" si="14"/>
        <v>47492</v>
      </c>
      <c r="AO31" s="59">
        <v>12</v>
      </c>
      <c r="AP31" s="59">
        <v>620</v>
      </c>
      <c r="AQ31" s="59">
        <v>0</v>
      </c>
      <c r="AR31" s="59">
        <v>0</v>
      </c>
      <c r="AS31" s="59">
        <v>40</v>
      </c>
      <c r="AT31" s="59">
        <v>524</v>
      </c>
      <c r="AU31" s="59">
        <v>750</v>
      </c>
      <c r="AV31" s="59">
        <v>31539</v>
      </c>
      <c r="AW31" s="59">
        <v>520</v>
      </c>
      <c r="AX31" s="59">
        <v>5890</v>
      </c>
      <c r="AY31" s="59">
        <v>2200</v>
      </c>
      <c r="AZ31" s="59">
        <v>32344</v>
      </c>
      <c r="BA31" s="59">
        <f t="shared" si="15"/>
        <v>3510</v>
      </c>
      <c r="BB31" s="59">
        <f t="shared" si="16"/>
        <v>70297</v>
      </c>
      <c r="BC31" s="59">
        <f t="shared" si="8"/>
        <v>5185</v>
      </c>
      <c r="BD31" s="59">
        <f t="shared" si="9"/>
        <v>117789</v>
      </c>
    </row>
    <row r="32" spans="1:56" s="105" customFormat="1" ht="15.75" x14ac:dyDescent="0.25">
      <c r="A32" s="59">
        <v>24</v>
      </c>
      <c r="B32" s="59" t="s">
        <v>60</v>
      </c>
      <c r="C32" s="59">
        <v>0</v>
      </c>
      <c r="D32" s="59">
        <v>0</v>
      </c>
      <c r="E32" s="59">
        <v>128</v>
      </c>
      <c r="F32" s="59">
        <v>5577</v>
      </c>
      <c r="G32" s="59">
        <v>30</v>
      </c>
      <c r="H32" s="59">
        <v>50</v>
      </c>
      <c r="I32" s="59">
        <v>9</v>
      </c>
      <c r="J32" s="59">
        <v>1995</v>
      </c>
      <c r="K32" s="59">
        <v>95</v>
      </c>
      <c r="L32" s="59">
        <v>16309</v>
      </c>
      <c r="M32" s="59">
        <f t="shared" si="11"/>
        <v>232</v>
      </c>
      <c r="N32" s="59">
        <f t="shared" si="12"/>
        <v>23881</v>
      </c>
      <c r="O32" s="59">
        <v>3300</v>
      </c>
      <c r="P32" s="59">
        <v>86140</v>
      </c>
      <c r="Q32" s="59">
        <v>5300</v>
      </c>
      <c r="R32" s="59">
        <v>199458</v>
      </c>
      <c r="S32" s="59">
        <v>2100</v>
      </c>
      <c r="T32" s="59">
        <v>101620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7"/>
        <v>10700</v>
      </c>
      <c r="Z32" s="59">
        <f t="shared" si="18"/>
        <v>387218</v>
      </c>
      <c r="AA32" s="59">
        <v>0</v>
      </c>
      <c r="AB32" s="59">
        <v>0</v>
      </c>
      <c r="AC32" s="59">
        <v>35</v>
      </c>
      <c r="AD32" s="59">
        <v>49</v>
      </c>
      <c r="AE32" s="59">
        <v>400</v>
      </c>
      <c r="AF32" s="59">
        <v>4551</v>
      </c>
      <c r="AG32" s="59">
        <v>0</v>
      </c>
      <c r="AH32" s="59">
        <v>0</v>
      </c>
      <c r="AI32" s="59">
        <v>0</v>
      </c>
      <c r="AJ32" s="59">
        <v>0</v>
      </c>
      <c r="AK32" s="59">
        <v>45</v>
      </c>
      <c r="AL32" s="59">
        <v>18</v>
      </c>
      <c r="AM32" s="59">
        <f t="shared" si="13"/>
        <v>11412</v>
      </c>
      <c r="AN32" s="59">
        <f t="shared" si="14"/>
        <v>415717</v>
      </c>
      <c r="AO32" s="59">
        <v>1550</v>
      </c>
      <c r="AP32" s="59">
        <v>45585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118000</v>
      </c>
      <c r="AZ32" s="59">
        <v>1693565.0000000002</v>
      </c>
      <c r="BA32" s="59">
        <f t="shared" si="15"/>
        <v>118000</v>
      </c>
      <c r="BB32" s="59">
        <f t="shared" si="16"/>
        <v>1693565.0000000002</v>
      </c>
      <c r="BC32" s="59">
        <f t="shared" si="8"/>
        <v>129412</v>
      </c>
      <c r="BD32" s="59">
        <f t="shared" si="9"/>
        <v>2109282</v>
      </c>
    </row>
    <row r="33" spans="1:56" s="105" customFormat="1" ht="15.75" x14ac:dyDescent="0.25">
      <c r="A33" s="59">
        <v>25</v>
      </c>
      <c r="B33" s="59" t="s">
        <v>61</v>
      </c>
      <c r="C33" s="59">
        <v>0</v>
      </c>
      <c r="D33" s="59">
        <v>0</v>
      </c>
      <c r="E33" s="59">
        <v>8700</v>
      </c>
      <c r="F33" s="59">
        <v>2136</v>
      </c>
      <c r="G33" s="59">
        <v>50</v>
      </c>
      <c r="H33" s="59">
        <v>100</v>
      </c>
      <c r="I33" s="59">
        <v>0</v>
      </c>
      <c r="J33" s="59">
        <v>0</v>
      </c>
      <c r="K33" s="59">
        <v>0</v>
      </c>
      <c r="L33" s="59">
        <v>0</v>
      </c>
      <c r="M33" s="59">
        <f t="shared" si="11"/>
        <v>8700</v>
      </c>
      <c r="N33" s="59">
        <f t="shared" si="12"/>
        <v>2136</v>
      </c>
      <c r="O33" s="59">
        <v>7700</v>
      </c>
      <c r="P33" s="59">
        <v>38876</v>
      </c>
      <c r="Q33" s="59">
        <v>950</v>
      </c>
      <c r="R33" s="59">
        <v>41859</v>
      </c>
      <c r="S33" s="59">
        <v>110</v>
      </c>
      <c r="T33" s="59">
        <v>6487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7"/>
        <v>8760</v>
      </c>
      <c r="Z33" s="59">
        <f t="shared" si="18"/>
        <v>87222</v>
      </c>
      <c r="AA33" s="59">
        <v>0</v>
      </c>
      <c r="AB33" s="59">
        <v>0</v>
      </c>
      <c r="AC33" s="59">
        <v>1600</v>
      </c>
      <c r="AD33" s="59">
        <v>305</v>
      </c>
      <c r="AE33" s="59">
        <v>660</v>
      </c>
      <c r="AF33" s="59">
        <v>606</v>
      </c>
      <c r="AG33" s="59">
        <v>0</v>
      </c>
      <c r="AH33" s="59">
        <v>0</v>
      </c>
      <c r="AI33" s="59">
        <v>0</v>
      </c>
      <c r="AJ33" s="59">
        <v>0</v>
      </c>
      <c r="AK33" s="59">
        <v>3800</v>
      </c>
      <c r="AL33" s="59">
        <v>670</v>
      </c>
      <c r="AM33" s="59">
        <f t="shared" si="13"/>
        <v>23520</v>
      </c>
      <c r="AN33" s="59">
        <f t="shared" si="14"/>
        <v>90939</v>
      </c>
      <c r="AO33" s="59">
        <v>20000</v>
      </c>
      <c r="AP33" s="59">
        <v>4351</v>
      </c>
      <c r="AQ33" s="59">
        <v>0</v>
      </c>
      <c r="AR33" s="59">
        <v>0</v>
      </c>
      <c r="AS33" s="59">
        <v>0</v>
      </c>
      <c r="AT33" s="59">
        <v>0</v>
      </c>
      <c r="AU33" s="59">
        <v>20</v>
      </c>
      <c r="AV33" s="59">
        <v>705</v>
      </c>
      <c r="AW33" s="59">
        <v>5100</v>
      </c>
      <c r="AX33" s="59">
        <v>24486</v>
      </c>
      <c r="AY33" s="59">
        <v>2300</v>
      </c>
      <c r="AZ33" s="59">
        <v>81371</v>
      </c>
      <c r="BA33" s="59">
        <f t="shared" si="15"/>
        <v>7420</v>
      </c>
      <c r="BB33" s="59">
        <f t="shared" si="16"/>
        <v>106562</v>
      </c>
      <c r="BC33" s="59">
        <f t="shared" si="8"/>
        <v>30940</v>
      </c>
      <c r="BD33" s="59">
        <f t="shared" si="9"/>
        <v>197501</v>
      </c>
    </row>
    <row r="34" spans="1:56" s="105" customFormat="1" ht="15.75" x14ac:dyDescent="0.25">
      <c r="A34" s="59">
        <v>26</v>
      </c>
      <c r="B34" s="59" t="s">
        <v>62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16</v>
      </c>
      <c r="L34" s="59">
        <v>3250</v>
      </c>
      <c r="M34" s="59">
        <f t="shared" si="11"/>
        <v>16</v>
      </c>
      <c r="N34" s="59">
        <f t="shared" si="12"/>
        <v>3250</v>
      </c>
      <c r="O34" s="59">
        <v>870</v>
      </c>
      <c r="P34" s="59">
        <v>98505</v>
      </c>
      <c r="Q34" s="59">
        <v>560</v>
      </c>
      <c r="R34" s="59">
        <v>114700</v>
      </c>
      <c r="S34" s="59">
        <v>220</v>
      </c>
      <c r="T34" s="59">
        <v>89281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7"/>
        <v>1650</v>
      </c>
      <c r="Z34" s="59">
        <f t="shared" si="18"/>
        <v>302486</v>
      </c>
      <c r="AA34" s="59">
        <v>0</v>
      </c>
      <c r="AB34" s="59">
        <v>0</v>
      </c>
      <c r="AC34" s="59">
        <v>0</v>
      </c>
      <c r="AD34" s="59">
        <v>0</v>
      </c>
      <c r="AE34" s="59">
        <v>730</v>
      </c>
      <c r="AF34" s="59">
        <v>3397.9999999999995</v>
      </c>
      <c r="AG34" s="59">
        <v>0</v>
      </c>
      <c r="AH34" s="59">
        <v>0</v>
      </c>
      <c r="AI34" s="59">
        <v>3</v>
      </c>
      <c r="AJ34" s="59">
        <v>1516</v>
      </c>
      <c r="AK34" s="59">
        <v>4</v>
      </c>
      <c r="AL34" s="59">
        <v>419.00000000000006</v>
      </c>
      <c r="AM34" s="59">
        <f t="shared" si="13"/>
        <v>2403</v>
      </c>
      <c r="AN34" s="59">
        <f t="shared" si="14"/>
        <v>311069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10</v>
      </c>
      <c r="AV34" s="59">
        <v>97</v>
      </c>
      <c r="AW34" s="59">
        <v>0</v>
      </c>
      <c r="AX34" s="59">
        <v>0</v>
      </c>
      <c r="AY34" s="59">
        <v>58000</v>
      </c>
      <c r="AZ34" s="59">
        <v>1436836</v>
      </c>
      <c r="BA34" s="59">
        <f t="shared" si="15"/>
        <v>58010</v>
      </c>
      <c r="BB34" s="59">
        <f t="shared" si="16"/>
        <v>1436933</v>
      </c>
      <c r="BC34" s="59">
        <f t="shared" si="8"/>
        <v>60413</v>
      </c>
      <c r="BD34" s="59">
        <f t="shared" si="9"/>
        <v>1748002</v>
      </c>
    </row>
    <row r="35" spans="1:56" s="107" customFormat="1" ht="15.75" x14ac:dyDescent="0.25">
      <c r="A35" s="106"/>
      <c r="B35" s="91" t="s">
        <v>63</v>
      </c>
      <c r="C35" s="188">
        <f>SUM(C21:C34)</f>
        <v>0</v>
      </c>
      <c r="D35" s="188">
        <f t="shared" ref="D35:BD35" si="19">SUM(D21:D34)</f>
        <v>0</v>
      </c>
      <c r="E35" s="188">
        <f t="shared" si="19"/>
        <v>18093</v>
      </c>
      <c r="F35" s="188">
        <f t="shared" si="19"/>
        <v>609593</v>
      </c>
      <c r="G35" s="188">
        <f t="shared" si="19"/>
        <v>355</v>
      </c>
      <c r="H35" s="188">
        <f t="shared" si="19"/>
        <v>539</v>
      </c>
      <c r="I35" s="188">
        <f t="shared" si="19"/>
        <v>24009</v>
      </c>
      <c r="J35" s="188">
        <f t="shared" si="19"/>
        <v>2003</v>
      </c>
      <c r="K35" s="188">
        <f t="shared" si="19"/>
        <v>1637</v>
      </c>
      <c r="L35" s="188">
        <f t="shared" si="19"/>
        <v>43262</v>
      </c>
      <c r="M35" s="188">
        <f t="shared" si="19"/>
        <v>43739</v>
      </c>
      <c r="N35" s="188">
        <f t="shared" si="19"/>
        <v>654858</v>
      </c>
      <c r="O35" s="188">
        <f t="shared" si="19"/>
        <v>118665</v>
      </c>
      <c r="P35" s="188">
        <f t="shared" si="19"/>
        <v>735505</v>
      </c>
      <c r="Q35" s="188">
        <f t="shared" si="19"/>
        <v>24170</v>
      </c>
      <c r="R35" s="188">
        <f t="shared" si="19"/>
        <v>893190</v>
      </c>
      <c r="S35" s="188">
        <f t="shared" si="19"/>
        <v>6605</v>
      </c>
      <c r="T35" s="188">
        <f t="shared" si="19"/>
        <v>593157</v>
      </c>
      <c r="U35" s="188">
        <f t="shared" si="19"/>
        <v>99</v>
      </c>
      <c r="V35" s="188">
        <f t="shared" si="19"/>
        <v>474</v>
      </c>
      <c r="W35" s="188">
        <f t="shared" si="19"/>
        <v>730</v>
      </c>
      <c r="X35" s="188">
        <f t="shared" si="19"/>
        <v>32320</v>
      </c>
      <c r="Y35" s="188">
        <f t="shared" si="19"/>
        <v>150269</v>
      </c>
      <c r="Z35" s="188">
        <f t="shared" si="19"/>
        <v>2254646</v>
      </c>
      <c r="AA35" s="188">
        <f t="shared" si="19"/>
        <v>5</v>
      </c>
      <c r="AB35" s="188">
        <f t="shared" si="19"/>
        <v>1587</v>
      </c>
      <c r="AC35" s="188">
        <f t="shared" si="19"/>
        <v>3252</v>
      </c>
      <c r="AD35" s="188">
        <f t="shared" si="19"/>
        <v>7020</v>
      </c>
      <c r="AE35" s="188">
        <f t="shared" si="19"/>
        <v>20320</v>
      </c>
      <c r="AF35" s="188">
        <f t="shared" si="19"/>
        <v>272213</v>
      </c>
      <c r="AG35" s="188">
        <f t="shared" si="19"/>
        <v>6</v>
      </c>
      <c r="AH35" s="188">
        <f t="shared" si="19"/>
        <v>13</v>
      </c>
      <c r="AI35" s="188">
        <f t="shared" si="19"/>
        <v>5</v>
      </c>
      <c r="AJ35" s="188">
        <f t="shared" si="19"/>
        <v>1578</v>
      </c>
      <c r="AK35" s="188">
        <f t="shared" si="19"/>
        <v>28004</v>
      </c>
      <c r="AL35" s="188">
        <f t="shared" si="19"/>
        <v>9850</v>
      </c>
      <c r="AM35" s="188">
        <f t="shared" si="19"/>
        <v>245600</v>
      </c>
      <c r="AN35" s="188">
        <f t="shared" si="19"/>
        <v>3201765</v>
      </c>
      <c r="AO35" s="188">
        <f t="shared" si="19"/>
        <v>92338</v>
      </c>
      <c r="AP35" s="188">
        <f t="shared" si="19"/>
        <v>124412</v>
      </c>
      <c r="AQ35" s="188">
        <f t="shared" si="19"/>
        <v>130</v>
      </c>
      <c r="AR35" s="188">
        <f t="shared" si="19"/>
        <v>283</v>
      </c>
      <c r="AS35" s="188">
        <f t="shared" si="19"/>
        <v>254</v>
      </c>
      <c r="AT35" s="188">
        <f t="shared" si="19"/>
        <v>1708</v>
      </c>
      <c r="AU35" s="188">
        <f t="shared" si="19"/>
        <v>12291</v>
      </c>
      <c r="AV35" s="188">
        <f t="shared" si="19"/>
        <v>715812</v>
      </c>
      <c r="AW35" s="188">
        <f t="shared" si="19"/>
        <v>3736820</v>
      </c>
      <c r="AX35" s="188">
        <f t="shared" si="19"/>
        <v>2410373</v>
      </c>
      <c r="AY35" s="188">
        <f t="shared" si="19"/>
        <v>1067700</v>
      </c>
      <c r="AZ35" s="188">
        <f t="shared" si="19"/>
        <v>10087396</v>
      </c>
      <c r="BA35" s="188">
        <f t="shared" si="19"/>
        <v>4817195</v>
      </c>
      <c r="BB35" s="188">
        <f t="shared" si="19"/>
        <v>13215572</v>
      </c>
      <c r="BC35" s="188">
        <f t="shared" si="19"/>
        <v>5062795</v>
      </c>
      <c r="BD35" s="188">
        <f t="shared" si="19"/>
        <v>16417337</v>
      </c>
    </row>
    <row r="36" spans="1:56" s="105" customFormat="1" ht="15.75" x14ac:dyDescent="0.25">
      <c r="A36" s="59">
        <v>27</v>
      </c>
      <c r="B36" s="59" t="s">
        <v>64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2</v>
      </c>
      <c r="J36" s="59">
        <v>438.99999999999994</v>
      </c>
      <c r="K36" s="59">
        <v>175</v>
      </c>
      <c r="L36" s="59">
        <v>2154</v>
      </c>
      <c r="M36" s="59">
        <f t="shared" ref="M36:M44" si="20">C36+E36+I36+K36</f>
        <v>177</v>
      </c>
      <c r="N36" s="59">
        <f t="shared" ref="N36:N44" si="21">D36+F36+J36+L36</f>
        <v>2593</v>
      </c>
      <c r="O36" s="59">
        <v>3330</v>
      </c>
      <c r="P36" s="59">
        <v>17668</v>
      </c>
      <c r="Q36" s="59">
        <v>730</v>
      </c>
      <c r="R36" s="59">
        <v>7573</v>
      </c>
      <c r="S36" s="59">
        <v>9</v>
      </c>
      <c r="T36" s="59">
        <v>160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22">O36+Q36+S36+U36+W36</f>
        <v>4069</v>
      </c>
      <c r="Z36" s="59">
        <f t="shared" ref="Z36:Z44" si="23">P36+R36+T36+V36+X36</f>
        <v>25401</v>
      </c>
      <c r="AA36" s="59">
        <v>0</v>
      </c>
      <c r="AB36" s="59">
        <v>0</v>
      </c>
      <c r="AC36" s="59">
        <v>0</v>
      </c>
      <c r="AD36" s="59">
        <v>0</v>
      </c>
      <c r="AE36" s="59">
        <v>35</v>
      </c>
      <c r="AF36" s="59">
        <v>4558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24">M36+Y36+AA36+AC36+AE36+AG36+AI36+AK36</f>
        <v>4281</v>
      </c>
      <c r="AN36" s="59">
        <f t="shared" ref="AN36:AN44" si="25">N36+Z36+AB36+AD36+AF36+AH36+AJ36+AL36</f>
        <v>32552</v>
      </c>
      <c r="AO36" s="59">
        <v>700</v>
      </c>
      <c r="AP36" s="59">
        <v>3186</v>
      </c>
      <c r="AQ36" s="59">
        <v>0</v>
      </c>
      <c r="AR36" s="59">
        <v>0</v>
      </c>
      <c r="AS36" s="59">
        <v>0</v>
      </c>
      <c r="AT36" s="59">
        <v>0</v>
      </c>
      <c r="AU36" s="59">
        <v>15</v>
      </c>
      <c r="AV36" s="59">
        <v>404</v>
      </c>
      <c r="AW36" s="59">
        <v>35</v>
      </c>
      <c r="AX36" s="59">
        <v>46</v>
      </c>
      <c r="AY36" s="59">
        <v>2300</v>
      </c>
      <c r="AZ36" s="59">
        <v>43291</v>
      </c>
      <c r="BA36" s="59">
        <f t="shared" ref="BA36:BA44" si="26">AY36+AW36+AU36+AS36+AQ36</f>
        <v>2350</v>
      </c>
      <c r="BB36" s="59">
        <f t="shared" ref="BB36:BB44" si="27">AZ36+AX36+AV36+AT36+AR36</f>
        <v>43741</v>
      </c>
      <c r="BC36" s="59">
        <f t="shared" si="8"/>
        <v>6631</v>
      </c>
      <c r="BD36" s="59">
        <f t="shared" si="9"/>
        <v>76293</v>
      </c>
    </row>
    <row r="37" spans="1:56" s="105" customFormat="1" ht="15.75" x14ac:dyDescent="0.25">
      <c r="A37" s="59">
        <v>28</v>
      </c>
      <c r="B37" s="59" t="s">
        <v>65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f t="shared" si="20"/>
        <v>0</v>
      </c>
      <c r="N37" s="59">
        <f t="shared" si="21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22"/>
        <v>0</v>
      </c>
      <c r="Z37" s="59">
        <f t="shared" si="23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24"/>
        <v>0</v>
      </c>
      <c r="AN37" s="59">
        <f t="shared" si="25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f t="shared" si="26"/>
        <v>0</v>
      </c>
      <c r="BB37" s="59">
        <f t="shared" si="27"/>
        <v>0</v>
      </c>
      <c r="BC37" s="59">
        <f t="shared" si="8"/>
        <v>0</v>
      </c>
      <c r="BD37" s="59">
        <f t="shared" si="9"/>
        <v>0</v>
      </c>
    </row>
    <row r="38" spans="1:56" s="105" customFormat="1" ht="15.75" x14ac:dyDescent="0.25">
      <c r="A38" s="59">
        <v>29</v>
      </c>
      <c r="B38" s="59" t="s">
        <v>66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f t="shared" si="20"/>
        <v>0</v>
      </c>
      <c r="N38" s="59">
        <f t="shared" si="21"/>
        <v>0</v>
      </c>
      <c r="O38" s="59">
        <v>1140</v>
      </c>
      <c r="P38" s="59">
        <v>4990</v>
      </c>
      <c r="Q38" s="59">
        <v>650</v>
      </c>
      <c r="R38" s="59">
        <v>7030</v>
      </c>
      <c r="S38" s="59">
        <v>8</v>
      </c>
      <c r="T38" s="59">
        <v>100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22"/>
        <v>1798</v>
      </c>
      <c r="Z38" s="59">
        <f t="shared" si="23"/>
        <v>12120</v>
      </c>
      <c r="AA38" s="59">
        <v>0</v>
      </c>
      <c r="AB38" s="59">
        <v>0</v>
      </c>
      <c r="AC38" s="59">
        <v>0</v>
      </c>
      <c r="AD38" s="59">
        <v>0</v>
      </c>
      <c r="AE38" s="59">
        <v>60</v>
      </c>
      <c r="AF38" s="59">
        <v>868</v>
      </c>
      <c r="AG38" s="59">
        <v>0</v>
      </c>
      <c r="AH38" s="59">
        <v>0</v>
      </c>
      <c r="AI38" s="59">
        <v>0</v>
      </c>
      <c r="AJ38" s="59">
        <v>0</v>
      </c>
      <c r="AK38" s="59">
        <v>2300</v>
      </c>
      <c r="AL38" s="59">
        <v>271</v>
      </c>
      <c r="AM38" s="59">
        <f t="shared" si="24"/>
        <v>4158</v>
      </c>
      <c r="AN38" s="59">
        <f t="shared" si="25"/>
        <v>13259</v>
      </c>
      <c r="AO38" s="59">
        <v>2200</v>
      </c>
      <c r="AP38" s="59">
        <v>271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300</v>
      </c>
      <c r="AZ38" s="59">
        <v>6162</v>
      </c>
      <c r="BA38" s="59">
        <f t="shared" si="26"/>
        <v>300</v>
      </c>
      <c r="BB38" s="59">
        <f t="shared" si="27"/>
        <v>6162</v>
      </c>
      <c r="BC38" s="59">
        <f t="shared" si="8"/>
        <v>4458</v>
      </c>
      <c r="BD38" s="59">
        <f t="shared" si="9"/>
        <v>19421</v>
      </c>
    </row>
    <row r="39" spans="1:56" s="105" customFormat="1" ht="15.75" x14ac:dyDescent="0.25">
      <c r="A39" s="59">
        <v>30</v>
      </c>
      <c r="B39" s="59" t="s">
        <v>67</v>
      </c>
      <c r="C39" s="59">
        <v>0</v>
      </c>
      <c r="D39" s="59">
        <v>0</v>
      </c>
      <c r="E39" s="59">
        <v>910</v>
      </c>
      <c r="F39" s="59">
        <v>139</v>
      </c>
      <c r="G39" s="59">
        <v>25</v>
      </c>
      <c r="H39" s="59">
        <v>25</v>
      </c>
      <c r="I39" s="59">
        <v>0</v>
      </c>
      <c r="J39" s="59">
        <v>0</v>
      </c>
      <c r="K39" s="59">
        <v>147</v>
      </c>
      <c r="L39" s="59">
        <v>49</v>
      </c>
      <c r="M39" s="59">
        <f t="shared" si="20"/>
        <v>1057</v>
      </c>
      <c r="N39" s="59">
        <f t="shared" si="21"/>
        <v>188</v>
      </c>
      <c r="O39" s="59">
        <v>4500</v>
      </c>
      <c r="P39" s="59">
        <v>942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22"/>
        <v>4500</v>
      </c>
      <c r="Z39" s="59">
        <f t="shared" si="23"/>
        <v>942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140</v>
      </c>
      <c r="AL39" s="59">
        <v>25</v>
      </c>
      <c r="AM39" s="59">
        <f t="shared" si="24"/>
        <v>5697</v>
      </c>
      <c r="AN39" s="59">
        <f t="shared" si="25"/>
        <v>1155</v>
      </c>
      <c r="AO39" s="59">
        <v>5000</v>
      </c>
      <c r="AP39" s="59">
        <v>969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12</v>
      </c>
      <c r="AZ39" s="59">
        <v>20</v>
      </c>
      <c r="BA39" s="59">
        <f t="shared" si="26"/>
        <v>12</v>
      </c>
      <c r="BB39" s="59">
        <f t="shared" si="27"/>
        <v>20</v>
      </c>
      <c r="BC39" s="59">
        <f t="shared" si="8"/>
        <v>5709</v>
      </c>
      <c r="BD39" s="59">
        <f t="shared" si="9"/>
        <v>1175</v>
      </c>
    </row>
    <row r="40" spans="1:56" s="105" customFormat="1" ht="15.75" x14ac:dyDescent="0.25">
      <c r="A40" s="59">
        <v>31</v>
      </c>
      <c r="B40" s="59" t="s">
        <v>68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f t="shared" si="20"/>
        <v>0</v>
      </c>
      <c r="N40" s="59">
        <f t="shared" si="21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10</v>
      </c>
      <c r="X40" s="59">
        <v>4</v>
      </c>
      <c r="Y40" s="59">
        <f t="shared" si="22"/>
        <v>10</v>
      </c>
      <c r="Z40" s="59">
        <f t="shared" si="23"/>
        <v>4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60</v>
      </c>
      <c r="AL40" s="59">
        <v>31</v>
      </c>
      <c r="AM40" s="59">
        <f t="shared" si="24"/>
        <v>70</v>
      </c>
      <c r="AN40" s="59">
        <f t="shared" si="25"/>
        <v>35</v>
      </c>
      <c r="AO40" s="59">
        <v>25</v>
      </c>
      <c r="AP40" s="59">
        <v>11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70</v>
      </c>
      <c r="AZ40" s="59">
        <v>109.00000000000001</v>
      </c>
      <c r="BA40" s="59">
        <f t="shared" si="26"/>
        <v>70</v>
      </c>
      <c r="BB40" s="59">
        <f t="shared" si="27"/>
        <v>109.00000000000001</v>
      </c>
      <c r="BC40" s="59">
        <f t="shared" si="8"/>
        <v>140</v>
      </c>
      <c r="BD40" s="59">
        <f t="shared" si="9"/>
        <v>144</v>
      </c>
    </row>
    <row r="41" spans="1:56" s="105" customFormat="1" ht="15.75" x14ac:dyDescent="0.25">
      <c r="A41" s="59">
        <v>32</v>
      </c>
      <c r="B41" s="59" t="s">
        <v>69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f t="shared" si="20"/>
        <v>0</v>
      </c>
      <c r="N41" s="59">
        <f t="shared" si="21"/>
        <v>0</v>
      </c>
      <c r="O41" s="59">
        <v>2400</v>
      </c>
      <c r="P41" s="59">
        <v>3636.9999999999995</v>
      </c>
      <c r="Q41" s="59">
        <v>2</v>
      </c>
      <c r="R41" s="59">
        <v>5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22"/>
        <v>2402</v>
      </c>
      <c r="Z41" s="59">
        <f t="shared" si="23"/>
        <v>3641.9999999999995</v>
      </c>
      <c r="AA41" s="59">
        <v>0</v>
      </c>
      <c r="AB41" s="59">
        <v>0</v>
      </c>
      <c r="AC41" s="59">
        <v>0</v>
      </c>
      <c r="AD41" s="59">
        <v>0</v>
      </c>
      <c r="AE41" s="59">
        <v>900</v>
      </c>
      <c r="AF41" s="59">
        <v>2533</v>
      </c>
      <c r="AG41" s="59">
        <v>0</v>
      </c>
      <c r="AH41" s="59">
        <v>0</v>
      </c>
      <c r="AI41" s="59">
        <v>0</v>
      </c>
      <c r="AJ41" s="59">
        <v>0</v>
      </c>
      <c r="AK41" s="59">
        <v>28000</v>
      </c>
      <c r="AL41" s="59">
        <v>8400</v>
      </c>
      <c r="AM41" s="59">
        <f t="shared" si="24"/>
        <v>31302</v>
      </c>
      <c r="AN41" s="59">
        <f t="shared" si="25"/>
        <v>14575</v>
      </c>
      <c r="AO41" s="59">
        <v>29000</v>
      </c>
      <c r="AP41" s="59">
        <v>8897</v>
      </c>
      <c r="AQ41" s="59">
        <v>0</v>
      </c>
      <c r="AR41" s="59">
        <v>0</v>
      </c>
      <c r="AS41" s="59">
        <v>0</v>
      </c>
      <c r="AT41" s="59">
        <v>0</v>
      </c>
      <c r="AU41" s="59">
        <v>150</v>
      </c>
      <c r="AV41" s="59">
        <v>2570</v>
      </c>
      <c r="AW41" s="59">
        <v>0</v>
      </c>
      <c r="AX41" s="59">
        <v>0</v>
      </c>
      <c r="AY41" s="59">
        <v>2000</v>
      </c>
      <c r="AZ41" s="59">
        <v>2027</v>
      </c>
      <c r="BA41" s="59">
        <f t="shared" si="26"/>
        <v>2150</v>
      </c>
      <c r="BB41" s="59">
        <f t="shared" si="27"/>
        <v>4597</v>
      </c>
      <c r="BC41" s="59">
        <f t="shared" si="8"/>
        <v>33452</v>
      </c>
      <c r="BD41" s="59">
        <f t="shared" si="9"/>
        <v>19172</v>
      </c>
    </row>
    <row r="42" spans="1:56" s="105" customFormat="1" ht="15.75" x14ac:dyDescent="0.25">
      <c r="A42" s="59">
        <v>33</v>
      </c>
      <c r="B42" s="59" t="s">
        <v>70</v>
      </c>
      <c r="C42" s="59">
        <v>0</v>
      </c>
      <c r="D42" s="59">
        <v>0</v>
      </c>
      <c r="E42" s="59">
        <v>16</v>
      </c>
      <c r="F42" s="59">
        <v>4</v>
      </c>
      <c r="G42" s="59">
        <v>4</v>
      </c>
      <c r="H42" s="59">
        <v>2</v>
      </c>
      <c r="I42" s="59">
        <v>8</v>
      </c>
      <c r="J42" s="59">
        <v>3</v>
      </c>
      <c r="K42" s="59">
        <v>55</v>
      </c>
      <c r="L42" s="59">
        <v>16</v>
      </c>
      <c r="M42" s="59">
        <f t="shared" si="20"/>
        <v>79</v>
      </c>
      <c r="N42" s="59">
        <f t="shared" si="21"/>
        <v>23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22"/>
        <v>0</v>
      </c>
      <c r="Z42" s="59">
        <f t="shared" si="23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2600</v>
      </c>
      <c r="AL42" s="59">
        <v>636</v>
      </c>
      <c r="AM42" s="59">
        <f t="shared" si="24"/>
        <v>2679</v>
      </c>
      <c r="AN42" s="59">
        <f t="shared" si="25"/>
        <v>659</v>
      </c>
      <c r="AO42" s="59">
        <v>320</v>
      </c>
      <c r="AP42" s="59">
        <v>73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330</v>
      </c>
      <c r="AX42" s="59">
        <v>17</v>
      </c>
      <c r="AY42" s="59">
        <v>0</v>
      </c>
      <c r="AZ42" s="59">
        <v>0</v>
      </c>
      <c r="BA42" s="59">
        <f t="shared" si="26"/>
        <v>330</v>
      </c>
      <c r="BB42" s="59">
        <f t="shared" si="27"/>
        <v>17</v>
      </c>
      <c r="BC42" s="59">
        <f t="shared" si="8"/>
        <v>3009</v>
      </c>
      <c r="BD42" s="59">
        <f t="shared" si="9"/>
        <v>676</v>
      </c>
    </row>
    <row r="43" spans="1:56" s="105" customFormat="1" ht="15.75" x14ac:dyDescent="0.25">
      <c r="A43" s="59">
        <v>34</v>
      </c>
      <c r="B43" s="59" t="s">
        <v>71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f t="shared" si="20"/>
        <v>0</v>
      </c>
      <c r="N43" s="59">
        <f t="shared" si="21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22"/>
        <v>0</v>
      </c>
      <c r="Z43" s="59">
        <f t="shared" si="23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24"/>
        <v>0</v>
      </c>
      <c r="AN43" s="59">
        <f t="shared" si="25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f t="shared" si="26"/>
        <v>0</v>
      </c>
      <c r="BB43" s="59">
        <f t="shared" si="27"/>
        <v>0</v>
      </c>
      <c r="BC43" s="59">
        <f t="shared" si="8"/>
        <v>0</v>
      </c>
      <c r="BD43" s="59">
        <f t="shared" si="9"/>
        <v>0</v>
      </c>
    </row>
    <row r="44" spans="1:56" s="105" customFormat="1" ht="15.75" x14ac:dyDescent="0.25">
      <c r="A44" s="59">
        <v>35</v>
      </c>
      <c r="B44" s="59" t="s">
        <v>72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f t="shared" si="20"/>
        <v>0</v>
      </c>
      <c r="N44" s="59">
        <f t="shared" si="21"/>
        <v>0</v>
      </c>
      <c r="O44" s="59">
        <v>50</v>
      </c>
      <c r="P44" s="59">
        <v>266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22"/>
        <v>50</v>
      </c>
      <c r="Z44" s="59">
        <f t="shared" si="23"/>
        <v>266</v>
      </c>
      <c r="AA44" s="59">
        <v>0</v>
      </c>
      <c r="AB44" s="59">
        <v>0</v>
      </c>
      <c r="AC44" s="59">
        <v>0</v>
      </c>
      <c r="AD44" s="59">
        <v>0</v>
      </c>
      <c r="AE44" s="59">
        <v>6</v>
      </c>
      <c r="AF44" s="59">
        <v>76</v>
      </c>
      <c r="AG44" s="59">
        <v>0</v>
      </c>
      <c r="AH44" s="59">
        <v>0</v>
      </c>
      <c r="AI44" s="59">
        <v>0</v>
      </c>
      <c r="AJ44" s="59">
        <v>0</v>
      </c>
      <c r="AK44" s="59">
        <v>5</v>
      </c>
      <c r="AL44" s="59">
        <v>216</v>
      </c>
      <c r="AM44" s="59">
        <f t="shared" si="24"/>
        <v>61</v>
      </c>
      <c r="AN44" s="59">
        <f t="shared" si="25"/>
        <v>558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50</v>
      </c>
      <c r="AZ44" s="59">
        <v>14304</v>
      </c>
      <c r="BA44" s="59">
        <f t="shared" si="26"/>
        <v>50</v>
      </c>
      <c r="BB44" s="59">
        <f t="shared" si="27"/>
        <v>14304</v>
      </c>
      <c r="BC44" s="59">
        <f t="shared" si="8"/>
        <v>111</v>
      </c>
      <c r="BD44" s="59">
        <f t="shared" si="9"/>
        <v>14862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8">SUM(D36:D44)</f>
        <v>0</v>
      </c>
      <c r="E45" s="91">
        <f t="shared" si="28"/>
        <v>926</v>
      </c>
      <c r="F45" s="91">
        <f t="shared" si="28"/>
        <v>143</v>
      </c>
      <c r="G45" s="91">
        <f t="shared" si="28"/>
        <v>29</v>
      </c>
      <c r="H45" s="91">
        <f t="shared" si="28"/>
        <v>27</v>
      </c>
      <c r="I45" s="91">
        <f t="shared" si="28"/>
        <v>10</v>
      </c>
      <c r="J45" s="91">
        <f t="shared" si="28"/>
        <v>441.99999999999994</v>
      </c>
      <c r="K45" s="91">
        <f t="shared" si="28"/>
        <v>377</v>
      </c>
      <c r="L45" s="91">
        <f t="shared" si="28"/>
        <v>2219</v>
      </c>
      <c r="M45" s="91">
        <f t="shared" si="28"/>
        <v>1313</v>
      </c>
      <c r="N45" s="91">
        <f t="shared" si="28"/>
        <v>2804</v>
      </c>
      <c r="O45" s="91">
        <f t="shared" si="28"/>
        <v>11420</v>
      </c>
      <c r="P45" s="91">
        <f t="shared" si="28"/>
        <v>27503</v>
      </c>
      <c r="Q45" s="91">
        <f t="shared" si="28"/>
        <v>1382</v>
      </c>
      <c r="R45" s="91">
        <f t="shared" si="28"/>
        <v>14608</v>
      </c>
      <c r="S45" s="91">
        <f t="shared" si="28"/>
        <v>17</v>
      </c>
      <c r="T45" s="91">
        <f t="shared" si="28"/>
        <v>260</v>
      </c>
      <c r="U45" s="91">
        <f t="shared" si="28"/>
        <v>0</v>
      </c>
      <c r="V45" s="91">
        <f t="shared" si="28"/>
        <v>0</v>
      </c>
      <c r="W45" s="91">
        <f t="shared" si="28"/>
        <v>10</v>
      </c>
      <c r="X45" s="91">
        <f t="shared" si="28"/>
        <v>4</v>
      </c>
      <c r="Y45" s="91">
        <f t="shared" si="28"/>
        <v>12829</v>
      </c>
      <c r="Z45" s="91">
        <f t="shared" si="28"/>
        <v>42375</v>
      </c>
      <c r="AA45" s="91">
        <f t="shared" si="28"/>
        <v>0</v>
      </c>
      <c r="AB45" s="91">
        <f t="shared" si="28"/>
        <v>0</v>
      </c>
      <c r="AC45" s="91">
        <f t="shared" si="28"/>
        <v>0</v>
      </c>
      <c r="AD45" s="91">
        <f t="shared" si="28"/>
        <v>0</v>
      </c>
      <c r="AE45" s="91">
        <f t="shared" si="28"/>
        <v>1001</v>
      </c>
      <c r="AF45" s="91">
        <f t="shared" si="28"/>
        <v>8035</v>
      </c>
      <c r="AG45" s="91">
        <f t="shared" si="28"/>
        <v>0</v>
      </c>
      <c r="AH45" s="91">
        <f t="shared" si="28"/>
        <v>0</v>
      </c>
      <c r="AI45" s="91">
        <f t="shared" si="28"/>
        <v>0</v>
      </c>
      <c r="AJ45" s="91">
        <f t="shared" si="28"/>
        <v>0</v>
      </c>
      <c r="AK45" s="91">
        <f t="shared" si="28"/>
        <v>33105</v>
      </c>
      <c r="AL45" s="91">
        <f t="shared" si="28"/>
        <v>9579</v>
      </c>
      <c r="AM45" s="91">
        <f t="shared" si="28"/>
        <v>48248</v>
      </c>
      <c r="AN45" s="91">
        <f t="shared" si="28"/>
        <v>62793</v>
      </c>
      <c r="AO45" s="91">
        <f t="shared" si="28"/>
        <v>37245</v>
      </c>
      <c r="AP45" s="91">
        <f t="shared" si="28"/>
        <v>13407</v>
      </c>
      <c r="AQ45" s="91">
        <f t="shared" si="28"/>
        <v>0</v>
      </c>
      <c r="AR45" s="91">
        <f t="shared" si="28"/>
        <v>0</v>
      </c>
      <c r="AS45" s="91">
        <f t="shared" si="28"/>
        <v>0</v>
      </c>
      <c r="AT45" s="91">
        <f t="shared" si="28"/>
        <v>0</v>
      </c>
      <c r="AU45" s="91">
        <f t="shared" si="28"/>
        <v>165</v>
      </c>
      <c r="AV45" s="91">
        <f t="shared" si="28"/>
        <v>2974</v>
      </c>
      <c r="AW45" s="91">
        <f t="shared" si="28"/>
        <v>365</v>
      </c>
      <c r="AX45" s="91">
        <f t="shared" si="28"/>
        <v>63</v>
      </c>
      <c r="AY45" s="91">
        <f t="shared" si="28"/>
        <v>4732</v>
      </c>
      <c r="AZ45" s="91">
        <f t="shared" si="28"/>
        <v>65913</v>
      </c>
      <c r="BA45" s="91">
        <f t="shared" si="28"/>
        <v>5262</v>
      </c>
      <c r="BB45" s="91">
        <f t="shared" si="28"/>
        <v>68950</v>
      </c>
      <c r="BC45" s="91">
        <f t="shared" si="28"/>
        <v>53510</v>
      </c>
      <c r="BD45" s="91">
        <f t="shared" si="28"/>
        <v>131743</v>
      </c>
    </row>
    <row r="46" spans="1:56" s="105" customFormat="1" ht="15.75" x14ac:dyDescent="0.25">
      <c r="A46" s="59">
        <v>36</v>
      </c>
      <c r="B46" s="59" t="s">
        <v>74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f>C46+E46+I46+K46</f>
        <v>0</v>
      </c>
      <c r="N46" s="59">
        <f>D46+F46+J46+L46</f>
        <v>0</v>
      </c>
      <c r="O46" s="59">
        <v>13</v>
      </c>
      <c r="P46" s="59">
        <v>3253</v>
      </c>
      <c r="Q46" s="59">
        <v>13</v>
      </c>
      <c r="R46" s="59">
        <v>1565</v>
      </c>
      <c r="S46" s="59">
        <v>65</v>
      </c>
      <c r="T46" s="59">
        <v>4949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91</v>
      </c>
      <c r="Z46" s="59">
        <f>P46+R46+T46+V46+X46</f>
        <v>9767</v>
      </c>
      <c r="AA46" s="59">
        <v>40</v>
      </c>
      <c r="AB46" s="59">
        <v>4348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131</v>
      </c>
      <c r="AN46" s="59">
        <f>N46+Z46+AB46+AD46+AF46+AH46+AJ46+AL46</f>
        <v>14115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64</v>
      </c>
      <c r="AZ46" s="59">
        <v>12320</v>
      </c>
      <c r="BA46" s="59">
        <f>AY46+AW46+AU46+AS46+AQ46</f>
        <v>64</v>
      </c>
      <c r="BB46" s="59">
        <f>AZ46+AX46+AV46+AT46+AR46</f>
        <v>12320</v>
      </c>
      <c r="BC46" s="59">
        <f t="shared" si="8"/>
        <v>195</v>
      </c>
      <c r="BD46" s="59">
        <f t="shared" si="9"/>
        <v>26435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9">D46</f>
        <v>0</v>
      </c>
      <c r="E47" s="91">
        <f t="shared" si="29"/>
        <v>0</v>
      </c>
      <c r="F47" s="91">
        <f t="shared" si="29"/>
        <v>0</v>
      </c>
      <c r="G47" s="91">
        <f t="shared" si="29"/>
        <v>0</v>
      </c>
      <c r="H47" s="91">
        <f t="shared" si="29"/>
        <v>0</v>
      </c>
      <c r="I47" s="91">
        <f t="shared" si="29"/>
        <v>0</v>
      </c>
      <c r="J47" s="91">
        <f t="shared" si="29"/>
        <v>0</v>
      </c>
      <c r="K47" s="91">
        <f t="shared" si="29"/>
        <v>0</v>
      </c>
      <c r="L47" s="91">
        <f t="shared" si="29"/>
        <v>0</v>
      </c>
      <c r="M47" s="91">
        <f t="shared" si="29"/>
        <v>0</v>
      </c>
      <c r="N47" s="91">
        <f t="shared" si="29"/>
        <v>0</v>
      </c>
      <c r="O47" s="91">
        <f t="shared" si="29"/>
        <v>13</v>
      </c>
      <c r="P47" s="91">
        <f t="shared" si="29"/>
        <v>3253</v>
      </c>
      <c r="Q47" s="91">
        <f t="shared" si="29"/>
        <v>13</v>
      </c>
      <c r="R47" s="91">
        <f t="shared" si="29"/>
        <v>1565</v>
      </c>
      <c r="S47" s="91">
        <f t="shared" si="29"/>
        <v>65</v>
      </c>
      <c r="T47" s="91">
        <f t="shared" si="29"/>
        <v>4949</v>
      </c>
      <c r="U47" s="91">
        <f t="shared" si="29"/>
        <v>0</v>
      </c>
      <c r="V47" s="91">
        <f t="shared" si="29"/>
        <v>0</v>
      </c>
      <c r="W47" s="91">
        <f t="shared" si="29"/>
        <v>0</v>
      </c>
      <c r="X47" s="91">
        <f t="shared" si="29"/>
        <v>0</v>
      </c>
      <c r="Y47" s="91">
        <f t="shared" si="29"/>
        <v>91</v>
      </c>
      <c r="Z47" s="91">
        <f t="shared" si="29"/>
        <v>9767</v>
      </c>
      <c r="AA47" s="91">
        <f t="shared" si="29"/>
        <v>40</v>
      </c>
      <c r="AB47" s="91">
        <f t="shared" si="29"/>
        <v>4348</v>
      </c>
      <c r="AC47" s="91">
        <f t="shared" si="29"/>
        <v>0</v>
      </c>
      <c r="AD47" s="91">
        <f t="shared" si="29"/>
        <v>0</v>
      </c>
      <c r="AE47" s="91">
        <f t="shared" si="29"/>
        <v>0</v>
      </c>
      <c r="AF47" s="91">
        <f t="shared" si="29"/>
        <v>0</v>
      </c>
      <c r="AG47" s="91">
        <f t="shared" si="29"/>
        <v>0</v>
      </c>
      <c r="AH47" s="91">
        <f t="shared" si="29"/>
        <v>0</v>
      </c>
      <c r="AI47" s="91">
        <f t="shared" si="29"/>
        <v>0</v>
      </c>
      <c r="AJ47" s="91">
        <f t="shared" si="29"/>
        <v>0</v>
      </c>
      <c r="AK47" s="91">
        <f t="shared" si="29"/>
        <v>0</v>
      </c>
      <c r="AL47" s="91">
        <f t="shared" si="29"/>
        <v>0</v>
      </c>
      <c r="AM47" s="91">
        <f t="shared" si="29"/>
        <v>131</v>
      </c>
      <c r="AN47" s="91">
        <f t="shared" si="29"/>
        <v>14115</v>
      </c>
      <c r="AO47" s="91">
        <f t="shared" si="29"/>
        <v>0</v>
      </c>
      <c r="AP47" s="91">
        <f t="shared" si="29"/>
        <v>0</v>
      </c>
      <c r="AQ47" s="91">
        <f t="shared" si="29"/>
        <v>0</v>
      </c>
      <c r="AR47" s="91">
        <f t="shared" si="29"/>
        <v>0</v>
      </c>
      <c r="AS47" s="91">
        <f t="shared" si="29"/>
        <v>0</v>
      </c>
      <c r="AT47" s="91">
        <f t="shared" si="29"/>
        <v>0</v>
      </c>
      <c r="AU47" s="91">
        <f t="shared" si="29"/>
        <v>0</v>
      </c>
      <c r="AV47" s="91">
        <f t="shared" si="29"/>
        <v>0</v>
      </c>
      <c r="AW47" s="91">
        <f t="shared" si="29"/>
        <v>0</v>
      </c>
      <c r="AX47" s="91">
        <f t="shared" si="29"/>
        <v>0</v>
      </c>
      <c r="AY47" s="91">
        <f t="shared" si="29"/>
        <v>64</v>
      </c>
      <c r="AZ47" s="91">
        <f t="shared" si="29"/>
        <v>12320</v>
      </c>
      <c r="BA47" s="91">
        <f t="shared" si="29"/>
        <v>64</v>
      </c>
      <c r="BB47" s="91">
        <f t="shared" si="29"/>
        <v>12320</v>
      </c>
      <c r="BC47" s="91">
        <f t="shared" si="29"/>
        <v>195</v>
      </c>
      <c r="BD47" s="91">
        <f t="shared" si="29"/>
        <v>26435</v>
      </c>
    </row>
    <row r="48" spans="1:56" s="105" customFormat="1" ht="15.75" x14ac:dyDescent="0.25">
      <c r="A48" s="59">
        <v>37</v>
      </c>
      <c r="B48" s="59" t="s">
        <v>76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f>C48+E48+I48+K48</f>
        <v>0</v>
      </c>
      <c r="N48" s="59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f>AY48+AW48+AU48+AS48+AQ48</f>
        <v>0</v>
      </c>
      <c r="BB48" s="59">
        <f>AZ48+AX48+AV48+AT48+AR48</f>
        <v>0</v>
      </c>
      <c r="BC48" s="59">
        <f t="shared" si="8"/>
        <v>0</v>
      </c>
      <c r="BD48" s="59">
        <f t="shared" si="9"/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30">D48</f>
        <v>0</v>
      </c>
      <c r="E49" s="91">
        <f t="shared" si="30"/>
        <v>0</v>
      </c>
      <c r="F49" s="91">
        <f t="shared" si="30"/>
        <v>0</v>
      </c>
      <c r="G49" s="91">
        <f t="shared" si="30"/>
        <v>0</v>
      </c>
      <c r="H49" s="91">
        <f t="shared" si="30"/>
        <v>0</v>
      </c>
      <c r="I49" s="91">
        <f t="shared" si="30"/>
        <v>0</v>
      </c>
      <c r="J49" s="91">
        <f t="shared" si="30"/>
        <v>0</v>
      </c>
      <c r="K49" s="91">
        <f t="shared" si="30"/>
        <v>0</v>
      </c>
      <c r="L49" s="91">
        <f t="shared" si="30"/>
        <v>0</v>
      </c>
      <c r="M49" s="91">
        <f t="shared" si="30"/>
        <v>0</v>
      </c>
      <c r="N49" s="91">
        <f t="shared" si="30"/>
        <v>0</v>
      </c>
      <c r="O49" s="91">
        <f t="shared" si="30"/>
        <v>0</v>
      </c>
      <c r="P49" s="91">
        <f t="shared" si="30"/>
        <v>0</v>
      </c>
      <c r="Q49" s="91">
        <f t="shared" si="30"/>
        <v>0</v>
      </c>
      <c r="R49" s="91">
        <f t="shared" si="30"/>
        <v>0</v>
      </c>
      <c r="S49" s="91">
        <f t="shared" si="30"/>
        <v>0</v>
      </c>
      <c r="T49" s="91">
        <f t="shared" si="30"/>
        <v>0</v>
      </c>
      <c r="U49" s="91">
        <f t="shared" si="30"/>
        <v>0</v>
      </c>
      <c r="V49" s="91">
        <f t="shared" si="30"/>
        <v>0</v>
      </c>
      <c r="W49" s="91">
        <f t="shared" si="30"/>
        <v>0</v>
      </c>
      <c r="X49" s="91">
        <f t="shared" si="30"/>
        <v>0</v>
      </c>
      <c r="Y49" s="91">
        <f t="shared" si="30"/>
        <v>0</v>
      </c>
      <c r="Z49" s="91">
        <f t="shared" si="30"/>
        <v>0</v>
      </c>
      <c r="AA49" s="91">
        <f t="shared" si="30"/>
        <v>0</v>
      </c>
      <c r="AB49" s="91">
        <f t="shared" si="30"/>
        <v>0</v>
      </c>
      <c r="AC49" s="91">
        <f t="shared" si="30"/>
        <v>0</v>
      </c>
      <c r="AD49" s="91">
        <f t="shared" si="30"/>
        <v>0</v>
      </c>
      <c r="AE49" s="91">
        <f t="shared" si="30"/>
        <v>0</v>
      </c>
      <c r="AF49" s="91">
        <f t="shared" si="30"/>
        <v>0</v>
      </c>
      <c r="AG49" s="91">
        <f t="shared" si="30"/>
        <v>0</v>
      </c>
      <c r="AH49" s="91">
        <f t="shared" si="30"/>
        <v>0</v>
      </c>
      <c r="AI49" s="91">
        <f t="shared" si="30"/>
        <v>0</v>
      </c>
      <c r="AJ49" s="91">
        <f t="shared" si="30"/>
        <v>0</v>
      </c>
      <c r="AK49" s="91">
        <f t="shared" si="30"/>
        <v>0</v>
      </c>
      <c r="AL49" s="91">
        <f t="shared" si="30"/>
        <v>0</v>
      </c>
      <c r="AM49" s="91">
        <f t="shared" si="30"/>
        <v>0</v>
      </c>
      <c r="AN49" s="91">
        <f t="shared" si="30"/>
        <v>0</v>
      </c>
      <c r="AO49" s="91">
        <f t="shared" si="30"/>
        <v>0</v>
      </c>
      <c r="AP49" s="91">
        <f t="shared" si="30"/>
        <v>0</v>
      </c>
      <c r="AQ49" s="91">
        <f t="shared" si="30"/>
        <v>0</v>
      </c>
      <c r="AR49" s="91">
        <f t="shared" si="30"/>
        <v>0</v>
      </c>
      <c r="AS49" s="91">
        <f t="shared" si="30"/>
        <v>0</v>
      </c>
      <c r="AT49" s="91">
        <f t="shared" si="30"/>
        <v>0</v>
      </c>
      <c r="AU49" s="91">
        <f t="shared" si="30"/>
        <v>0</v>
      </c>
      <c r="AV49" s="91">
        <f t="shared" si="30"/>
        <v>0</v>
      </c>
      <c r="AW49" s="91">
        <f t="shared" si="30"/>
        <v>0</v>
      </c>
      <c r="AX49" s="91">
        <f t="shared" si="30"/>
        <v>0</v>
      </c>
      <c r="AY49" s="91">
        <f t="shared" si="30"/>
        <v>0</v>
      </c>
      <c r="AZ49" s="91">
        <f t="shared" si="30"/>
        <v>0</v>
      </c>
      <c r="BA49" s="91">
        <f t="shared" si="30"/>
        <v>0</v>
      </c>
      <c r="BB49" s="91">
        <f t="shared" si="30"/>
        <v>0</v>
      </c>
      <c r="BC49" s="91">
        <f t="shared" si="30"/>
        <v>0</v>
      </c>
      <c r="BD49" s="91">
        <f t="shared" si="30"/>
        <v>0</v>
      </c>
    </row>
    <row r="50" spans="1:56" s="105" customFormat="1" ht="15.75" x14ac:dyDescent="0.25">
      <c r="A50" s="59">
        <v>38</v>
      </c>
      <c r="B50" s="59" t="s">
        <v>78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f>C50+E50+I50+K50</f>
        <v>0</v>
      </c>
      <c r="N50" s="59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f>AY50+AW50+AU50+AS50+AQ50</f>
        <v>0</v>
      </c>
      <c r="BB50" s="59">
        <f>AZ50+AX50+AV50+AT50+AR50</f>
        <v>0</v>
      </c>
      <c r="BC50" s="59">
        <f t="shared" si="8"/>
        <v>0</v>
      </c>
      <c r="BD50" s="59">
        <f t="shared" si="9"/>
        <v>0</v>
      </c>
    </row>
    <row r="51" spans="1:56" s="105" customFormat="1" ht="15.75" x14ac:dyDescent="0.25">
      <c r="A51" s="59">
        <v>39</v>
      </c>
      <c r="B51" s="59" t="s">
        <v>79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f>C51+E51+I51+K51</f>
        <v>0</v>
      </c>
      <c r="N51" s="59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f>AY51+AW51+AU51+AS51+AQ51</f>
        <v>0</v>
      </c>
      <c r="BB51" s="59">
        <f>AZ51+AX51+AV51+AT51+AR51</f>
        <v>0</v>
      </c>
      <c r="BC51" s="59">
        <f t="shared" si="8"/>
        <v>0</v>
      </c>
      <c r="BD51" s="59">
        <f t="shared" si="9"/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0</v>
      </c>
      <c r="D52" s="188">
        <f t="shared" ref="D52:BD52" si="31">SUM(D50:D51)</f>
        <v>0</v>
      </c>
      <c r="E52" s="188">
        <f t="shared" si="31"/>
        <v>0</v>
      </c>
      <c r="F52" s="188">
        <f t="shared" si="31"/>
        <v>0</v>
      </c>
      <c r="G52" s="188">
        <f t="shared" si="31"/>
        <v>0</v>
      </c>
      <c r="H52" s="188">
        <f t="shared" si="31"/>
        <v>0</v>
      </c>
      <c r="I52" s="188">
        <f t="shared" si="31"/>
        <v>0</v>
      </c>
      <c r="J52" s="188">
        <f t="shared" si="31"/>
        <v>0</v>
      </c>
      <c r="K52" s="188">
        <f t="shared" si="31"/>
        <v>0</v>
      </c>
      <c r="L52" s="188">
        <f t="shared" si="31"/>
        <v>0</v>
      </c>
      <c r="M52" s="188">
        <f t="shared" si="31"/>
        <v>0</v>
      </c>
      <c r="N52" s="188">
        <f t="shared" si="31"/>
        <v>0</v>
      </c>
      <c r="O52" s="188">
        <f t="shared" si="31"/>
        <v>0</v>
      </c>
      <c r="P52" s="188">
        <f t="shared" si="31"/>
        <v>0</v>
      </c>
      <c r="Q52" s="188">
        <f t="shared" si="31"/>
        <v>0</v>
      </c>
      <c r="R52" s="188">
        <f t="shared" si="31"/>
        <v>0</v>
      </c>
      <c r="S52" s="188">
        <f t="shared" si="31"/>
        <v>0</v>
      </c>
      <c r="T52" s="188">
        <f t="shared" si="31"/>
        <v>0</v>
      </c>
      <c r="U52" s="188">
        <f t="shared" si="31"/>
        <v>0</v>
      </c>
      <c r="V52" s="188">
        <f t="shared" si="31"/>
        <v>0</v>
      </c>
      <c r="W52" s="188">
        <f t="shared" si="31"/>
        <v>0</v>
      </c>
      <c r="X52" s="188">
        <f t="shared" si="31"/>
        <v>0</v>
      </c>
      <c r="Y52" s="188">
        <f t="shared" si="31"/>
        <v>0</v>
      </c>
      <c r="Z52" s="188">
        <f t="shared" si="31"/>
        <v>0</v>
      </c>
      <c r="AA52" s="188">
        <f t="shared" si="31"/>
        <v>0</v>
      </c>
      <c r="AB52" s="188">
        <f t="shared" si="31"/>
        <v>0</v>
      </c>
      <c r="AC52" s="188">
        <f t="shared" si="31"/>
        <v>0</v>
      </c>
      <c r="AD52" s="188">
        <f t="shared" si="31"/>
        <v>0</v>
      </c>
      <c r="AE52" s="188">
        <f t="shared" si="31"/>
        <v>0</v>
      </c>
      <c r="AF52" s="188">
        <f t="shared" si="31"/>
        <v>0</v>
      </c>
      <c r="AG52" s="188">
        <f t="shared" si="31"/>
        <v>0</v>
      </c>
      <c r="AH52" s="188">
        <f t="shared" si="31"/>
        <v>0</v>
      </c>
      <c r="AI52" s="188">
        <f t="shared" si="31"/>
        <v>0</v>
      </c>
      <c r="AJ52" s="188">
        <f t="shared" si="31"/>
        <v>0</v>
      </c>
      <c r="AK52" s="188">
        <f t="shared" si="31"/>
        <v>0</v>
      </c>
      <c r="AL52" s="188">
        <f t="shared" si="31"/>
        <v>0</v>
      </c>
      <c r="AM52" s="188">
        <f t="shared" si="31"/>
        <v>0</v>
      </c>
      <c r="AN52" s="188">
        <f t="shared" si="31"/>
        <v>0</v>
      </c>
      <c r="AO52" s="188">
        <f t="shared" si="31"/>
        <v>0</v>
      </c>
      <c r="AP52" s="188">
        <f t="shared" si="31"/>
        <v>0</v>
      </c>
      <c r="AQ52" s="188">
        <f t="shared" si="31"/>
        <v>0</v>
      </c>
      <c r="AR52" s="188">
        <f t="shared" si="31"/>
        <v>0</v>
      </c>
      <c r="AS52" s="188">
        <f t="shared" si="31"/>
        <v>0</v>
      </c>
      <c r="AT52" s="188">
        <f t="shared" si="31"/>
        <v>0</v>
      </c>
      <c r="AU52" s="188">
        <f t="shared" si="31"/>
        <v>0</v>
      </c>
      <c r="AV52" s="188">
        <f t="shared" si="31"/>
        <v>0</v>
      </c>
      <c r="AW52" s="188">
        <f t="shared" si="31"/>
        <v>0</v>
      </c>
      <c r="AX52" s="188">
        <f t="shared" si="31"/>
        <v>0</v>
      </c>
      <c r="AY52" s="188">
        <f t="shared" si="31"/>
        <v>0</v>
      </c>
      <c r="AZ52" s="188">
        <f t="shared" si="31"/>
        <v>0</v>
      </c>
      <c r="BA52" s="188">
        <f t="shared" si="31"/>
        <v>0</v>
      </c>
      <c r="BB52" s="188">
        <f t="shared" si="31"/>
        <v>0</v>
      </c>
      <c r="BC52" s="188">
        <f t="shared" si="31"/>
        <v>0</v>
      </c>
      <c r="BD52" s="188">
        <f t="shared" si="31"/>
        <v>0</v>
      </c>
    </row>
    <row r="53" spans="1:56" s="105" customFormat="1" ht="15.75" x14ac:dyDescent="0.25">
      <c r="A53" s="59">
        <v>40</v>
      </c>
      <c r="B53" s="59" t="s">
        <v>81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f>C53+E53+I53+K53</f>
        <v>0</v>
      </c>
      <c r="N53" s="59">
        <f>D53+F53+J53+L53</f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0</v>
      </c>
      <c r="AN53" s="59">
        <f>N53+Z53+AB53+AD53+AF53+AH53+AJ53+AL53</f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f>AY53+AW53+AU53+AS53+AQ53</f>
        <v>0</v>
      </c>
      <c r="BB53" s="59">
        <f>AZ53+AX53+AV53+AT53+AR53</f>
        <v>0</v>
      </c>
      <c r="BC53" s="59">
        <f t="shared" si="8"/>
        <v>0</v>
      </c>
      <c r="BD53" s="59">
        <f t="shared" si="9"/>
        <v>0</v>
      </c>
    </row>
    <row r="54" spans="1:56" s="107" customFormat="1" ht="15.75" x14ac:dyDescent="0.25">
      <c r="A54" s="106"/>
      <c r="B54" s="91" t="s">
        <v>82</v>
      </c>
      <c r="C54" s="188">
        <f>C53</f>
        <v>0</v>
      </c>
      <c r="D54" s="188">
        <f t="shared" ref="D54:BD54" si="32">D53</f>
        <v>0</v>
      </c>
      <c r="E54" s="188">
        <f t="shared" si="32"/>
        <v>0</v>
      </c>
      <c r="F54" s="188">
        <f t="shared" si="32"/>
        <v>0</v>
      </c>
      <c r="G54" s="188">
        <f t="shared" si="32"/>
        <v>0</v>
      </c>
      <c r="H54" s="188">
        <f t="shared" si="32"/>
        <v>0</v>
      </c>
      <c r="I54" s="188">
        <f t="shared" si="32"/>
        <v>0</v>
      </c>
      <c r="J54" s="188">
        <f t="shared" si="32"/>
        <v>0</v>
      </c>
      <c r="K54" s="188">
        <f t="shared" si="32"/>
        <v>0</v>
      </c>
      <c r="L54" s="188">
        <f t="shared" si="32"/>
        <v>0</v>
      </c>
      <c r="M54" s="188">
        <f t="shared" si="32"/>
        <v>0</v>
      </c>
      <c r="N54" s="188">
        <f t="shared" si="32"/>
        <v>0</v>
      </c>
      <c r="O54" s="188">
        <f t="shared" si="32"/>
        <v>0</v>
      </c>
      <c r="P54" s="188">
        <f t="shared" si="32"/>
        <v>0</v>
      </c>
      <c r="Q54" s="188">
        <f t="shared" si="32"/>
        <v>0</v>
      </c>
      <c r="R54" s="188">
        <f t="shared" si="32"/>
        <v>0</v>
      </c>
      <c r="S54" s="188">
        <f t="shared" si="32"/>
        <v>0</v>
      </c>
      <c r="T54" s="188">
        <f t="shared" si="32"/>
        <v>0</v>
      </c>
      <c r="U54" s="188">
        <f t="shared" si="32"/>
        <v>0</v>
      </c>
      <c r="V54" s="188">
        <f t="shared" si="32"/>
        <v>0</v>
      </c>
      <c r="W54" s="188">
        <f t="shared" si="32"/>
        <v>0</v>
      </c>
      <c r="X54" s="188">
        <f t="shared" si="32"/>
        <v>0</v>
      </c>
      <c r="Y54" s="188">
        <f t="shared" si="32"/>
        <v>0</v>
      </c>
      <c r="Z54" s="188">
        <f t="shared" si="32"/>
        <v>0</v>
      </c>
      <c r="AA54" s="188">
        <f t="shared" si="32"/>
        <v>0</v>
      </c>
      <c r="AB54" s="188">
        <f t="shared" si="32"/>
        <v>0</v>
      </c>
      <c r="AC54" s="188">
        <f t="shared" si="32"/>
        <v>0</v>
      </c>
      <c r="AD54" s="188">
        <f t="shared" si="32"/>
        <v>0</v>
      </c>
      <c r="AE54" s="188">
        <f t="shared" si="32"/>
        <v>0</v>
      </c>
      <c r="AF54" s="188">
        <f t="shared" si="32"/>
        <v>0</v>
      </c>
      <c r="AG54" s="188">
        <f t="shared" si="32"/>
        <v>0</v>
      </c>
      <c r="AH54" s="188">
        <f t="shared" si="32"/>
        <v>0</v>
      </c>
      <c r="AI54" s="188">
        <f t="shared" si="32"/>
        <v>0</v>
      </c>
      <c r="AJ54" s="188">
        <f t="shared" si="32"/>
        <v>0</v>
      </c>
      <c r="AK54" s="188">
        <f t="shared" si="32"/>
        <v>0</v>
      </c>
      <c r="AL54" s="188">
        <f t="shared" si="32"/>
        <v>0</v>
      </c>
      <c r="AM54" s="188">
        <f t="shared" si="32"/>
        <v>0</v>
      </c>
      <c r="AN54" s="188">
        <f t="shared" si="32"/>
        <v>0</v>
      </c>
      <c r="AO54" s="188">
        <f t="shared" si="32"/>
        <v>0</v>
      </c>
      <c r="AP54" s="188">
        <f t="shared" si="32"/>
        <v>0</v>
      </c>
      <c r="AQ54" s="188">
        <f t="shared" si="32"/>
        <v>0</v>
      </c>
      <c r="AR54" s="188">
        <f t="shared" si="32"/>
        <v>0</v>
      </c>
      <c r="AS54" s="188">
        <f t="shared" si="32"/>
        <v>0</v>
      </c>
      <c r="AT54" s="188">
        <f t="shared" si="32"/>
        <v>0</v>
      </c>
      <c r="AU54" s="188">
        <f t="shared" si="32"/>
        <v>0</v>
      </c>
      <c r="AV54" s="188">
        <f t="shared" si="32"/>
        <v>0</v>
      </c>
      <c r="AW54" s="188">
        <f t="shared" si="32"/>
        <v>0</v>
      </c>
      <c r="AX54" s="188">
        <f t="shared" si="32"/>
        <v>0</v>
      </c>
      <c r="AY54" s="188">
        <f t="shared" si="32"/>
        <v>0</v>
      </c>
      <c r="AZ54" s="188">
        <f t="shared" si="32"/>
        <v>0</v>
      </c>
      <c r="BA54" s="188">
        <f t="shared" si="32"/>
        <v>0</v>
      </c>
      <c r="BB54" s="188">
        <f t="shared" si="32"/>
        <v>0</v>
      </c>
      <c r="BC54" s="188">
        <f t="shared" si="32"/>
        <v>0</v>
      </c>
      <c r="BD54" s="188">
        <f t="shared" si="32"/>
        <v>0</v>
      </c>
    </row>
    <row r="55" spans="1:56" s="105" customFormat="1" ht="15.75" x14ac:dyDescent="0.25">
      <c r="A55" s="59">
        <v>42</v>
      </c>
      <c r="B55" s="59" t="s">
        <v>83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f t="shared" ref="M55:N58" si="33">C55+E55+I55+K55</f>
        <v>0</v>
      </c>
      <c r="N55" s="59">
        <f t="shared" si="33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34">O55+Q55+S55+U55+W55</f>
        <v>0</v>
      </c>
      <c r="Z55" s="59">
        <f t="shared" si="34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35">M55+Y55+AA55+AC55+AE55+AG55+AI55+AK55</f>
        <v>0</v>
      </c>
      <c r="AN55" s="59">
        <f t="shared" si="35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f t="shared" ref="BA55:BB58" si="36">AY55+AW55+AU55+AS55+AQ55</f>
        <v>0</v>
      </c>
      <c r="BB55" s="59">
        <f t="shared" si="36"/>
        <v>0</v>
      </c>
      <c r="BC55" s="59">
        <f t="shared" si="8"/>
        <v>0</v>
      </c>
      <c r="BD55" s="59">
        <f t="shared" si="9"/>
        <v>0</v>
      </c>
    </row>
    <row r="56" spans="1:56" s="105" customFormat="1" ht="15.75" x14ac:dyDescent="0.25">
      <c r="A56" s="59">
        <v>43</v>
      </c>
      <c r="B56" s="59" t="s">
        <v>84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f t="shared" si="33"/>
        <v>0</v>
      </c>
      <c r="N56" s="59">
        <f t="shared" si="33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34"/>
        <v>0</v>
      </c>
      <c r="Z56" s="59">
        <f t="shared" si="34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35"/>
        <v>0</v>
      </c>
      <c r="AN56" s="59">
        <f t="shared" si="35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f t="shared" si="36"/>
        <v>0</v>
      </c>
      <c r="BB56" s="59">
        <f t="shared" si="36"/>
        <v>0</v>
      </c>
      <c r="BC56" s="59">
        <f t="shared" si="8"/>
        <v>0</v>
      </c>
      <c r="BD56" s="59">
        <f t="shared" si="9"/>
        <v>0</v>
      </c>
    </row>
    <row r="57" spans="1:56" s="105" customFormat="1" ht="15.75" x14ac:dyDescent="0.25">
      <c r="A57" s="59">
        <v>44</v>
      </c>
      <c r="B57" s="59" t="s">
        <v>85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f t="shared" si="33"/>
        <v>0</v>
      </c>
      <c r="N57" s="59">
        <f t="shared" si="33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34"/>
        <v>0</v>
      </c>
      <c r="Z57" s="59">
        <f t="shared" si="34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35"/>
        <v>0</v>
      </c>
      <c r="AN57" s="59">
        <f t="shared" si="35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f t="shared" si="36"/>
        <v>0</v>
      </c>
      <c r="BB57" s="59">
        <f t="shared" si="36"/>
        <v>0</v>
      </c>
      <c r="BC57" s="59">
        <f t="shared" si="8"/>
        <v>0</v>
      </c>
      <c r="BD57" s="59">
        <f t="shared" si="9"/>
        <v>0</v>
      </c>
    </row>
    <row r="58" spans="1:56" s="105" customFormat="1" ht="15.75" x14ac:dyDescent="0.25">
      <c r="A58" s="59">
        <v>45</v>
      </c>
      <c r="B58" s="59" t="s">
        <v>86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f t="shared" si="33"/>
        <v>0</v>
      </c>
      <c r="N58" s="59">
        <f t="shared" si="33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34"/>
        <v>0</v>
      </c>
      <c r="Z58" s="59">
        <f t="shared" si="34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35"/>
        <v>0</v>
      </c>
      <c r="AN58" s="59">
        <f t="shared" si="35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f t="shared" si="36"/>
        <v>0</v>
      </c>
      <c r="BB58" s="59">
        <f t="shared" si="36"/>
        <v>0</v>
      </c>
      <c r="BC58" s="59">
        <f t="shared" si="8"/>
        <v>0</v>
      </c>
      <c r="BD58" s="59">
        <f t="shared" si="9"/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37">SUM(D55:D58)</f>
        <v>0</v>
      </c>
      <c r="E59" s="188">
        <f t="shared" si="37"/>
        <v>0</v>
      </c>
      <c r="F59" s="188">
        <f t="shared" si="37"/>
        <v>0</v>
      </c>
      <c r="G59" s="188">
        <f t="shared" si="37"/>
        <v>0</v>
      </c>
      <c r="H59" s="188">
        <f t="shared" si="37"/>
        <v>0</v>
      </c>
      <c r="I59" s="188">
        <f t="shared" si="37"/>
        <v>0</v>
      </c>
      <c r="J59" s="188">
        <f t="shared" si="37"/>
        <v>0</v>
      </c>
      <c r="K59" s="188">
        <f t="shared" si="37"/>
        <v>0</v>
      </c>
      <c r="L59" s="188">
        <f t="shared" si="37"/>
        <v>0</v>
      </c>
      <c r="M59" s="188">
        <f t="shared" si="37"/>
        <v>0</v>
      </c>
      <c r="N59" s="188">
        <f t="shared" si="37"/>
        <v>0</v>
      </c>
      <c r="O59" s="188">
        <f t="shared" si="37"/>
        <v>0</v>
      </c>
      <c r="P59" s="188">
        <f t="shared" si="37"/>
        <v>0</v>
      </c>
      <c r="Q59" s="188">
        <f t="shared" si="37"/>
        <v>0</v>
      </c>
      <c r="R59" s="188">
        <f t="shared" si="37"/>
        <v>0</v>
      </c>
      <c r="S59" s="188">
        <f t="shared" si="37"/>
        <v>0</v>
      </c>
      <c r="T59" s="188">
        <f t="shared" si="37"/>
        <v>0</v>
      </c>
      <c r="U59" s="188">
        <f t="shared" si="37"/>
        <v>0</v>
      </c>
      <c r="V59" s="188">
        <f t="shared" si="37"/>
        <v>0</v>
      </c>
      <c r="W59" s="188">
        <f t="shared" si="37"/>
        <v>0</v>
      </c>
      <c r="X59" s="188">
        <f t="shared" si="37"/>
        <v>0</v>
      </c>
      <c r="Y59" s="188">
        <f t="shared" si="37"/>
        <v>0</v>
      </c>
      <c r="Z59" s="188">
        <f t="shared" si="37"/>
        <v>0</v>
      </c>
      <c r="AA59" s="188">
        <f t="shared" si="37"/>
        <v>0</v>
      </c>
      <c r="AB59" s="188">
        <f t="shared" si="37"/>
        <v>0</v>
      </c>
      <c r="AC59" s="188">
        <f t="shared" si="37"/>
        <v>0</v>
      </c>
      <c r="AD59" s="188">
        <f t="shared" si="37"/>
        <v>0</v>
      </c>
      <c r="AE59" s="188">
        <f t="shared" si="37"/>
        <v>0</v>
      </c>
      <c r="AF59" s="188">
        <f t="shared" si="37"/>
        <v>0</v>
      </c>
      <c r="AG59" s="188">
        <f t="shared" si="37"/>
        <v>0</v>
      </c>
      <c r="AH59" s="188">
        <f t="shared" si="37"/>
        <v>0</v>
      </c>
      <c r="AI59" s="188">
        <f t="shared" si="37"/>
        <v>0</v>
      </c>
      <c r="AJ59" s="188">
        <f t="shared" si="37"/>
        <v>0</v>
      </c>
      <c r="AK59" s="188">
        <f t="shared" si="37"/>
        <v>0</v>
      </c>
      <c r="AL59" s="188">
        <f t="shared" si="37"/>
        <v>0</v>
      </c>
      <c r="AM59" s="188">
        <f t="shared" si="37"/>
        <v>0</v>
      </c>
      <c r="AN59" s="188">
        <f t="shared" si="37"/>
        <v>0</v>
      </c>
      <c r="AO59" s="188">
        <f t="shared" si="37"/>
        <v>0</v>
      </c>
      <c r="AP59" s="188">
        <f t="shared" si="37"/>
        <v>0</v>
      </c>
      <c r="AQ59" s="188">
        <f t="shared" si="37"/>
        <v>0</v>
      </c>
      <c r="AR59" s="188">
        <f t="shared" si="37"/>
        <v>0</v>
      </c>
      <c r="AS59" s="188">
        <f t="shared" si="37"/>
        <v>0</v>
      </c>
      <c r="AT59" s="188">
        <f t="shared" si="37"/>
        <v>0</v>
      </c>
      <c r="AU59" s="188">
        <f t="shared" si="37"/>
        <v>0</v>
      </c>
      <c r="AV59" s="188">
        <f t="shared" si="37"/>
        <v>0</v>
      </c>
      <c r="AW59" s="188">
        <f t="shared" si="37"/>
        <v>0</v>
      </c>
      <c r="AX59" s="188">
        <f t="shared" si="37"/>
        <v>0</v>
      </c>
      <c r="AY59" s="188">
        <f t="shared" si="37"/>
        <v>0</v>
      </c>
      <c r="AZ59" s="188">
        <f t="shared" si="37"/>
        <v>0</v>
      </c>
      <c r="BA59" s="188">
        <f t="shared" si="37"/>
        <v>0</v>
      </c>
      <c r="BB59" s="188">
        <f t="shared" si="37"/>
        <v>0</v>
      </c>
      <c r="BC59" s="188">
        <f t="shared" si="37"/>
        <v>0</v>
      </c>
      <c r="BD59" s="188">
        <f t="shared" si="37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38">C59+C54+C52+C49+C47+C45+C35+C20</f>
        <v>0</v>
      </c>
      <c r="D60" s="188">
        <f t="shared" si="38"/>
        <v>0</v>
      </c>
      <c r="E60" s="188">
        <f t="shared" si="38"/>
        <v>20185</v>
      </c>
      <c r="F60" s="188">
        <f t="shared" si="38"/>
        <v>618690</v>
      </c>
      <c r="G60" s="188">
        <f t="shared" si="38"/>
        <v>804</v>
      </c>
      <c r="H60" s="188">
        <f t="shared" si="38"/>
        <v>1400</v>
      </c>
      <c r="I60" s="188">
        <f t="shared" si="38"/>
        <v>24097</v>
      </c>
      <c r="J60" s="188">
        <f t="shared" si="38"/>
        <v>11653</v>
      </c>
      <c r="K60" s="188">
        <f t="shared" si="38"/>
        <v>2881</v>
      </c>
      <c r="L60" s="188">
        <f t="shared" si="38"/>
        <v>129052</v>
      </c>
      <c r="M60" s="188">
        <f t="shared" si="38"/>
        <v>47163</v>
      </c>
      <c r="N60" s="188">
        <f t="shared" si="38"/>
        <v>759395</v>
      </c>
      <c r="O60" s="188">
        <f t="shared" si="38"/>
        <v>186598</v>
      </c>
      <c r="P60" s="188">
        <f t="shared" si="38"/>
        <v>1580626</v>
      </c>
      <c r="Q60" s="188">
        <f t="shared" si="38"/>
        <v>52305</v>
      </c>
      <c r="R60" s="188">
        <f t="shared" si="38"/>
        <v>2073983</v>
      </c>
      <c r="S60" s="188">
        <f t="shared" si="38"/>
        <v>9064</v>
      </c>
      <c r="T60" s="188">
        <f t="shared" si="38"/>
        <v>912825</v>
      </c>
      <c r="U60" s="188">
        <f t="shared" si="38"/>
        <v>388</v>
      </c>
      <c r="V60" s="188">
        <f t="shared" si="38"/>
        <v>6721</v>
      </c>
      <c r="W60" s="188">
        <f t="shared" si="38"/>
        <v>1081</v>
      </c>
      <c r="X60" s="188">
        <f t="shared" si="38"/>
        <v>97773</v>
      </c>
      <c r="Y60" s="188">
        <f t="shared" si="38"/>
        <v>249436</v>
      </c>
      <c r="Z60" s="188">
        <f t="shared" si="38"/>
        <v>4671928</v>
      </c>
      <c r="AA60" s="188">
        <f t="shared" si="38"/>
        <v>508</v>
      </c>
      <c r="AB60" s="188">
        <f t="shared" si="38"/>
        <v>70258</v>
      </c>
      <c r="AC60" s="188">
        <f t="shared" si="38"/>
        <v>18522</v>
      </c>
      <c r="AD60" s="188">
        <f t="shared" si="38"/>
        <v>84246</v>
      </c>
      <c r="AE60" s="188">
        <f t="shared" si="38"/>
        <v>61671</v>
      </c>
      <c r="AF60" s="188">
        <f t="shared" si="38"/>
        <v>801919</v>
      </c>
      <c r="AG60" s="188">
        <f t="shared" si="38"/>
        <v>8</v>
      </c>
      <c r="AH60" s="188">
        <f t="shared" si="38"/>
        <v>159</v>
      </c>
      <c r="AI60" s="188">
        <f t="shared" si="38"/>
        <v>24</v>
      </c>
      <c r="AJ60" s="188">
        <f t="shared" si="38"/>
        <v>7291</v>
      </c>
      <c r="AK60" s="188">
        <f t="shared" si="38"/>
        <v>65186</v>
      </c>
      <c r="AL60" s="188">
        <f t="shared" si="38"/>
        <v>55946</v>
      </c>
      <c r="AM60" s="188">
        <f>M60+Y60+AA60+AC60+AE60+AG60+AI60+AK60</f>
        <v>442518</v>
      </c>
      <c r="AN60" s="188">
        <f>N60+Z60+AB60+AD60+AF60+AH60+AJ60+AL60</f>
        <v>6451142</v>
      </c>
      <c r="AO60" s="188">
        <f t="shared" ref="AO60:BB60" si="39">AO59+AO54+AO52+AO49+AO47+AO45+AO35+AO20</f>
        <v>177596</v>
      </c>
      <c r="AP60" s="188">
        <f t="shared" si="39"/>
        <v>497608</v>
      </c>
      <c r="AQ60" s="188">
        <f t="shared" si="39"/>
        <v>226</v>
      </c>
      <c r="AR60" s="188">
        <f t="shared" si="39"/>
        <v>3043</v>
      </c>
      <c r="AS60" s="188">
        <f t="shared" si="39"/>
        <v>4150</v>
      </c>
      <c r="AT60" s="188">
        <f t="shared" si="39"/>
        <v>48791</v>
      </c>
      <c r="AU60" s="188">
        <f t="shared" si="39"/>
        <v>54686</v>
      </c>
      <c r="AV60" s="188">
        <f t="shared" si="39"/>
        <v>3337068</v>
      </c>
      <c r="AW60" s="188">
        <f t="shared" si="39"/>
        <v>3762925</v>
      </c>
      <c r="AX60" s="188">
        <f t="shared" si="39"/>
        <v>2845500</v>
      </c>
      <c r="AY60" s="188">
        <f t="shared" si="39"/>
        <v>1133636</v>
      </c>
      <c r="AZ60" s="188">
        <f t="shared" si="39"/>
        <v>17224756</v>
      </c>
      <c r="BA60" s="188">
        <f t="shared" si="39"/>
        <v>4955623</v>
      </c>
      <c r="BB60" s="188">
        <f t="shared" si="39"/>
        <v>23459158</v>
      </c>
      <c r="BC60" s="188">
        <f>AM60+BA60</f>
        <v>5398141</v>
      </c>
      <c r="BD60" s="188">
        <f>AN60+BB60</f>
        <v>29910300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G55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106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Loan'!DK11</f>
        <v>9000</v>
      </c>
      <c r="D8" s="190">
        <f>'Crop Loan'!DL11</f>
        <v>10001</v>
      </c>
      <c r="E8" s="59">
        <v>803</v>
      </c>
      <c r="F8" s="59">
        <v>1614.24</v>
      </c>
      <c r="G8" s="59">
        <v>297</v>
      </c>
      <c r="H8" s="59">
        <v>593.76</v>
      </c>
      <c r="I8" s="59">
        <v>340</v>
      </c>
      <c r="J8" s="59">
        <v>675.76</v>
      </c>
      <c r="K8" s="59">
        <v>107</v>
      </c>
      <c r="L8" s="59">
        <v>210</v>
      </c>
      <c r="M8" s="190">
        <f>C8+E8+I8+K8</f>
        <v>10250</v>
      </c>
      <c r="N8" s="190">
        <f>D8+F8+J8+L8</f>
        <v>12501</v>
      </c>
      <c r="O8" s="59">
        <v>279</v>
      </c>
      <c r="P8" s="59">
        <v>1425</v>
      </c>
      <c r="Q8" s="59">
        <v>112</v>
      </c>
      <c r="R8" s="59">
        <v>570</v>
      </c>
      <c r="S8" s="59">
        <v>159</v>
      </c>
      <c r="T8" s="59">
        <v>855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550</v>
      </c>
      <c r="Z8" s="59">
        <f>P8+R8+T8+V8+X8</f>
        <v>2850</v>
      </c>
      <c r="AA8" s="59">
        <v>0</v>
      </c>
      <c r="AB8" s="59">
        <v>0</v>
      </c>
      <c r="AC8" s="59">
        <v>200</v>
      </c>
      <c r="AD8" s="59">
        <v>750</v>
      </c>
      <c r="AE8" s="59">
        <v>800</v>
      </c>
      <c r="AF8" s="59">
        <v>4000</v>
      </c>
      <c r="AG8" s="59">
        <v>0</v>
      </c>
      <c r="AH8" s="59">
        <v>0</v>
      </c>
      <c r="AI8" s="59">
        <v>0</v>
      </c>
      <c r="AJ8" s="59">
        <v>0</v>
      </c>
      <c r="AK8" s="59">
        <v>25</v>
      </c>
      <c r="AL8" s="59">
        <v>50</v>
      </c>
      <c r="AM8" s="59">
        <f>M8+Y8+AA8+AC8+AE8+AG8+AI8+AK8</f>
        <v>11825</v>
      </c>
      <c r="AN8" s="59">
        <f>N8+Z8+AB8+AD8+AF8+AH8+AJ8+AL8</f>
        <v>20151</v>
      </c>
      <c r="AO8" s="59">
        <v>1188</v>
      </c>
      <c r="AP8" s="59">
        <v>2015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107</v>
      </c>
      <c r="AX8" s="59">
        <v>537.01</v>
      </c>
      <c r="AY8" s="59">
        <v>263</v>
      </c>
      <c r="AZ8" s="59">
        <v>3162.99</v>
      </c>
      <c r="BA8" s="59">
        <f>AQ8+AS8+AU8+AW8+AY8</f>
        <v>370</v>
      </c>
      <c r="BB8" s="59">
        <v>3700</v>
      </c>
      <c r="BC8" s="59">
        <v>12195</v>
      </c>
      <c r="BD8" s="59">
        <v>23850</v>
      </c>
    </row>
    <row r="9" spans="1:56" s="105" customFormat="1" ht="15.75" x14ac:dyDescent="0.25">
      <c r="A9" s="59">
        <v>2</v>
      </c>
      <c r="B9" s="59" t="s">
        <v>37</v>
      </c>
      <c r="C9" s="190">
        <f>'Crop Loan'!DK12</f>
        <v>25000</v>
      </c>
      <c r="D9" s="190">
        <f>'Crop Loan'!DL12</f>
        <v>27002</v>
      </c>
      <c r="E9" s="59">
        <v>966</v>
      </c>
      <c r="F9" s="59">
        <v>1937.12</v>
      </c>
      <c r="G9" s="59">
        <v>359</v>
      </c>
      <c r="H9" s="59">
        <v>712.52</v>
      </c>
      <c r="I9" s="59">
        <v>407</v>
      </c>
      <c r="J9" s="59">
        <v>810.88</v>
      </c>
      <c r="K9" s="59">
        <v>127</v>
      </c>
      <c r="L9" s="59">
        <v>252</v>
      </c>
      <c r="M9" s="190">
        <f t="shared" ref="M9:M19" si="0">C9+E9+I9+K9</f>
        <v>26500</v>
      </c>
      <c r="N9" s="190">
        <f t="shared" ref="N9:N19" si="1">D9+F9+J9+L9</f>
        <v>30002</v>
      </c>
      <c r="O9" s="59">
        <v>1252</v>
      </c>
      <c r="P9" s="59">
        <v>5850</v>
      </c>
      <c r="Q9" s="59">
        <v>500</v>
      </c>
      <c r="R9" s="59">
        <v>2340</v>
      </c>
      <c r="S9" s="59">
        <v>748</v>
      </c>
      <c r="T9" s="59">
        <v>3510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2500</v>
      </c>
      <c r="Z9" s="59">
        <f t="shared" ref="Z9:Z19" si="3">P9+R9+T9+V9+X9</f>
        <v>11700</v>
      </c>
      <c r="AA9" s="59">
        <v>0</v>
      </c>
      <c r="AB9" s="59">
        <v>0</v>
      </c>
      <c r="AC9" s="59">
        <v>400</v>
      </c>
      <c r="AD9" s="59">
        <v>800</v>
      </c>
      <c r="AE9" s="59">
        <v>700</v>
      </c>
      <c r="AF9" s="59">
        <v>7000</v>
      </c>
      <c r="AG9" s="59">
        <v>0</v>
      </c>
      <c r="AH9" s="59">
        <v>0</v>
      </c>
      <c r="AI9" s="59">
        <v>0</v>
      </c>
      <c r="AJ9" s="59">
        <v>0</v>
      </c>
      <c r="AK9" s="59">
        <v>900</v>
      </c>
      <c r="AL9" s="59">
        <v>1800</v>
      </c>
      <c r="AM9" s="59">
        <f t="shared" ref="AM9:AM19" si="4">M9+Y9+AA9+AC9+AE9+AG9+AI9+AK9</f>
        <v>31000</v>
      </c>
      <c r="AN9" s="59">
        <f t="shared" ref="AN9:AN19" si="5">N9+Z9+AB9+AD9+AF9+AH9+AJ9+AL9</f>
        <v>51302</v>
      </c>
      <c r="AO9" s="59">
        <v>3104</v>
      </c>
      <c r="AP9" s="59">
        <v>5130</v>
      </c>
      <c r="AQ9" s="59">
        <v>0</v>
      </c>
      <c r="AR9" s="59">
        <v>0</v>
      </c>
      <c r="AS9" s="59">
        <v>206</v>
      </c>
      <c r="AT9" s="59">
        <v>3366.57</v>
      </c>
      <c r="AU9" s="59">
        <v>177</v>
      </c>
      <c r="AV9" s="59">
        <v>7513.79</v>
      </c>
      <c r="AW9" s="59">
        <v>940</v>
      </c>
      <c r="AX9" s="59">
        <v>5166.6400000000003</v>
      </c>
      <c r="AY9" s="59">
        <v>1877</v>
      </c>
      <c r="AZ9" s="59">
        <v>15953</v>
      </c>
      <c r="BA9" s="59">
        <v>3200</v>
      </c>
      <c r="BB9" s="59">
        <v>32000</v>
      </c>
      <c r="BC9" s="59">
        <v>34200</v>
      </c>
      <c r="BD9" s="59">
        <v>83300</v>
      </c>
    </row>
    <row r="10" spans="1:56" s="105" customFormat="1" ht="15.75" x14ac:dyDescent="0.25">
      <c r="A10" s="59">
        <v>3</v>
      </c>
      <c r="B10" s="59" t="s">
        <v>38</v>
      </c>
      <c r="C10" s="190">
        <f>'Crop Loan'!DK13</f>
        <v>11000</v>
      </c>
      <c r="D10" s="190">
        <f>'Crop Loan'!DL13</f>
        <v>13001</v>
      </c>
      <c r="E10" s="59">
        <v>3229</v>
      </c>
      <c r="F10" s="59">
        <v>6457</v>
      </c>
      <c r="G10" s="59">
        <v>1188</v>
      </c>
      <c r="H10" s="59">
        <v>2375</v>
      </c>
      <c r="I10" s="59">
        <v>1351</v>
      </c>
      <c r="J10" s="59">
        <v>2703.01</v>
      </c>
      <c r="K10" s="59">
        <v>420</v>
      </c>
      <c r="L10" s="59">
        <v>839.99</v>
      </c>
      <c r="M10" s="190">
        <f t="shared" si="0"/>
        <v>16000</v>
      </c>
      <c r="N10" s="190">
        <f t="shared" si="1"/>
        <v>23001.000000000004</v>
      </c>
      <c r="O10" s="59">
        <v>1509</v>
      </c>
      <c r="P10" s="59">
        <v>7500</v>
      </c>
      <c r="Q10" s="59">
        <v>600</v>
      </c>
      <c r="R10" s="59">
        <v>3000</v>
      </c>
      <c r="S10" s="59">
        <v>891</v>
      </c>
      <c r="T10" s="59">
        <v>4500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3000</v>
      </c>
      <c r="Z10" s="59">
        <f t="shared" si="3"/>
        <v>15000</v>
      </c>
      <c r="AA10" s="59">
        <v>0</v>
      </c>
      <c r="AB10" s="59">
        <v>0</v>
      </c>
      <c r="AC10" s="59">
        <v>200</v>
      </c>
      <c r="AD10" s="59">
        <v>450</v>
      </c>
      <c r="AE10" s="59">
        <v>500</v>
      </c>
      <c r="AF10" s="59">
        <v>2100</v>
      </c>
      <c r="AG10" s="59">
        <v>0</v>
      </c>
      <c r="AH10" s="59">
        <v>0</v>
      </c>
      <c r="AI10" s="59">
        <v>0</v>
      </c>
      <c r="AJ10" s="59">
        <v>0</v>
      </c>
      <c r="AK10" s="59">
        <v>125</v>
      </c>
      <c r="AL10" s="59">
        <v>250</v>
      </c>
      <c r="AM10" s="59">
        <f t="shared" si="4"/>
        <v>19825</v>
      </c>
      <c r="AN10" s="59">
        <f t="shared" si="5"/>
        <v>40801</v>
      </c>
      <c r="AO10" s="59">
        <v>1985</v>
      </c>
      <c r="AP10" s="59">
        <v>4080</v>
      </c>
      <c r="AQ10" s="59">
        <v>0</v>
      </c>
      <c r="AR10" s="59">
        <v>0</v>
      </c>
      <c r="AS10" s="59">
        <v>190</v>
      </c>
      <c r="AT10" s="59">
        <v>5804.95</v>
      </c>
      <c r="AU10" s="59">
        <v>226</v>
      </c>
      <c r="AV10" s="59">
        <v>12587.26</v>
      </c>
      <c r="AW10" s="59">
        <v>948</v>
      </c>
      <c r="AX10" s="59">
        <v>6777.6</v>
      </c>
      <c r="AY10" s="59">
        <v>1836</v>
      </c>
      <c r="AZ10" s="59">
        <v>6830.19</v>
      </c>
      <c r="BA10" s="59">
        <v>3200</v>
      </c>
      <c r="BB10" s="59">
        <v>32000</v>
      </c>
      <c r="BC10" s="59">
        <v>23025</v>
      </c>
      <c r="BD10" s="59">
        <v>72800</v>
      </c>
    </row>
    <row r="11" spans="1:56" s="105" customFormat="1" ht="15.75" x14ac:dyDescent="0.25">
      <c r="A11" s="59">
        <v>4</v>
      </c>
      <c r="B11" s="59" t="s">
        <v>39</v>
      </c>
      <c r="C11" s="190">
        <f>'Crop Loan'!DK14</f>
        <v>2000</v>
      </c>
      <c r="D11" s="190">
        <f>'Crop Loan'!DL14</f>
        <v>2100</v>
      </c>
      <c r="E11" s="59">
        <v>258</v>
      </c>
      <c r="F11" s="59">
        <v>516.58000000000004</v>
      </c>
      <c r="G11" s="59">
        <v>94</v>
      </c>
      <c r="H11" s="59">
        <v>190</v>
      </c>
      <c r="I11" s="59">
        <v>107</v>
      </c>
      <c r="J11" s="59">
        <v>216.23</v>
      </c>
      <c r="K11" s="59">
        <v>35</v>
      </c>
      <c r="L11" s="59">
        <v>67.19</v>
      </c>
      <c r="M11" s="190">
        <f t="shared" si="0"/>
        <v>2400</v>
      </c>
      <c r="N11" s="190">
        <f t="shared" si="1"/>
        <v>2900</v>
      </c>
      <c r="O11" s="59">
        <v>2502</v>
      </c>
      <c r="P11" s="59">
        <v>11250</v>
      </c>
      <c r="Q11" s="59">
        <v>1001</v>
      </c>
      <c r="R11" s="59">
        <v>4500</v>
      </c>
      <c r="S11" s="59">
        <v>1497</v>
      </c>
      <c r="T11" s="59">
        <v>6750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5000</v>
      </c>
      <c r="Z11" s="59">
        <f t="shared" si="3"/>
        <v>22500</v>
      </c>
      <c r="AA11" s="59">
        <v>0</v>
      </c>
      <c r="AB11" s="59">
        <v>0</v>
      </c>
      <c r="AC11" s="59">
        <v>450</v>
      </c>
      <c r="AD11" s="59">
        <v>1750</v>
      </c>
      <c r="AE11" s="59">
        <v>1150</v>
      </c>
      <c r="AF11" s="59">
        <v>5300</v>
      </c>
      <c r="AG11" s="59">
        <v>0</v>
      </c>
      <c r="AH11" s="59">
        <v>0</v>
      </c>
      <c r="AI11" s="59">
        <v>0</v>
      </c>
      <c r="AJ11" s="59">
        <v>0</v>
      </c>
      <c r="AK11" s="59">
        <v>3510</v>
      </c>
      <c r="AL11" s="59">
        <v>14020</v>
      </c>
      <c r="AM11" s="59">
        <f t="shared" si="4"/>
        <v>12510</v>
      </c>
      <c r="AN11" s="59">
        <f t="shared" si="5"/>
        <v>46470</v>
      </c>
      <c r="AO11" s="59">
        <v>1250</v>
      </c>
      <c r="AP11" s="59">
        <v>4647</v>
      </c>
      <c r="AQ11" s="59">
        <v>0</v>
      </c>
      <c r="AR11" s="59">
        <v>0</v>
      </c>
      <c r="AS11" s="59">
        <v>1</v>
      </c>
      <c r="AT11" s="59">
        <v>1065.53</v>
      </c>
      <c r="AU11" s="59">
        <v>33</v>
      </c>
      <c r="AV11" s="59">
        <v>2836.66</v>
      </c>
      <c r="AW11" s="59">
        <v>262</v>
      </c>
      <c r="AX11" s="59">
        <v>2118.0100000000002</v>
      </c>
      <c r="AY11" s="59">
        <v>854</v>
      </c>
      <c r="AZ11" s="59">
        <v>5479.8</v>
      </c>
      <c r="BA11" s="59">
        <v>1150</v>
      </c>
      <c r="BB11" s="59">
        <v>11500</v>
      </c>
      <c r="BC11" s="59">
        <v>13660</v>
      </c>
      <c r="BD11" s="59">
        <v>57970</v>
      </c>
    </row>
    <row r="12" spans="1:56" s="105" customFormat="1" ht="15.75" x14ac:dyDescent="0.25">
      <c r="A12" s="59">
        <v>5</v>
      </c>
      <c r="B12" s="59" t="s">
        <v>40</v>
      </c>
      <c r="C12" s="190">
        <f>'Crop Loan'!DK15</f>
        <v>4000</v>
      </c>
      <c r="D12" s="190">
        <f>'Crop Loan'!DL15</f>
        <v>4000</v>
      </c>
      <c r="E12" s="59">
        <v>161</v>
      </c>
      <c r="F12" s="59">
        <v>322.87</v>
      </c>
      <c r="G12" s="59">
        <v>59</v>
      </c>
      <c r="H12" s="59">
        <v>118.78</v>
      </c>
      <c r="I12" s="59">
        <v>67</v>
      </c>
      <c r="J12" s="59">
        <v>135.13999999999999</v>
      </c>
      <c r="K12" s="59">
        <v>22</v>
      </c>
      <c r="L12" s="59">
        <v>41.99</v>
      </c>
      <c r="M12" s="190">
        <f t="shared" si="0"/>
        <v>4250</v>
      </c>
      <c r="N12" s="190">
        <f t="shared" si="1"/>
        <v>4500</v>
      </c>
      <c r="O12" s="59">
        <v>26</v>
      </c>
      <c r="P12" s="59">
        <v>75</v>
      </c>
      <c r="Q12" s="59">
        <v>10</v>
      </c>
      <c r="R12" s="59">
        <v>30</v>
      </c>
      <c r="S12" s="59">
        <v>14</v>
      </c>
      <c r="T12" s="59">
        <v>45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50</v>
      </c>
      <c r="Z12" s="59">
        <f t="shared" si="3"/>
        <v>150</v>
      </c>
      <c r="AA12" s="59">
        <v>0</v>
      </c>
      <c r="AB12" s="59">
        <v>0</v>
      </c>
      <c r="AC12" s="59">
        <v>150</v>
      </c>
      <c r="AD12" s="59">
        <v>350</v>
      </c>
      <c r="AE12" s="59">
        <v>200</v>
      </c>
      <c r="AF12" s="59">
        <v>750</v>
      </c>
      <c r="AG12" s="59">
        <v>0</v>
      </c>
      <c r="AH12" s="59">
        <v>0</v>
      </c>
      <c r="AI12" s="59">
        <v>0</v>
      </c>
      <c r="AJ12" s="59">
        <v>0</v>
      </c>
      <c r="AK12" s="59">
        <v>50</v>
      </c>
      <c r="AL12" s="59">
        <v>100</v>
      </c>
      <c r="AM12" s="59">
        <f t="shared" si="4"/>
        <v>4700</v>
      </c>
      <c r="AN12" s="59">
        <f t="shared" si="5"/>
        <v>5850</v>
      </c>
      <c r="AO12" s="59">
        <v>470</v>
      </c>
      <c r="AP12" s="59">
        <v>585</v>
      </c>
      <c r="AQ12" s="59">
        <v>0</v>
      </c>
      <c r="AR12" s="59">
        <v>0</v>
      </c>
      <c r="AS12" s="59">
        <v>2</v>
      </c>
      <c r="AT12" s="59">
        <v>0</v>
      </c>
      <c r="AU12" s="59">
        <v>2</v>
      </c>
      <c r="AV12" s="59">
        <v>0</v>
      </c>
      <c r="AW12" s="59">
        <v>32</v>
      </c>
      <c r="AX12" s="59">
        <v>413.33</v>
      </c>
      <c r="AY12" s="59">
        <v>314</v>
      </c>
      <c r="AZ12" s="59">
        <v>3086.67</v>
      </c>
      <c r="BA12" s="59">
        <v>350</v>
      </c>
      <c r="BB12" s="59">
        <v>3500</v>
      </c>
      <c r="BC12" s="59">
        <v>5050</v>
      </c>
      <c r="BD12" s="59">
        <v>9350</v>
      </c>
    </row>
    <row r="13" spans="1:56" s="105" customFormat="1" ht="15.75" x14ac:dyDescent="0.25">
      <c r="A13" s="59">
        <v>6</v>
      </c>
      <c r="B13" s="59" t="s">
        <v>41</v>
      </c>
      <c r="C13" s="190">
        <f>'Crop Loan'!DK16</f>
        <v>4800</v>
      </c>
      <c r="D13" s="190">
        <f>'Crop Loan'!DL16</f>
        <v>5700</v>
      </c>
      <c r="E13" s="59">
        <v>195</v>
      </c>
      <c r="F13" s="59">
        <v>387.42</v>
      </c>
      <c r="G13" s="59">
        <v>71</v>
      </c>
      <c r="H13" s="59">
        <v>142.51</v>
      </c>
      <c r="I13" s="59">
        <v>79</v>
      </c>
      <c r="J13" s="59">
        <v>162.18</v>
      </c>
      <c r="K13" s="59">
        <v>26</v>
      </c>
      <c r="L13" s="59">
        <v>50.4</v>
      </c>
      <c r="M13" s="190">
        <f t="shared" si="0"/>
        <v>5100</v>
      </c>
      <c r="N13" s="190">
        <f t="shared" si="1"/>
        <v>6300</v>
      </c>
      <c r="O13" s="59">
        <v>401</v>
      </c>
      <c r="P13" s="59">
        <v>2050</v>
      </c>
      <c r="Q13" s="59">
        <v>162</v>
      </c>
      <c r="R13" s="59">
        <v>820</v>
      </c>
      <c r="S13" s="59">
        <v>237</v>
      </c>
      <c r="T13" s="59">
        <v>1230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800</v>
      </c>
      <c r="Z13" s="59">
        <f t="shared" si="3"/>
        <v>4100</v>
      </c>
      <c r="AA13" s="59">
        <v>0</v>
      </c>
      <c r="AB13" s="59">
        <v>0</v>
      </c>
      <c r="AC13" s="59">
        <v>70</v>
      </c>
      <c r="AD13" s="59">
        <v>280</v>
      </c>
      <c r="AE13" s="59">
        <v>400</v>
      </c>
      <c r="AF13" s="59">
        <v>1790</v>
      </c>
      <c r="AG13" s="59">
        <v>0</v>
      </c>
      <c r="AH13" s="59">
        <v>0</v>
      </c>
      <c r="AI13" s="59">
        <v>0</v>
      </c>
      <c r="AJ13" s="59">
        <v>0</v>
      </c>
      <c r="AK13" s="59">
        <v>75</v>
      </c>
      <c r="AL13" s="59">
        <v>150</v>
      </c>
      <c r="AM13" s="59">
        <f t="shared" si="4"/>
        <v>6445</v>
      </c>
      <c r="AN13" s="59">
        <f t="shared" si="5"/>
        <v>12620</v>
      </c>
      <c r="AO13" s="59">
        <v>646</v>
      </c>
      <c r="AP13" s="59">
        <v>1262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200</v>
      </c>
      <c r="AZ13" s="59">
        <v>1900</v>
      </c>
      <c r="BA13" s="59">
        <v>200</v>
      </c>
      <c r="BB13" s="59">
        <v>1900</v>
      </c>
      <c r="BC13" s="59">
        <v>6645</v>
      </c>
      <c r="BD13" s="59">
        <v>14520</v>
      </c>
    </row>
    <row r="14" spans="1:56" s="105" customFormat="1" ht="15.75" x14ac:dyDescent="0.25">
      <c r="A14" s="59">
        <v>7</v>
      </c>
      <c r="B14" s="59" t="s">
        <v>42</v>
      </c>
      <c r="C14" s="190">
        <f>'Crop Loan'!DK17</f>
        <v>800</v>
      </c>
      <c r="D14" s="190">
        <f>'Crop Loan'!DL17</f>
        <v>800</v>
      </c>
      <c r="E14" s="59">
        <v>31</v>
      </c>
      <c r="F14" s="59">
        <v>64.569999999999993</v>
      </c>
      <c r="G14" s="59">
        <v>12</v>
      </c>
      <c r="H14" s="59">
        <v>23.76</v>
      </c>
      <c r="I14" s="59">
        <v>14</v>
      </c>
      <c r="J14" s="59">
        <v>27.03</v>
      </c>
      <c r="K14" s="59">
        <v>5</v>
      </c>
      <c r="L14" s="59">
        <v>8.4</v>
      </c>
      <c r="M14" s="190">
        <f t="shared" si="0"/>
        <v>850</v>
      </c>
      <c r="N14" s="190">
        <f t="shared" si="1"/>
        <v>899.99999999999989</v>
      </c>
      <c r="O14" s="59">
        <v>325</v>
      </c>
      <c r="P14" s="59">
        <v>1650</v>
      </c>
      <c r="Q14" s="59">
        <v>129</v>
      </c>
      <c r="R14" s="59">
        <v>660</v>
      </c>
      <c r="S14" s="59">
        <v>196</v>
      </c>
      <c r="T14" s="59">
        <v>990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650</v>
      </c>
      <c r="Z14" s="59">
        <f t="shared" si="3"/>
        <v>3300</v>
      </c>
      <c r="AA14" s="59">
        <v>0</v>
      </c>
      <c r="AB14" s="59">
        <v>0</v>
      </c>
      <c r="AC14" s="59">
        <v>25</v>
      </c>
      <c r="AD14" s="59">
        <v>100</v>
      </c>
      <c r="AE14" s="59">
        <v>300</v>
      </c>
      <c r="AF14" s="59">
        <v>1500</v>
      </c>
      <c r="AG14" s="59">
        <v>0</v>
      </c>
      <c r="AH14" s="59">
        <v>0</v>
      </c>
      <c r="AI14" s="59">
        <v>0</v>
      </c>
      <c r="AJ14" s="59">
        <v>0</v>
      </c>
      <c r="AK14" s="59">
        <v>85</v>
      </c>
      <c r="AL14" s="59">
        <v>170</v>
      </c>
      <c r="AM14" s="59">
        <f t="shared" si="4"/>
        <v>1910</v>
      </c>
      <c r="AN14" s="59">
        <f t="shared" si="5"/>
        <v>5970</v>
      </c>
      <c r="AO14" s="59">
        <v>191</v>
      </c>
      <c r="AP14" s="59">
        <v>597</v>
      </c>
      <c r="AQ14" s="59">
        <v>0</v>
      </c>
      <c r="AR14" s="59">
        <v>0</v>
      </c>
      <c r="AS14" s="59">
        <v>238</v>
      </c>
      <c r="AT14" s="59">
        <v>3920.47</v>
      </c>
      <c r="AU14" s="59">
        <v>164</v>
      </c>
      <c r="AV14" s="59">
        <v>6139.2</v>
      </c>
      <c r="AW14" s="59">
        <v>597</v>
      </c>
      <c r="AX14" s="59">
        <v>2983.67</v>
      </c>
      <c r="AY14" s="59">
        <v>501</v>
      </c>
      <c r="AZ14" s="59">
        <v>1956.66</v>
      </c>
      <c r="BA14" s="59">
        <v>1500</v>
      </c>
      <c r="BB14" s="59">
        <v>15000</v>
      </c>
      <c r="BC14" s="59">
        <v>3410</v>
      </c>
      <c r="BD14" s="59">
        <v>20970</v>
      </c>
    </row>
    <row r="15" spans="1:56" s="105" customFormat="1" ht="15.75" x14ac:dyDescent="0.25">
      <c r="A15" s="59">
        <v>8</v>
      </c>
      <c r="B15" s="59" t="s">
        <v>43</v>
      </c>
      <c r="C15" s="190">
        <f>'Crop Loan'!DK18</f>
        <v>0</v>
      </c>
      <c r="D15" s="190">
        <f>'Crop Loan'!DL18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25</v>
      </c>
      <c r="P15" s="59">
        <v>100</v>
      </c>
      <c r="Q15" s="59">
        <v>10</v>
      </c>
      <c r="R15" s="59">
        <v>40</v>
      </c>
      <c r="S15" s="59">
        <v>15</v>
      </c>
      <c r="T15" s="59">
        <v>60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50</v>
      </c>
      <c r="Z15" s="59">
        <f t="shared" si="3"/>
        <v>200</v>
      </c>
      <c r="AA15" s="59">
        <v>0</v>
      </c>
      <c r="AB15" s="59">
        <v>0</v>
      </c>
      <c r="AC15" s="59">
        <v>20</v>
      </c>
      <c r="AD15" s="59">
        <v>35</v>
      </c>
      <c r="AE15" s="59">
        <v>20</v>
      </c>
      <c r="AF15" s="59">
        <v>50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90</v>
      </c>
      <c r="AN15" s="59">
        <f t="shared" si="5"/>
        <v>285</v>
      </c>
      <c r="AO15" s="59">
        <v>9</v>
      </c>
      <c r="AP15" s="59">
        <v>28.5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50</v>
      </c>
      <c r="AZ15" s="59">
        <v>300</v>
      </c>
      <c r="BA15" s="59">
        <v>50</v>
      </c>
      <c r="BB15" s="59">
        <v>300</v>
      </c>
      <c r="BC15" s="59">
        <v>140</v>
      </c>
      <c r="BD15" s="59">
        <v>585</v>
      </c>
    </row>
    <row r="16" spans="1:56" s="105" customFormat="1" ht="15.75" x14ac:dyDescent="0.25">
      <c r="A16" s="59">
        <v>9</v>
      </c>
      <c r="B16" s="59" t="s">
        <v>44</v>
      </c>
      <c r="C16" s="190">
        <f>'Crop Loan'!DK19</f>
        <v>5000</v>
      </c>
      <c r="D16" s="190">
        <f>'Crop Loan'!DL19</f>
        <v>5500</v>
      </c>
      <c r="E16" s="59">
        <v>3263</v>
      </c>
      <c r="F16" s="59">
        <v>16207.1</v>
      </c>
      <c r="G16" s="59">
        <v>1200</v>
      </c>
      <c r="H16" s="59">
        <v>5961.25</v>
      </c>
      <c r="I16" s="59">
        <v>1364</v>
      </c>
      <c r="J16" s="59">
        <v>6784.52</v>
      </c>
      <c r="K16" s="59">
        <v>423</v>
      </c>
      <c r="L16" s="59">
        <v>2108.38</v>
      </c>
      <c r="M16" s="190">
        <f t="shared" si="0"/>
        <v>10050</v>
      </c>
      <c r="N16" s="190">
        <f t="shared" si="1"/>
        <v>30600</v>
      </c>
      <c r="O16" s="59">
        <v>6853</v>
      </c>
      <c r="P16" s="59">
        <v>33750</v>
      </c>
      <c r="Q16" s="59">
        <v>2740</v>
      </c>
      <c r="R16" s="59">
        <v>13500</v>
      </c>
      <c r="S16" s="59">
        <v>4107</v>
      </c>
      <c r="T16" s="59">
        <v>20250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13700</v>
      </c>
      <c r="Z16" s="59">
        <f t="shared" si="3"/>
        <v>67500</v>
      </c>
      <c r="AA16" s="59">
        <v>0</v>
      </c>
      <c r="AB16" s="59">
        <v>0</v>
      </c>
      <c r="AC16" s="59">
        <v>226</v>
      </c>
      <c r="AD16" s="59">
        <v>800</v>
      </c>
      <c r="AE16" s="59">
        <v>399</v>
      </c>
      <c r="AF16" s="59">
        <v>1750</v>
      </c>
      <c r="AG16" s="59">
        <v>0</v>
      </c>
      <c r="AH16" s="59">
        <v>0</v>
      </c>
      <c r="AI16" s="59">
        <v>0</v>
      </c>
      <c r="AJ16" s="59">
        <v>0</v>
      </c>
      <c r="AK16" s="59">
        <v>325</v>
      </c>
      <c r="AL16" s="59">
        <v>650</v>
      </c>
      <c r="AM16" s="59">
        <f t="shared" si="4"/>
        <v>24700</v>
      </c>
      <c r="AN16" s="59">
        <f t="shared" si="5"/>
        <v>101300</v>
      </c>
      <c r="AO16" s="59">
        <v>2472</v>
      </c>
      <c r="AP16" s="59">
        <v>10130</v>
      </c>
      <c r="AQ16" s="59">
        <v>0</v>
      </c>
      <c r="AR16" s="59">
        <v>0</v>
      </c>
      <c r="AS16" s="59">
        <v>802</v>
      </c>
      <c r="AT16" s="59">
        <v>13219.25</v>
      </c>
      <c r="AU16" s="59">
        <v>552</v>
      </c>
      <c r="AV16" s="59">
        <v>20700.5</v>
      </c>
      <c r="AW16" s="59">
        <v>2012</v>
      </c>
      <c r="AX16" s="59">
        <v>10060.51</v>
      </c>
      <c r="AY16" s="59">
        <v>1384</v>
      </c>
      <c r="AZ16" s="59">
        <v>3519.74</v>
      </c>
      <c r="BA16" s="59">
        <v>4750</v>
      </c>
      <c r="BB16" s="59">
        <v>47500</v>
      </c>
      <c r="BC16" s="59">
        <v>29450</v>
      </c>
      <c r="BD16" s="59">
        <v>148800</v>
      </c>
    </row>
    <row r="17" spans="1:56" s="105" customFormat="1" ht="15.75" x14ac:dyDescent="0.25">
      <c r="A17" s="59">
        <v>10</v>
      </c>
      <c r="B17" s="59" t="s">
        <v>45</v>
      </c>
      <c r="C17" s="190">
        <f>'Crop Loan'!DK20</f>
        <v>14000</v>
      </c>
      <c r="D17" s="190">
        <f>'Crop Loan'!DL20</f>
        <v>15999</v>
      </c>
      <c r="E17" s="59">
        <v>644</v>
      </c>
      <c r="F17" s="59">
        <v>3228.51</v>
      </c>
      <c r="G17" s="59">
        <v>237</v>
      </c>
      <c r="H17" s="59">
        <v>1187.54</v>
      </c>
      <c r="I17" s="59">
        <v>271</v>
      </c>
      <c r="J17" s="59">
        <v>1351.48</v>
      </c>
      <c r="K17" s="59">
        <v>85</v>
      </c>
      <c r="L17" s="59">
        <v>420.01</v>
      </c>
      <c r="M17" s="190">
        <f t="shared" si="0"/>
        <v>15000</v>
      </c>
      <c r="N17" s="190">
        <f t="shared" si="1"/>
        <v>20999</v>
      </c>
      <c r="O17" s="59">
        <v>1753</v>
      </c>
      <c r="P17" s="59">
        <v>8750</v>
      </c>
      <c r="Q17" s="59">
        <v>701</v>
      </c>
      <c r="R17" s="59">
        <v>3500</v>
      </c>
      <c r="S17" s="59">
        <v>1046</v>
      </c>
      <c r="T17" s="59">
        <v>5250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3500</v>
      </c>
      <c r="Z17" s="59">
        <f t="shared" si="3"/>
        <v>17500</v>
      </c>
      <c r="AA17" s="59">
        <v>0</v>
      </c>
      <c r="AB17" s="59">
        <v>0</v>
      </c>
      <c r="AC17" s="59">
        <v>801</v>
      </c>
      <c r="AD17" s="59">
        <v>2400</v>
      </c>
      <c r="AE17" s="59">
        <v>2499</v>
      </c>
      <c r="AF17" s="59">
        <v>25000</v>
      </c>
      <c r="AG17" s="59">
        <v>0</v>
      </c>
      <c r="AH17" s="59">
        <v>0</v>
      </c>
      <c r="AI17" s="59">
        <v>0</v>
      </c>
      <c r="AJ17" s="59">
        <v>0</v>
      </c>
      <c r="AK17" s="59">
        <v>1000</v>
      </c>
      <c r="AL17" s="59">
        <v>2000</v>
      </c>
      <c r="AM17" s="59">
        <f t="shared" si="4"/>
        <v>22800</v>
      </c>
      <c r="AN17" s="59">
        <f t="shared" si="5"/>
        <v>67899</v>
      </c>
      <c r="AO17" s="59">
        <v>2282</v>
      </c>
      <c r="AP17" s="59">
        <v>6790</v>
      </c>
      <c r="AQ17" s="59">
        <v>0</v>
      </c>
      <c r="AR17" s="59">
        <v>0</v>
      </c>
      <c r="AS17" s="59">
        <v>2</v>
      </c>
      <c r="AT17" s="59">
        <v>1021.72</v>
      </c>
      <c r="AU17" s="59">
        <v>17</v>
      </c>
      <c r="AV17" s="59">
        <v>2630.53</v>
      </c>
      <c r="AW17" s="59">
        <v>304</v>
      </c>
      <c r="AX17" s="59">
        <v>2501.0300000000002</v>
      </c>
      <c r="AY17" s="59">
        <v>1177</v>
      </c>
      <c r="AZ17" s="59">
        <v>8846.7199999999993</v>
      </c>
      <c r="BA17" s="59">
        <v>1500</v>
      </c>
      <c r="BB17" s="59">
        <v>15000</v>
      </c>
      <c r="BC17" s="59">
        <v>24300</v>
      </c>
      <c r="BD17" s="59">
        <v>82900</v>
      </c>
    </row>
    <row r="18" spans="1:56" s="105" customFormat="1" ht="15.75" x14ac:dyDescent="0.25">
      <c r="A18" s="59">
        <v>11</v>
      </c>
      <c r="B18" s="59" t="s">
        <v>46</v>
      </c>
      <c r="C18" s="190">
        <f>'Crop Loan'!DK21</f>
        <v>5000</v>
      </c>
      <c r="D18" s="190">
        <f>'Crop Loan'!DL21</f>
        <v>5001</v>
      </c>
      <c r="E18" s="59">
        <v>195</v>
      </c>
      <c r="F18" s="59">
        <v>387.42</v>
      </c>
      <c r="G18" s="59">
        <v>72</v>
      </c>
      <c r="H18" s="59">
        <v>142.51</v>
      </c>
      <c r="I18" s="59">
        <v>80</v>
      </c>
      <c r="J18" s="59">
        <v>162.18</v>
      </c>
      <c r="K18" s="59">
        <v>25</v>
      </c>
      <c r="L18" s="59">
        <v>50.4</v>
      </c>
      <c r="M18" s="190">
        <f t="shared" si="0"/>
        <v>5300</v>
      </c>
      <c r="N18" s="190">
        <f t="shared" si="1"/>
        <v>5601</v>
      </c>
      <c r="O18" s="59">
        <v>504</v>
      </c>
      <c r="P18" s="59">
        <v>2000</v>
      </c>
      <c r="Q18" s="59">
        <v>202</v>
      </c>
      <c r="R18" s="59">
        <v>800</v>
      </c>
      <c r="S18" s="59">
        <v>294</v>
      </c>
      <c r="T18" s="59">
        <v>1200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1000</v>
      </c>
      <c r="Z18" s="59">
        <f t="shared" si="3"/>
        <v>4000</v>
      </c>
      <c r="AA18" s="59">
        <v>0</v>
      </c>
      <c r="AB18" s="59">
        <v>0</v>
      </c>
      <c r="AC18" s="59">
        <v>98</v>
      </c>
      <c r="AD18" s="59">
        <v>400</v>
      </c>
      <c r="AE18" s="59">
        <v>1302</v>
      </c>
      <c r="AF18" s="59">
        <v>6400</v>
      </c>
      <c r="AG18" s="59">
        <v>0</v>
      </c>
      <c r="AH18" s="59">
        <v>0</v>
      </c>
      <c r="AI18" s="59">
        <v>0</v>
      </c>
      <c r="AJ18" s="59">
        <v>0</v>
      </c>
      <c r="AK18" s="59">
        <v>10</v>
      </c>
      <c r="AL18" s="59">
        <v>20</v>
      </c>
      <c r="AM18" s="59">
        <f t="shared" si="4"/>
        <v>7710</v>
      </c>
      <c r="AN18" s="59">
        <f t="shared" si="5"/>
        <v>16421</v>
      </c>
      <c r="AO18" s="59">
        <v>772</v>
      </c>
      <c r="AP18" s="59">
        <v>1642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23</v>
      </c>
      <c r="AX18" s="59">
        <v>114.63</v>
      </c>
      <c r="AY18" s="59">
        <v>277</v>
      </c>
      <c r="AZ18" s="59">
        <v>2885.37</v>
      </c>
      <c r="BA18" s="59">
        <v>300</v>
      </c>
      <c r="BB18" s="59">
        <v>3000</v>
      </c>
      <c r="BC18" s="59">
        <v>8010</v>
      </c>
      <c r="BD18" s="59">
        <v>19420</v>
      </c>
    </row>
    <row r="19" spans="1:56" s="105" customFormat="1" ht="15.75" x14ac:dyDescent="0.25">
      <c r="A19" s="59">
        <v>12</v>
      </c>
      <c r="B19" s="59" t="s">
        <v>47</v>
      </c>
      <c r="C19" s="190">
        <f>'Crop Loan'!DK22</f>
        <v>11450</v>
      </c>
      <c r="D19" s="190">
        <f>'Crop Loan'!DL22</f>
        <v>11999</v>
      </c>
      <c r="E19" s="59">
        <v>535</v>
      </c>
      <c r="F19" s="59">
        <v>1071.8699999999999</v>
      </c>
      <c r="G19" s="59">
        <v>201</v>
      </c>
      <c r="H19" s="59">
        <v>394.25</v>
      </c>
      <c r="I19" s="59">
        <v>226</v>
      </c>
      <c r="J19" s="59">
        <v>448.69</v>
      </c>
      <c r="K19" s="59">
        <v>69</v>
      </c>
      <c r="L19" s="59">
        <v>139.44</v>
      </c>
      <c r="M19" s="190">
        <f t="shared" si="0"/>
        <v>12280</v>
      </c>
      <c r="N19" s="190">
        <f t="shared" si="1"/>
        <v>13659</v>
      </c>
      <c r="O19" s="59">
        <v>2528</v>
      </c>
      <c r="P19" s="59">
        <v>12250</v>
      </c>
      <c r="Q19" s="59">
        <v>1013</v>
      </c>
      <c r="R19" s="59">
        <v>4900</v>
      </c>
      <c r="S19" s="59">
        <v>1509</v>
      </c>
      <c r="T19" s="59">
        <v>7350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5050</v>
      </c>
      <c r="Z19" s="59">
        <f t="shared" si="3"/>
        <v>24500</v>
      </c>
      <c r="AA19" s="59">
        <v>0</v>
      </c>
      <c r="AB19" s="59">
        <v>0</v>
      </c>
      <c r="AC19" s="59">
        <v>100</v>
      </c>
      <c r="AD19" s="59">
        <v>230</v>
      </c>
      <c r="AE19" s="59">
        <v>250</v>
      </c>
      <c r="AF19" s="59">
        <v>1000</v>
      </c>
      <c r="AG19" s="59">
        <v>0</v>
      </c>
      <c r="AH19" s="59">
        <v>0</v>
      </c>
      <c r="AI19" s="59">
        <v>0</v>
      </c>
      <c r="AJ19" s="59">
        <v>0</v>
      </c>
      <c r="AK19" s="59">
        <v>1175</v>
      </c>
      <c r="AL19" s="59">
        <v>2350</v>
      </c>
      <c r="AM19" s="59">
        <f t="shared" si="4"/>
        <v>18855</v>
      </c>
      <c r="AN19" s="59">
        <f t="shared" si="5"/>
        <v>41739</v>
      </c>
      <c r="AO19" s="59">
        <v>1888</v>
      </c>
      <c r="AP19" s="59">
        <v>4174</v>
      </c>
      <c r="AQ19" s="59">
        <v>0</v>
      </c>
      <c r="AR19" s="59">
        <v>0</v>
      </c>
      <c r="AS19" s="59">
        <v>190</v>
      </c>
      <c r="AT19" s="59">
        <v>3138.22</v>
      </c>
      <c r="AU19" s="59">
        <v>160</v>
      </c>
      <c r="AV19" s="59">
        <v>5998.96</v>
      </c>
      <c r="AW19" s="59">
        <v>640</v>
      </c>
      <c r="AX19" s="59">
        <v>3194.32</v>
      </c>
      <c r="AY19" s="59">
        <v>630</v>
      </c>
      <c r="AZ19" s="59">
        <v>3768.5</v>
      </c>
      <c r="BA19" s="59">
        <v>1620</v>
      </c>
      <c r="BB19" s="59">
        <v>16100</v>
      </c>
      <c r="BC19" s="59">
        <v>20475</v>
      </c>
      <c r="BD19" s="59">
        <v>57840</v>
      </c>
    </row>
    <row r="20" spans="1:56" s="107" customFormat="1" ht="15.75" x14ac:dyDescent="0.25">
      <c r="A20" s="106"/>
      <c r="B20" s="91" t="s">
        <v>48</v>
      </c>
      <c r="C20" s="188">
        <f>SUM(C8:C19)</f>
        <v>92050</v>
      </c>
      <c r="D20" s="188">
        <f t="shared" ref="D20:BD20" si="6">SUM(D8:D19)</f>
        <v>101103</v>
      </c>
      <c r="E20" s="188">
        <f t="shared" si="6"/>
        <v>10280</v>
      </c>
      <c r="F20" s="188">
        <f t="shared" si="6"/>
        <v>32194.7</v>
      </c>
      <c r="G20" s="188">
        <f t="shared" si="6"/>
        <v>3790</v>
      </c>
      <c r="H20" s="188">
        <f t="shared" si="6"/>
        <v>11841.88</v>
      </c>
      <c r="I20" s="188">
        <f t="shared" si="6"/>
        <v>4306</v>
      </c>
      <c r="J20" s="188">
        <f t="shared" si="6"/>
        <v>13477.1</v>
      </c>
      <c r="K20" s="188">
        <f t="shared" si="6"/>
        <v>1344</v>
      </c>
      <c r="L20" s="188">
        <f t="shared" si="6"/>
        <v>4188.2000000000007</v>
      </c>
      <c r="M20" s="188">
        <f t="shared" si="6"/>
        <v>107980</v>
      </c>
      <c r="N20" s="188">
        <f t="shared" si="6"/>
        <v>150963</v>
      </c>
      <c r="O20" s="188">
        <f t="shared" si="6"/>
        <v>17957</v>
      </c>
      <c r="P20" s="188">
        <f t="shared" si="6"/>
        <v>86650</v>
      </c>
      <c r="Q20" s="188">
        <f t="shared" si="6"/>
        <v>7180</v>
      </c>
      <c r="R20" s="188">
        <f t="shared" si="6"/>
        <v>34660</v>
      </c>
      <c r="S20" s="188">
        <f t="shared" si="6"/>
        <v>10713</v>
      </c>
      <c r="T20" s="188">
        <f t="shared" si="6"/>
        <v>51990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35850</v>
      </c>
      <c r="Z20" s="188">
        <f t="shared" si="6"/>
        <v>173300</v>
      </c>
      <c r="AA20" s="188">
        <f t="shared" si="6"/>
        <v>0</v>
      </c>
      <c r="AB20" s="188">
        <f t="shared" si="6"/>
        <v>0</v>
      </c>
      <c r="AC20" s="188">
        <f t="shared" si="6"/>
        <v>2740</v>
      </c>
      <c r="AD20" s="188">
        <f t="shared" si="6"/>
        <v>8345</v>
      </c>
      <c r="AE20" s="188">
        <f t="shared" si="6"/>
        <v>8520</v>
      </c>
      <c r="AF20" s="188">
        <f t="shared" si="6"/>
        <v>56640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7280</v>
      </c>
      <c r="AL20" s="188">
        <f t="shared" si="6"/>
        <v>21560</v>
      </c>
      <c r="AM20" s="188">
        <f t="shared" si="6"/>
        <v>162370</v>
      </c>
      <c r="AN20" s="188">
        <f t="shared" si="6"/>
        <v>410808</v>
      </c>
      <c r="AO20" s="188">
        <f t="shared" si="6"/>
        <v>16257</v>
      </c>
      <c r="AP20" s="188">
        <f t="shared" si="6"/>
        <v>41080.5</v>
      </c>
      <c r="AQ20" s="188">
        <f t="shared" si="6"/>
        <v>0</v>
      </c>
      <c r="AR20" s="188">
        <f t="shared" si="6"/>
        <v>0</v>
      </c>
      <c r="AS20" s="188">
        <f t="shared" si="6"/>
        <v>1631</v>
      </c>
      <c r="AT20" s="188">
        <f t="shared" si="6"/>
        <v>31536.710000000003</v>
      </c>
      <c r="AU20" s="188">
        <f t="shared" si="6"/>
        <v>1331</v>
      </c>
      <c r="AV20" s="188">
        <f t="shared" si="6"/>
        <v>58406.9</v>
      </c>
      <c r="AW20" s="188">
        <f t="shared" si="6"/>
        <v>5865</v>
      </c>
      <c r="AX20" s="188">
        <f t="shared" si="6"/>
        <v>33866.750000000007</v>
      </c>
      <c r="AY20" s="188">
        <f t="shared" si="6"/>
        <v>9363</v>
      </c>
      <c r="AZ20" s="188">
        <f t="shared" si="6"/>
        <v>57689.64</v>
      </c>
      <c r="BA20" s="188">
        <f t="shared" si="6"/>
        <v>18190</v>
      </c>
      <c r="BB20" s="188">
        <f t="shared" si="6"/>
        <v>181500</v>
      </c>
      <c r="BC20" s="188">
        <f t="shared" si="6"/>
        <v>180560</v>
      </c>
      <c r="BD20" s="188">
        <f t="shared" si="6"/>
        <v>592305</v>
      </c>
    </row>
    <row r="21" spans="1:56" s="105" customFormat="1" ht="15.75" x14ac:dyDescent="0.25">
      <c r="A21" s="59">
        <v>13</v>
      </c>
      <c r="B21" s="59" t="s">
        <v>49</v>
      </c>
      <c r="C21" s="190">
        <f>'Crop Loan'!DK24</f>
        <v>800</v>
      </c>
      <c r="D21" s="190">
        <f>'Crop Loan'!DL24</f>
        <v>900</v>
      </c>
      <c r="E21" s="59">
        <v>421</v>
      </c>
      <c r="F21" s="59">
        <v>2117.9</v>
      </c>
      <c r="G21" s="59">
        <v>156</v>
      </c>
      <c r="H21" s="59">
        <v>779</v>
      </c>
      <c r="I21" s="59">
        <v>176</v>
      </c>
      <c r="J21" s="59">
        <v>886.58</v>
      </c>
      <c r="K21" s="59">
        <v>53</v>
      </c>
      <c r="L21" s="59">
        <v>275.52</v>
      </c>
      <c r="M21" s="190">
        <f t="shared" ref="M21:M34" si="7">C21+E21+I21+K21</f>
        <v>1450</v>
      </c>
      <c r="N21" s="190">
        <f t="shared" ref="N21:N34" si="8">D21+F21+J21+L21</f>
        <v>4180</v>
      </c>
      <c r="O21" s="59">
        <v>1251</v>
      </c>
      <c r="P21" s="59">
        <v>6250</v>
      </c>
      <c r="Q21" s="59">
        <v>500</v>
      </c>
      <c r="R21" s="59">
        <v>2500</v>
      </c>
      <c r="S21" s="59">
        <v>749</v>
      </c>
      <c r="T21" s="59">
        <v>3750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2500</v>
      </c>
      <c r="Z21" s="59">
        <f>P21+R21+T21+V21+X21</f>
        <v>12500</v>
      </c>
      <c r="AA21" s="59">
        <v>0</v>
      </c>
      <c r="AB21" s="59">
        <v>0</v>
      </c>
      <c r="AC21" s="59">
        <v>100</v>
      </c>
      <c r="AD21" s="59">
        <v>355</v>
      </c>
      <c r="AE21" s="59">
        <v>100</v>
      </c>
      <c r="AF21" s="59">
        <v>550</v>
      </c>
      <c r="AG21" s="59">
        <v>0</v>
      </c>
      <c r="AH21" s="59">
        <v>0</v>
      </c>
      <c r="AI21" s="59">
        <v>0</v>
      </c>
      <c r="AJ21" s="59">
        <v>0</v>
      </c>
      <c r="AK21" s="59">
        <v>100</v>
      </c>
      <c r="AL21" s="59">
        <v>340</v>
      </c>
      <c r="AM21" s="59">
        <f t="shared" ref="AM21:AM34" si="9">M21+Y21+AA21+AC21+AE21+AG21+AI21+AK21</f>
        <v>4250</v>
      </c>
      <c r="AN21" s="59">
        <f t="shared" ref="AN21:AN34" si="10">N21+Z21+AB21+AD21+AF21+AH21+AJ21+AL21</f>
        <v>17925</v>
      </c>
      <c r="AO21" s="59">
        <v>425</v>
      </c>
      <c r="AP21" s="59">
        <v>1792.5</v>
      </c>
      <c r="AQ21" s="59">
        <v>0</v>
      </c>
      <c r="AR21" s="59">
        <v>0</v>
      </c>
      <c r="AS21" s="59">
        <v>672</v>
      </c>
      <c r="AT21" s="59">
        <v>11123.09</v>
      </c>
      <c r="AU21" s="59">
        <v>466</v>
      </c>
      <c r="AV21" s="59">
        <v>17418.05</v>
      </c>
      <c r="AW21" s="59">
        <v>1693</v>
      </c>
      <c r="AX21" s="59">
        <v>8465.2099999999991</v>
      </c>
      <c r="AY21" s="59">
        <v>1169</v>
      </c>
      <c r="AZ21" s="59">
        <v>2993.65</v>
      </c>
      <c r="BA21" s="59">
        <v>4000</v>
      </c>
      <c r="BB21" s="59">
        <v>40000</v>
      </c>
      <c r="BC21" s="59">
        <v>8250</v>
      </c>
      <c r="BD21" s="59">
        <v>57925</v>
      </c>
    </row>
    <row r="22" spans="1:56" s="105" customFormat="1" ht="15.75" x14ac:dyDescent="0.25">
      <c r="A22" s="59">
        <v>14</v>
      </c>
      <c r="B22" s="59" t="s">
        <v>50</v>
      </c>
      <c r="C22" s="190">
        <f>'Crop Loan'!DK25</f>
        <v>0</v>
      </c>
      <c r="D22" s="190">
        <f>'Crop Loan'!DL25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25</v>
      </c>
      <c r="P22" s="59">
        <v>150</v>
      </c>
      <c r="Q22" s="59">
        <v>10</v>
      </c>
      <c r="R22" s="59">
        <v>60</v>
      </c>
      <c r="S22" s="59">
        <v>15</v>
      </c>
      <c r="T22" s="59">
        <v>90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50</v>
      </c>
      <c r="Z22" s="59">
        <f t="shared" ref="Z22:Z34" si="12">P22+R22+T22+V22+X22</f>
        <v>300</v>
      </c>
      <c r="AA22" s="59">
        <v>0</v>
      </c>
      <c r="AB22" s="59">
        <v>0</v>
      </c>
      <c r="AC22" s="59">
        <v>0</v>
      </c>
      <c r="AD22" s="59">
        <v>0</v>
      </c>
      <c r="AE22" s="59">
        <v>20</v>
      </c>
      <c r="AF22" s="59">
        <v>50</v>
      </c>
      <c r="AG22" s="59">
        <v>0</v>
      </c>
      <c r="AH22" s="59">
        <v>0</v>
      </c>
      <c r="AI22" s="59">
        <v>0</v>
      </c>
      <c r="AJ22" s="59">
        <v>0</v>
      </c>
      <c r="AK22" s="59">
        <v>5</v>
      </c>
      <c r="AL22" s="59">
        <v>10</v>
      </c>
      <c r="AM22" s="59">
        <f t="shared" si="9"/>
        <v>75</v>
      </c>
      <c r="AN22" s="59">
        <f t="shared" si="10"/>
        <v>360</v>
      </c>
      <c r="AO22" s="59">
        <v>8</v>
      </c>
      <c r="AP22" s="59">
        <v>36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20</v>
      </c>
      <c r="AZ22" s="59">
        <v>100</v>
      </c>
      <c r="BA22" s="59">
        <v>20</v>
      </c>
      <c r="BB22" s="59">
        <v>100</v>
      </c>
      <c r="BC22" s="59">
        <v>95</v>
      </c>
      <c r="BD22" s="59">
        <v>460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Loan'!DK26</f>
        <v>0</v>
      </c>
      <c r="D23" s="190">
        <f>'Crop Loan'!DL26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Loan'!DK27</f>
        <v>0</v>
      </c>
      <c r="D24" s="190">
        <f>'Crop Loan'!DL27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25</v>
      </c>
      <c r="P24" s="59">
        <v>75</v>
      </c>
      <c r="Q24" s="59">
        <v>10</v>
      </c>
      <c r="R24" s="59">
        <v>30</v>
      </c>
      <c r="S24" s="59">
        <v>15</v>
      </c>
      <c r="T24" s="59">
        <v>45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50</v>
      </c>
      <c r="Z24" s="59">
        <f t="shared" si="12"/>
        <v>150</v>
      </c>
      <c r="AA24" s="59">
        <v>0</v>
      </c>
      <c r="AB24" s="59">
        <v>0</v>
      </c>
      <c r="AC24" s="59">
        <v>0</v>
      </c>
      <c r="AD24" s="59">
        <v>0</v>
      </c>
      <c r="AE24" s="59">
        <v>20</v>
      </c>
      <c r="AF24" s="59">
        <v>50</v>
      </c>
      <c r="AG24" s="59">
        <v>0</v>
      </c>
      <c r="AH24" s="59">
        <v>0</v>
      </c>
      <c r="AI24" s="59">
        <v>0</v>
      </c>
      <c r="AJ24" s="59">
        <v>0</v>
      </c>
      <c r="AK24" s="59">
        <v>5</v>
      </c>
      <c r="AL24" s="59">
        <v>10</v>
      </c>
      <c r="AM24" s="59">
        <f t="shared" si="9"/>
        <v>75</v>
      </c>
      <c r="AN24" s="59">
        <f t="shared" si="10"/>
        <v>210</v>
      </c>
      <c r="AO24" s="59">
        <v>8</v>
      </c>
      <c r="AP24" s="59">
        <v>21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20</v>
      </c>
      <c r="AZ24" s="59">
        <v>50</v>
      </c>
      <c r="BA24" s="59">
        <v>20</v>
      </c>
      <c r="BB24" s="59">
        <v>50</v>
      </c>
      <c r="BC24" s="59">
        <v>95</v>
      </c>
      <c r="BD24" s="59">
        <v>260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Loan'!DK28</f>
        <v>0</v>
      </c>
      <c r="D25" s="190">
        <f>'Crop Loan'!DL28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Loan'!DK29</f>
        <v>1800</v>
      </c>
      <c r="D26" s="190">
        <f>'Crop Loan'!DL29</f>
        <v>5201</v>
      </c>
      <c r="E26" s="59">
        <v>4520</v>
      </c>
      <c r="F26" s="59">
        <v>22922.34</v>
      </c>
      <c r="G26" s="59">
        <v>1663</v>
      </c>
      <c r="H26" s="59">
        <v>8431.25</v>
      </c>
      <c r="I26" s="59">
        <v>1892</v>
      </c>
      <c r="J26" s="59">
        <v>9595.65</v>
      </c>
      <c r="K26" s="59">
        <v>588</v>
      </c>
      <c r="L26" s="59">
        <v>2982.01</v>
      </c>
      <c r="M26" s="190">
        <f t="shared" si="7"/>
        <v>8800</v>
      </c>
      <c r="N26" s="190">
        <f t="shared" si="8"/>
        <v>40701</v>
      </c>
      <c r="O26" s="59">
        <v>3503</v>
      </c>
      <c r="P26" s="59">
        <v>17250</v>
      </c>
      <c r="Q26" s="59">
        <v>1401</v>
      </c>
      <c r="R26" s="59">
        <v>6900</v>
      </c>
      <c r="S26" s="59">
        <v>2096</v>
      </c>
      <c r="T26" s="59">
        <v>10350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7000</v>
      </c>
      <c r="Z26" s="59">
        <f t="shared" si="12"/>
        <v>34500</v>
      </c>
      <c r="AA26" s="59">
        <v>0</v>
      </c>
      <c r="AB26" s="59">
        <v>0</v>
      </c>
      <c r="AC26" s="59">
        <v>20</v>
      </c>
      <c r="AD26" s="59">
        <v>75</v>
      </c>
      <c r="AE26" s="59">
        <v>250</v>
      </c>
      <c r="AF26" s="59">
        <v>1300</v>
      </c>
      <c r="AG26" s="59">
        <v>0</v>
      </c>
      <c r="AH26" s="59">
        <v>0</v>
      </c>
      <c r="AI26" s="59">
        <v>0</v>
      </c>
      <c r="AJ26" s="59">
        <v>0</v>
      </c>
      <c r="AK26" s="59">
        <v>75</v>
      </c>
      <c r="AL26" s="59">
        <v>150</v>
      </c>
      <c r="AM26" s="59">
        <f t="shared" si="9"/>
        <v>16145</v>
      </c>
      <c r="AN26" s="59">
        <f t="shared" si="10"/>
        <v>76726</v>
      </c>
      <c r="AO26" s="59">
        <v>1615</v>
      </c>
      <c r="AP26" s="59">
        <v>7672.5</v>
      </c>
      <c r="AQ26" s="59">
        <v>0</v>
      </c>
      <c r="AR26" s="59">
        <v>0</v>
      </c>
      <c r="AS26" s="59">
        <v>0</v>
      </c>
      <c r="AT26" s="59">
        <v>0</v>
      </c>
      <c r="AU26" s="59">
        <v>196</v>
      </c>
      <c r="AV26" s="59">
        <v>7390.29</v>
      </c>
      <c r="AW26" s="59">
        <v>848</v>
      </c>
      <c r="AX26" s="59">
        <v>4236.0200000000004</v>
      </c>
      <c r="AY26" s="59">
        <v>956</v>
      </c>
      <c r="AZ26" s="59">
        <v>8373.69</v>
      </c>
      <c r="BA26" s="59">
        <v>2000</v>
      </c>
      <c r="BB26" s="59">
        <v>20000</v>
      </c>
      <c r="BC26" s="59">
        <v>18145</v>
      </c>
      <c r="BD26" s="59">
        <v>96725</v>
      </c>
    </row>
    <row r="27" spans="1:56" s="105" customFormat="1" ht="15.75" x14ac:dyDescent="0.25">
      <c r="A27" s="59">
        <v>19</v>
      </c>
      <c r="B27" s="59" t="s">
        <v>55</v>
      </c>
      <c r="C27" s="190">
        <f>'Crop Loan'!DK30</f>
        <v>1750</v>
      </c>
      <c r="D27" s="190">
        <f>'Crop Loan'!DL30</f>
        <v>4501</v>
      </c>
      <c r="E27" s="59">
        <v>1292</v>
      </c>
      <c r="F27" s="59">
        <v>5230.1499999999996</v>
      </c>
      <c r="G27" s="59">
        <v>474</v>
      </c>
      <c r="H27" s="59">
        <v>1923.74</v>
      </c>
      <c r="I27" s="59">
        <v>539</v>
      </c>
      <c r="J27" s="59">
        <v>2189.44</v>
      </c>
      <c r="K27" s="59">
        <v>169</v>
      </c>
      <c r="L27" s="59">
        <v>680.41</v>
      </c>
      <c r="M27" s="190">
        <f t="shared" si="7"/>
        <v>3750</v>
      </c>
      <c r="N27" s="190">
        <f t="shared" si="8"/>
        <v>12601</v>
      </c>
      <c r="O27" s="59">
        <v>5502</v>
      </c>
      <c r="P27" s="59">
        <v>27000</v>
      </c>
      <c r="Q27" s="59">
        <v>2196</v>
      </c>
      <c r="R27" s="59">
        <v>10800</v>
      </c>
      <c r="S27" s="59">
        <v>3302</v>
      </c>
      <c r="T27" s="59">
        <v>16200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11000</v>
      </c>
      <c r="Z27" s="59">
        <f t="shared" si="12"/>
        <v>54000</v>
      </c>
      <c r="AA27" s="59">
        <v>0</v>
      </c>
      <c r="AB27" s="59">
        <v>0</v>
      </c>
      <c r="AC27" s="59">
        <v>20</v>
      </c>
      <c r="AD27" s="59">
        <v>75</v>
      </c>
      <c r="AE27" s="59">
        <v>500</v>
      </c>
      <c r="AF27" s="59">
        <v>3000</v>
      </c>
      <c r="AG27" s="59">
        <v>0</v>
      </c>
      <c r="AH27" s="59">
        <v>0</v>
      </c>
      <c r="AI27" s="59">
        <v>0</v>
      </c>
      <c r="AJ27" s="59">
        <v>0</v>
      </c>
      <c r="AK27" s="59">
        <v>500</v>
      </c>
      <c r="AL27" s="59">
        <v>3500</v>
      </c>
      <c r="AM27" s="59">
        <f t="shared" si="9"/>
        <v>15770</v>
      </c>
      <c r="AN27" s="59">
        <f t="shared" si="10"/>
        <v>73176</v>
      </c>
      <c r="AO27" s="59">
        <v>1582</v>
      </c>
      <c r="AP27" s="59">
        <v>7317.5</v>
      </c>
      <c r="AQ27" s="59">
        <v>0</v>
      </c>
      <c r="AR27" s="59">
        <v>0</v>
      </c>
      <c r="AS27" s="59">
        <v>2400</v>
      </c>
      <c r="AT27" s="59">
        <v>47658.720000000001</v>
      </c>
      <c r="AU27" s="59">
        <v>1857</v>
      </c>
      <c r="AV27" s="59">
        <v>81930.45</v>
      </c>
      <c r="AW27" s="59">
        <v>6705</v>
      </c>
      <c r="AX27" s="59">
        <v>39818.379999999997</v>
      </c>
      <c r="AY27" s="59">
        <v>7838</v>
      </c>
      <c r="AZ27" s="59">
        <v>18592.45</v>
      </c>
      <c r="BA27" s="59">
        <v>18800</v>
      </c>
      <c r="BB27" s="59">
        <v>188000</v>
      </c>
      <c r="BC27" s="59">
        <v>34570</v>
      </c>
      <c r="BD27" s="59">
        <v>261175</v>
      </c>
    </row>
    <row r="28" spans="1:56" s="105" customFormat="1" ht="15.75" x14ac:dyDescent="0.25">
      <c r="A28" s="59">
        <v>20</v>
      </c>
      <c r="B28" s="59" t="s">
        <v>56</v>
      </c>
      <c r="C28" s="190">
        <f>'Crop Loan'!DK31</f>
        <v>1000</v>
      </c>
      <c r="D28" s="190">
        <f>'Crop Loan'!DL31</f>
        <v>1200</v>
      </c>
      <c r="E28" s="59">
        <v>129</v>
      </c>
      <c r="F28" s="59">
        <v>258.25</v>
      </c>
      <c r="G28" s="59">
        <v>47</v>
      </c>
      <c r="H28" s="59">
        <v>94.99</v>
      </c>
      <c r="I28" s="59">
        <v>54</v>
      </c>
      <c r="J28" s="59">
        <v>108.13</v>
      </c>
      <c r="K28" s="59">
        <v>17</v>
      </c>
      <c r="L28" s="59">
        <v>33.619999999999997</v>
      </c>
      <c r="M28" s="190">
        <f t="shared" si="7"/>
        <v>1200</v>
      </c>
      <c r="N28" s="190">
        <f t="shared" si="8"/>
        <v>1600</v>
      </c>
      <c r="O28" s="59">
        <v>25</v>
      </c>
      <c r="P28" s="59">
        <v>50</v>
      </c>
      <c r="Q28" s="59">
        <v>8</v>
      </c>
      <c r="R28" s="59">
        <v>20</v>
      </c>
      <c r="S28" s="59">
        <v>17</v>
      </c>
      <c r="T28" s="59">
        <v>30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50</v>
      </c>
      <c r="Z28" s="59">
        <f t="shared" si="12"/>
        <v>100</v>
      </c>
      <c r="AA28" s="59">
        <v>0</v>
      </c>
      <c r="AB28" s="59">
        <v>0</v>
      </c>
      <c r="AC28" s="59">
        <v>30</v>
      </c>
      <c r="AD28" s="59">
        <v>100</v>
      </c>
      <c r="AE28" s="59">
        <v>200</v>
      </c>
      <c r="AF28" s="59">
        <v>500</v>
      </c>
      <c r="AG28" s="59">
        <v>0</v>
      </c>
      <c r="AH28" s="59">
        <v>0</v>
      </c>
      <c r="AI28" s="59">
        <v>0</v>
      </c>
      <c r="AJ28" s="59">
        <v>0</v>
      </c>
      <c r="AK28" s="59">
        <v>10</v>
      </c>
      <c r="AL28" s="59">
        <v>20</v>
      </c>
      <c r="AM28" s="59">
        <f t="shared" si="9"/>
        <v>1490</v>
      </c>
      <c r="AN28" s="59">
        <f t="shared" si="10"/>
        <v>2320</v>
      </c>
      <c r="AO28" s="59">
        <v>150</v>
      </c>
      <c r="AP28" s="59">
        <v>232</v>
      </c>
      <c r="AQ28" s="59">
        <v>0</v>
      </c>
      <c r="AR28" s="59">
        <v>0</v>
      </c>
      <c r="AS28" s="59">
        <v>0</v>
      </c>
      <c r="AT28" s="59">
        <v>0</v>
      </c>
      <c r="AU28" s="59">
        <v>19</v>
      </c>
      <c r="AV28" s="59">
        <v>718.11</v>
      </c>
      <c r="AW28" s="59">
        <v>70</v>
      </c>
      <c r="AX28" s="59">
        <v>349</v>
      </c>
      <c r="AY28" s="59">
        <v>111</v>
      </c>
      <c r="AZ28" s="59">
        <v>932.89</v>
      </c>
      <c r="BA28" s="59">
        <v>200</v>
      </c>
      <c r="BB28" s="59">
        <v>2000</v>
      </c>
      <c r="BC28" s="59">
        <v>1690</v>
      </c>
      <c r="BD28" s="59">
        <v>4320</v>
      </c>
    </row>
    <row r="29" spans="1:56" s="105" customFormat="1" ht="15.75" x14ac:dyDescent="0.25">
      <c r="A29" s="59">
        <v>21</v>
      </c>
      <c r="B29" s="59" t="s">
        <v>57</v>
      </c>
      <c r="C29" s="190">
        <f>'Crop Loan'!DK32</f>
        <v>0</v>
      </c>
      <c r="D29" s="190">
        <f>'Crop Loan'!DL32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Loan'!DK33</f>
        <v>0</v>
      </c>
      <c r="D30" s="190">
        <f>'Crop Loan'!DL33</f>
        <v>0</v>
      </c>
      <c r="E30" s="59">
        <v>1291</v>
      </c>
      <c r="F30" s="59">
        <v>6457</v>
      </c>
      <c r="G30" s="59">
        <v>475</v>
      </c>
      <c r="H30" s="59">
        <v>2375</v>
      </c>
      <c r="I30" s="59">
        <v>541</v>
      </c>
      <c r="J30" s="59">
        <v>2703</v>
      </c>
      <c r="K30" s="59">
        <v>168</v>
      </c>
      <c r="L30" s="59">
        <v>840</v>
      </c>
      <c r="M30" s="190">
        <f t="shared" si="7"/>
        <v>2000</v>
      </c>
      <c r="N30" s="190">
        <f t="shared" si="8"/>
        <v>10000</v>
      </c>
      <c r="O30" s="59">
        <v>5501</v>
      </c>
      <c r="P30" s="59">
        <v>26750</v>
      </c>
      <c r="Q30" s="59">
        <v>2200</v>
      </c>
      <c r="R30" s="59">
        <v>10700</v>
      </c>
      <c r="S30" s="59">
        <v>3299</v>
      </c>
      <c r="T30" s="59">
        <v>16050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11000</v>
      </c>
      <c r="Z30" s="59">
        <f t="shared" si="12"/>
        <v>53500</v>
      </c>
      <c r="AA30" s="59">
        <v>0</v>
      </c>
      <c r="AB30" s="59">
        <v>0</v>
      </c>
      <c r="AC30" s="59">
        <v>0</v>
      </c>
      <c r="AD30" s="59">
        <v>0</v>
      </c>
      <c r="AE30" s="59">
        <v>150</v>
      </c>
      <c r="AF30" s="59">
        <v>840</v>
      </c>
      <c r="AG30" s="59">
        <v>0</v>
      </c>
      <c r="AH30" s="59">
        <v>0</v>
      </c>
      <c r="AI30" s="59">
        <v>0</v>
      </c>
      <c r="AJ30" s="59">
        <v>0</v>
      </c>
      <c r="AK30" s="59">
        <v>20</v>
      </c>
      <c r="AL30" s="59">
        <v>20</v>
      </c>
      <c r="AM30" s="59">
        <f t="shared" si="9"/>
        <v>13170</v>
      </c>
      <c r="AN30" s="59">
        <f t="shared" si="10"/>
        <v>64360</v>
      </c>
      <c r="AO30" s="59">
        <v>1317</v>
      </c>
      <c r="AP30" s="59">
        <v>6436</v>
      </c>
      <c r="AQ30" s="59">
        <v>0</v>
      </c>
      <c r="AR30" s="59">
        <v>0</v>
      </c>
      <c r="AS30" s="59">
        <v>759</v>
      </c>
      <c r="AT30" s="59">
        <v>12523.5</v>
      </c>
      <c r="AU30" s="59">
        <v>523</v>
      </c>
      <c r="AV30" s="59">
        <v>19611</v>
      </c>
      <c r="AW30" s="59">
        <v>1906</v>
      </c>
      <c r="AX30" s="59">
        <v>9531</v>
      </c>
      <c r="AY30" s="59">
        <v>1312</v>
      </c>
      <c r="AZ30" s="59">
        <v>3334.5</v>
      </c>
      <c r="BA30" s="59">
        <v>4500</v>
      </c>
      <c r="BB30" s="59">
        <v>45000</v>
      </c>
      <c r="BC30" s="59">
        <v>17670</v>
      </c>
      <c r="BD30" s="59">
        <v>109360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Loan'!DK34</f>
        <v>0</v>
      </c>
      <c r="D31" s="190">
        <f>'Crop Loan'!DL34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Loan'!DK35</f>
        <v>0</v>
      </c>
      <c r="D32" s="190">
        <f>'Crop Loan'!DL35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Loan'!DK36</f>
        <v>100</v>
      </c>
      <c r="D33" s="190">
        <f>'Crop Loan'!DL36</f>
        <v>100</v>
      </c>
      <c r="E33" s="59">
        <v>194</v>
      </c>
      <c r="F33" s="59">
        <v>387.42</v>
      </c>
      <c r="G33" s="59">
        <v>71</v>
      </c>
      <c r="H33" s="59">
        <v>142.5</v>
      </c>
      <c r="I33" s="59">
        <v>81</v>
      </c>
      <c r="J33" s="59">
        <v>162.18</v>
      </c>
      <c r="K33" s="59">
        <v>25</v>
      </c>
      <c r="L33" s="59">
        <v>50.4</v>
      </c>
      <c r="M33" s="190">
        <f t="shared" si="7"/>
        <v>400</v>
      </c>
      <c r="N33" s="190">
        <f t="shared" si="8"/>
        <v>700</v>
      </c>
      <c r="O33" s="59">
        <v>50</v>
      </c>
      <c r="P33" s="59">
        <v>250</v>
      </c>
      <c r="Q33" s="59">
        <v>20</v>
      </c>
      <c r="R33" s="59">
        <v>100</v>
      </c>
      <c r="S33" s="59">
        <v>30</v>
      </c>
      <c r="T33" s="59">
        <v>150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100</v>
      </c>
      <c r="Z33" s="59">
        <f t="shared" si="12"/>
        <v>500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300</v>
      </c>
      <c r="AL33" s="59">
        <v>300</v>
      </c>
      <c r="AM33" s="59">
        <f t="shared" si="9"/>
        <v>800</v>
      </c>
      <c r="AN33" s="59">
        <f t="shared" si="10"/>
        <v>1500</v>
      </c>
      <c r="AO33" s="59">
        <v>80</v>
      </c>
      <c r="AP33" s="59">
        <v>150</v>
      </c>
      <c r="AQ33" s="59">
        <v>0</v>
      </c>
      <c r="AR33" s="59">
        <v>0</v>
      </c>
      <c r="AS33" s="59">
        <v>0</v>
      </c>
      <c r="AT33" s="59">
        <v>0</v>
      </c>
      <c r="AU33" s="59">
        <v>17</v>
      </c>
      <c r="AV33" s="59">
        <v>653.70000000000005</v>
      </c>
      <c r="AW33" s="59">
        <v>64</v>
      </c>
      <c r="AX33" s="59">
        <v>317.7</v>
      </c>
      <c r="AY33" s="59">
        <v>219</v>
      </c>
      <c r="AZ33" s="59">
        <v>528.6</v>
      </c>
      <c r="BA33" s="59">
        <v>300</v>
      </c>
      <c r="BB33" s="59">
        <v>1500</v>
      </c>
      <c r="BC33" s="59">
        <v>1100</v>
      </c>
      <c r="BD33" s="59">
        <v>3000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Loan'!DK37</f>
        <v>0</v>
      </c>
      <c r="D34" s="190">
        <f>'Crop Loan'!DL37</f>
        <v>0</v>
      </c>
      <c r="E34" s="59">
        <v>904</v>
      </c>
      <c r="F34" s="59">
        <v>4519.8999999999996</v>
      </c>
      <c r="G34" s="59">
        <v>332</v>
      </c>
      <c r="H34" s="59">
        <v>1662.5</v>
      </c>
      <c r="I34" s="59">
        <v>378</v>
      </c>
      <c r="J34" s="59">
        <v>1892.1</v>
      </c>
      <c r="K34" s="59">
        <v>118</v>
      </c>
      <c r="L34" s="59">
        <v>588</v>
      </c>
      <c r="M34" s="190">
        <f t="shared" si="7"/>
        <v>1400</v>
      </c>
      <c r="N34" s="190">
        <f t="shared" si="8"/>
        <v>7000</v>
      </c>
      <c r="O34" s="59">
        <v>2000</v>
      </c>
      <c r="P34" s="59">
        <v>10250</v>
      </c>
      <c r="Q34" s="59">
        <v>802</v>
      </c>
      <c r="R34" s="59">
        <v>4100</v>
      </c>
      <c r="S34" s="59">
        <v>1198</v>
      </c>
      <c r="T34" s="59">
        <v>6150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4000</v>
      </c>
      <c r="Z34" s="59">
        <f t="shared" si="12"/>
        <v>20500</v>
      </c>
      <c r="AA34" s="59">
        <v>0</v>
      </c>
      <c r="AB34" s="59">
        <v>0</v>
      </c>
      <c r="AC34" s="59">
        <v>0</v>
      </c>
      <c r="AD34" s="59">
        <v>0</v>
      </c>
      <c r="AE34" s="59">
        <v>150</v>
      </c>
      <c r="AF34" s="59">
        <v>800</v>
      </c>
      <c r="AG34" s="59">
        <v>0</v>
      </c>
      <c r="AH34" s="59">
        <v>0</v>
      </c>
      <c r="AI34" s="59">
        <v>0</v>
      </c>
      <c r="AJ34" s="59">
        <v>0</v>
      </c>
      <c r="AK34" s="59">
        <v>50</v>
      </c>
      <c r="AL34" s="59">
        <v>100</v>
      </c>
      <c r="AM34" s="59">
        <f t="shared" si="9"/>
        <v>5600</v>
      </c>
      <c r="AN34" s="59">
        <f t="shared" si="10"/>
        <v>28400</v>
      </c>
      <c r="AO34" s="59">
        <v>560</v>
      </c>
      <c r="AP34" s="59">
        <v>2840</v>
      </c>
      <c r="AQ34" s="59">
        <v>0</v>
      </c>
      <c r="AR34" s="59">
        <v>0</v>
      </c>
      <c r="AS34" s="59">
        <v>235</v>
      </c>
      <c r="AT34" s="59">
        <v>3896.2</v>
      </c>
      <c r="AU34" s="59">
        <v>165</v>
      </c>
      <c r="AV34" s="59">
        <v>6101.2</v>
      </c>
      <c r="AW34" s="59">
        <v>595</v>
      </c>
      <c r="AX34" s="59">
        <v>2965.2</v>
      </c>
      <c r="AY34" s="59">
        <v>405</v>
      </c>
      <c r="AZ34" s="59">
        <v>1037.4000000000001</v>
      </c>
      <c r="BA34" s="59">
        <v>1400</v>
      </c>
      <c r="BB34" s="59">
        <v>14000</v>
      </c>
      <c r="BC34" s="59">
        <v>7000</v>
      </c>
      <c r="BD34" s="59">
        <v>42400</v>
      </c>
    </row>
    <row r="35" spans="1:56" s="107" customFormat="1" ht="15.75" x14ac:dyDescent="0.25">
      <c r="A35" s="106"/>
      <c r="B35" s="91" t="s">
        <v>63</v>
      </c>
      <c r="C35" s="188">
        <f>SUM(C21:C34)</f>
        <v>5450</v>
      </c>
      <c r="D35" s="188">
        <f t="shared" ref="D35:BD35" si="13">SUM(D21:D34)</f>
        <v>11902</v>
      </c>
      <c r="E35" s="188">
        <f t="shared" si="13"/>
        <v>8751</v>
      </c>
      <c r="F35" s="188">
        <f t="shared" si="13"/>
        <v>41892.959999999999</v>
      </c>
      <c r="G35" s="188">
        <f t="shared" si="13"/>
        <v>3218</v>
      </c>
      <c r="H35" s="188">
        <f t="shared" si="13"/>
        <v>15408.98</v>
      </c>
      <c r="I35" s="188">
        <f t="shared" si="13"/>
        <v>3661</v>
      </c>
      <c r="J35" s="188">
        <f t="shared" si="13"/>
        <v>17537.079999999998</v>
      </c>
      <c r="K35" s="188">
        <f t="shared" si="13"/>
        <v>1138</v>
      </c>
      <c r="L35" s="188">
        <f t="shared" si="13"/>
        <v>5449.9599999999991</v>
      </c>
      <c r="M35" s="188">
        <f t="shared" si="13"/>
        <v>19000</v>
      </c>
      <c r="N35" s="188">
        <f t="shared" si="13"/>
        <v>76782</v>
      </c>
      <c r="O35" s="188">
        <f t="shared" si="13"/>
        <v>17882</v>
      </c>
      <c r="P35" s="188">
        <f t="shared" si="13"/>
        <v>88025</v>
      </c>
      <c r="Q35" s="188">
        <f t="shared" si="13"/>
        <v>7147</v>
      </c>
      <c r="R35" s="188">
        <f t="shared" si="13"/>
        <v>35210</v>
      </c>
      <c r="S35" s="188">
        <f t="shared" si="13"/>
        <v>10721</v>
      </c>
      <c r="T35" s="188">
        <f t="shared" si="13"/>
        <v>52815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35750</v>
      </c>
      <c r="Z35" s="188">
        <f t="shared" si="13"/>
        <v>176050</v>
      </c>
      <c r="AA35" s="188">
        <f t="shared" si="13"/>
        <v>0</v>
      </c>
      <c r="AB35" s="188">
        <f t="shared" si="13"/>
        <v>0</v>
      </c>
      <c r="AC35" s="188">
        <f t="shared" si="13"/>
        <v>170</v>
      </c>
      <c r="AD35" s="188">
        <f t="shared" si="13"/>
        <v>605</v>
      </c>
      <c r="AE35" s="188">
        <f t="shared" si="13"/>
        <v>1390</v>
      </c>
      <c r="AF35" s="188">
        <f t="shared" si="13"/>
        <v>7090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1065</v>
      </c>
      <c r="AL35" s="188">
        <f t="shared" si="13"/>
        <v>4450</v>
      </c>
      <c r="AM35" s="188">
        <f t="shared" si="13"/>
        <v>57375</v>
      </c>
      <c r="AN35" s="188">
        <f t="shared" si="13"/>
        <v>264977</v>
      </c>
      <c r="AO35" s="188">
        <f t="shared" si="13"/>
        <v>5745</v>
      </c>
      <c r="AP35" s="188">
        <f t="shared" si="13"/>
        <v>26497.5</v>
      </c>
      <c r="AQ35" s="188">
        <f t="shared" si="13"/>
        <v>0</v>
      </c>
      <c r="AR35" s="188">
        <f t="shared" si="13"/>
        <v>0</v>
      </c>
      <c r="AS35" s="188">
        <f t="shared" si="13"/>
        <v>4066</v>
      </c>
      <c r="AT35" s="188">
        <f t="shared" si="13"/>
        <v>75201.509999999995</v>
      </c>
      <c r="AU35" s="188">
        <f t="shared" si="13"/>
        <v>3243</v>
      </c>
      <c r="AV35" s="188">
        <f t="shared" si="13"/>
        <v>133822.79999999999</v>
      </c>
      <c r="AW35" s="188">
        <f t="shared" si="13"/>
        <v>11881</v>
      </c>
      <c r="AX35" s="188">
        <f t="shared" si="13"/>
        <v>65682.509999999995</v>
      </c>
      <c r="AY35" s="188">
        <f t="shared" si="13"/>
        <v>12050</v>
      </c>
      <c r="AZ35" s="188">
        <f t="shared" si="13"/>
        <v>35943.18</v>
      </c>
      <c r="BA35" s="188">
        <f t="shared" si="13"/>
        <v>31240</v>
      </c>
      <c r="BB35" s="188">
        <f t="shared" si="13"/>
        <v>310650</v>
      </c>
      <c r="BC35" s="188">
        <f t="shared" si="13"/>
        <v>88615</v>
      </c>
      <c r="BD35" s="188">
        <f t="shared" si="13"/>
        <v>575625</v>
      </c>
    </row>
    <row r="36" spans="1:56" s="105" customFormat="1" ht="15.75" x14ac:dyDescent="0.25">
      <c r="A36" s="59">
        <v>27</v>
      </c>
      <c r="B36" s="59" t="s">
        <v>64</v>
      </c>
      <c r="C36" s="190">
        <f>'Crop Loan'!DK39</f>
        <v>0</v>
      </c>
      <c r="D36" s="190">
        <f>'Crop Loan'!DL39</f>
        <v>0</v>
      </c>
      <c r="E36" s="59">
        <v>26</v>
      </c>
      <c r="F36" s="59">
        <v>12.91</v>
      </c>
      <c r="G36" s="59">
        <v>10</v>
      </c>
      <c r="H36" s="59">
        <v>4.75</v>
      </c>
      <c r="I36" s="59">
        <v>11</v>
      </c>
      <c r="J36" s="59">
        <v>5.41</v>
      </c>
      <c r="K36" s="59">
        <v>3</v>
      </c>
      <c r="L36" s="59">
        <v>1.68</v>
      </c>
      <c r="M36" s="190">
        <f t="shared" ref="M36:M44" si="14">C36+E36+I36+K36</f>
        <v>40</v>
      </c>
      <c r="N36" s="190">
        <f t="shared" ref="N36:N44" si="15">D36+F36+J36+L36</f>
        <v>20</v>
      </c>
      <c r="O36" s="59">
        <v>500</v>
      </c>
      <c r="P36" s="59">
        <v>250</v>
      </c>
      <c r="Q36" s="59">
        <v>200</v>
      </c>
      <c r="R36" s="59">
        <v>100</v>
      </c>
      <c r="S36" s="59">
        <v>300</v>
      </c>
      <c r="T36" s="59">
        <v>150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1000</v>
      </c>
      <c r="Z36" s="59">
        <f t="shared" ref="Z36:Z44" si="17">P36+R36+T36+V36+X36</f>
        <v>500</v>
      </c>
      <c r="AA36" s="59">
        <v>0</v>
      </c>
      <c r="AB36" s="59">
        <v>0</v>
      </c>
      <c r="AC36" s="59">
        <v>0</v>
      </c>
      <c r="AD36" s="59">
        <v>0</v>
      </c>
      <c r="AE36" s="59">
        <v>10</v>
      </c>
      <c r="AF36" s="59">
        <v>50</v>
      </c>
      <c r="AG36" s="59">
        <v>0</v>
      </c>
      <c r="AH36" s="59">
        <v>0</v>
      </c>
      <c r="AI36" s="59">
        <v>0</v>
      </c>
      <c r="AJ36" s="59">
        <v>0</v>
      </c>
      <c r="AK36" s="59">
        <v>30</v>
      </c>
      <c r="AL36" s="59">
        <v>30</v>
      </c>
      <c r="AM36" s="59">
        <f t="shared" ref="AM36:AM44" si="18">M36+Y36+AA36+AC36+AE36+AG36+AI36+AK36</f>
        <v>1080</v>
      </c>
      <c r="AN36" s="59">
        <f t="shared" ref="AN36:AN44" si="19">N36+Z36+AB36+AD36+AF36+AH36+AJ36+AL36</f>
        <v>600</v>
      </c>
      <c r="AO36" s="59">
        <v>108</v>
      </c>
      <c r="AP36" s="59">
        <v>60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10</v>
      </c>
      <c r="AZ36" s="59">
        <v>50</v>
      </c>
      <c r="BA36" s="59">
        <v>10</v>
      </c>
      <c r="BB36" s="59">
        <v>50</v>
      </c>
      <c r="BC36" s="59">
        <v>1090</v>
      </c>
      <c r="BD36" s="59">
        <v>650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Loan'!DK40</f>
        <v>0</v>
      </c>
      <c r="D37" s="190">
        <f>'Crop Loan'!DL40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Loan'!DK41</f>
        <v>0</v>
      </c>
      <c r="D38" s="190">
        <f>'Crop Loan'!DL41</f>
        <v>0</v>
      </c>
      <c r="E38" s="59">
        <v>26</v>
      </c>
      <c r="F38" s="59">
        <v>12.91</v>
      </c>
      <c r="G38" s="59">
        <v>10</v>
      </c>
      <c r="H38" s="59">
        <v>4.75</v>
      </c>
      <c r="I38" s="59">
        <v>11</v>
      </c>
      <c r="J38" s="59">
        <v>5.41</v>
      </c>
      <c r="K38" s="59">
        <v>3</v>
      </c>
      <c r="L38" s="59">
        <v>1.68</v>
      </c>
      <c r="M38" s="190">
        <f t="shared" si="14"/>
        <v>40</v>
      </c>
      <c r="N38" s="190">
        <f t="shared" si="15"/>
        <v>20</v>
      </c>
      <c r="O38" s="59">
        <v>500</v>
      </c>
      <c r="P38" s="59">
        <v>250</v>
      </c>
      <c r="Q38" s="59">
        <v>200</v>
      </c>
      <c r="R38" s="59">
        <v>100</v>
      </c>
      <c r="S38" s="59">
        <v>300</v>
      </c>
      <c r="T38" s="59">
        <v>150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1000</v>
      </c>
      <c r="Z38" s="59">
        <f t="shared" si="17"/>
        <v>500</v>
      </c>
      <c r="AA38" s="59">
        <v>0</v>
      </c>
      <c r="AB38" s="59">
        <v>0</v>
      </c>
      <c r="AC38" s="59">
        <v>0</v>
      </c>
      <c r="AD38" s="59">
        <v>0</v>
      </c>
      <c r="AE38" s="59">
        <v>10</v>
      </c>
      <c r="AF38" s="59">
        <v>40</v>
      </c>
      <c r="AG38" s="59">
        <v>0</v>
      </c>
      <c r="AH38" s="59">
        <v>0</v>
      </c>
      <c r="AI38" s="59">
        <v>0</v>
      </c>
      <c r="AJ38" s="59">
        <v>0</v>
      </c>
      <c r="AK38" s="59">
        <v>10</v>
      </c>
      <c r="AL38" s="59">
        <v>10</v>
      </c>
      <c r="AM38" s="59">
        <f t="shared" si="18"/>
        <v>1060</v>
      </c>
      <c r="AN38" s="59">
        <f t="shared" si="19"/>
        <v>570</v>
      </c>
      <c r="AO38" s="59">
        <v>106</v>
      </c>
      <c r="AP38" s="59">
        <v>57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40</v>
      </c>
      <c r="AZ38" s="59">
        <v>200</v>
      </c>
      <c r="BA38" s="59">
        <v>40</v>
      </c>
      <c r="BB38" s="59">
        <v>200</v>
      </c>
      <c r="BC38" s="59">
        <v>1100</v>
      </c>
      <c r="BD38" s="59">
        <v>770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Loan'!DK42</f>
        <v>0</v>
      </c>
      <c r="D39" s="190">
        <f>'Crop Loan'!DL42</f>
        <v>0</v>
      </c>
      <c r="E39" s="59">
        <v>1292</v>
      </c>
      <c r="F39" s="59">
        <v>645.67999999999995</v>
      </c>
      <c r="G39" s="59">
        <v>474</v>
      </c>
      <c r="H39" s="59">
        <v>237.52</v>
      </c>
      <c r="I39" s="59">
        <v>541</v>
      </c>
      <c r="J39" s="59">
        <v>270.32</v>
      </c>
      <c r="K39" s="59">
        <v>167</v>
      </c>
      <c r="L39" s="59">
        <v>84</v>
      </c>
      <c r="M39" s="190">
        <f t="shared" si="14"/>
        <v>2000</v>
      </c>
      <c r="N39" s="190">
        <f t="shared" si="15"/>
        <v>1000</v>
      </c>
      <c r="O39" s="59">
        <v>1751</v>
      </c>
      <c r="P39" s="59">
        <v>825</v>
      </c>
      <c r="Q39" s="59">
        <v>700</v>
      </c>
      <c r="R39" s="59">
        <v>330</v>
      </c>
      <c r="S39" s="59">
        <v>1049</v>
      </c>
      <c r="T39" s="59">
        <v>495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3500</v>
      </c>
      <c r="Z39" s="59">
        <f t="shared" si="17"/>
        <v>1650</v>
      </c>
      <c r="AA39" s="59">
        <v>0</v>
      </c>
      <c r="AB39" s="59">
        <v>0</v>
      </c>
      <c r="AC39" s="59">
        <v>0</v>
      </c>
      <c r="AD39" s="59">
        <v>0</v>
      </c>
      <c r="AE39" s="59">
        <v>15</v>
      </c>
      <c r="AF39" s="59">
        <v>60</v>
      </c>
      <c r="AG39" s="59">
        <v>0</v>
      </c>
      <c r="AH39" s="59">
        <v>0</v>
      </c>
      <c r="AI39" s="59">
        <v>0</v>
      </c>
      <c r="AJ39" s="59">
        <v>0</v>
      </c>
      <c r="AK39" s="59">
        <v>200</v>
      </c>
      <c r="AL39" s="59">
        <v>200</v>
      </c>
      <c r="AM39" s="59">
        <f t="shared" si="18"/>
        <v>5715</v>
      </c>
      <c r="AN39" s="59">
        <f t="shared" si="19"/>
        <v>2910</v>
      </c>
      <c r="AO39" s="59">
        <v>572</v>
      </c>
      <c r="AP39" s="59">
        <v>291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10</v>
      </c>
      <c r="AZ39" s="59">
        <v>50</v>
      </c>
      <c r="BA39" s="59">
        <v>10</v>
      </c>
      <c r="BB39" s="59">
        <v>50</v>
      </c>
      <c r="BC39" s="59">
        <v>5725</v>
      </c>
      <c r="BD39" s="59">
        <v>2960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Loan'!DK43</f>
        <v>0</v>
      </c>
      <c r="D40" s="190">
        <f>'Crop Loan'!DL43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Loan'!DK44</f>
        <v>0</v>
      </c>
      <c r="D41" s="190">
        <f>'Crop Loan'!DL44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Loan'!DK45</f>
        <v>0</v>
      </c>
      <c r="D42" s="190">
        <f>'Crop Loan'!DL45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Loan'!DK46</f>
        <v>0</v>
      </c>
      <c r="D43" s="190">
        <f>'Crop Loan'!DL46</f>
        <v>0</v>
      </c>
      <c r="E43" s="59">
        <v>26</v>
      </c>
      <c r="F43" s="59">
        <v>12.91</v>
      </c>
      <c r="G43" s="59">
        <v>10</v>
      </c>
      <c r="H43" s="59">
        <v>4.75</v>
      </c>
      <c r="I43" s="59">
        <v>11</v>
      </c>
      <c r="J43" s="59">
        <v>5.41</v>
      </c>
      <c r="K43" s="59">
        <v>3</v>
      </c>
      <c r="L43" s="59">
        <v>1.68</v>
      </c>
      <c r="M43" s="190">
        <f t="shared" si="14"/>
        <v>40</v>
      </c>
      <c r="N43" s="190">
        <f t="shared" si="15"/>
        <v>20</v>
      </c>
      <c r="O43" s="59">
        <v>500</v>
      </c>
      <c r="P43" s="59">
        <v>250</v>
      </c>
      <c r="Q43" s="59">
        <v>200</v>
      </c>
      <c r="R43" s="59">
        <v>100</v>
      </c>
      <c r="S43" s="59">
        <v>300</v>
      </c>
      <c r="T43" s="59">
        <v>150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1000</v>
      </c>
      <c r="Z43" s="59">
        <f t="shared" si="17"/>
        <v>500</v>
      </c>
      <c r="AA43" s="59">
        <v>0</v>
      </c>
      <c r="AB43" s="59">
        <v>0</v>
      </c>
      <c r="AC43" s="59">
        <v>0</v>
      </c>
      <c r="AD43" s="59">
        <v>0</v>
      </c>
      <c r="AE43" s="59">
        <v>5</v>
      </c>
      <c r="AF43" s="59">
        <v>20</v>
      </c>
      <c r="AG43" s="59">
        <v>0</v>
      </c>
      <c r="AH43" s="59">
        <v>0</v>
      </c>
      <c r="AI43" s="59">
        <v>0</v>
      </c>
      <c r="AJ43" s="59">
        <v>0</v>
      </c>
      <c r="AK43" s="59">
        <v>100</v>
      </c>
      <c r="AL43" s="59">
        <v>100</v>
      </c>
      <c r="AM43" s="59">
        <f t="shared" si="18"/>
        <v>1145</v>
      </c>
      <c r="AN43" s="59">
        <f t="shared" si="19"/>
        <v>640</v>
      </c>
      <c r="AO43" s="59">
        <v>115</v>
      </c>
      <c r="AP43" s="59">
        <v>64</v>
      </c>
      <c r="AQ43" s="59">
        <v>0</v>
      </c>
      <c r="AR43" s="59">
        <v>0</v>
      </c>
      <c r="AS43" s="59">
        <v>67</v>
      </c>
      <c r="AT43" s="59">
        <v>1113.2</v>
      </c>
      <c r="AU43" s="59">
        <v>46</v>
      </c>
      <c r="AV43" s="59">
        <v>1743.2</v>
      </c>
      <c r="AW43" s="59">
        <v>169</v>
      </c>
      <c r="AX43" s="59">
        <v>847.2</v>
      </c>
      <c r="AY43" s="59">
        <v>518</v>
      </c>
      <c r="AZ43" s="59">
        <v>296.39999999999998</v>
      </c>
      <c r="BA43" s="59">
        <v>800</v>
      </c>
      <c r="BB43" s="59">
        <v>4000</v>
      </c>
      <c r="BC43" s="59">
        <v>1945</v>
      </c>
      <c r="BD43" s="59">
        <v>4640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Loan'!DK47</f>
        <v>0</v>
      </c>
      <c r="D44" s="190">
        <f>'Crop Loan'!DL47</f>
        <v>0</v>
      </c>
      <c r="E44" s="59">
        <v>3874</v>
      </c>
      <c r="F44" s="59">
        <v>1937.1</v>
      </c>
      <c r="G44" s="59">
        <v>1426</v>
      </c>
      <c r="H44" s="59">
        <v>712.5</v>
      </c>
      <c r="I44" s="59">
        <v>1622</v>
      </c>
      <c r="J44" s="59">
        <v>810.91</v>
      </c>
      <c r="K44" s="59">
        <v>504</v>
      </c>
      <c r="L44" s="59">
        <v>251.99</v>
      </c>
      <c r="M44" s="190">
        <f t="shared" si="14"/>
        <v>6000</v>
      </c>
      <c r="N44" s="190">
        <f t="shared" si="15"/>
        <v>3000</v>
      </c>
      <c r="O44" s="59">
        <v>503</v>
      </c>
      <c r="P44" s="59">
        <v>250</v>
      </c>
      <c r="Q44" s="59">
        <v>202</v>
      </c>
      <c r="R44" s="59">
        <v>100</v>
      </c>
      <c r="S44" s="59">
        <v>295</v>
      </c>
      <c r="T44" s="59">
        <v>150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1000</v>
      </c>
      <c r="Z44" s="59">
        <f t="shared" si="17"/>
        <v>500</v>
      </c>
      <c r="AA44" s="59">
        <v>0</v>
      </c>
      <c r="AB44" s="59">
        <v>0</v>
      </c>
      <c r="AC44" s="59">
        <v>0</v>
      </c>
      <c r="AD44" s="59">
        <v>0</v>
      </c>
      <c r="AE44" s="59">
        <v>200</v>
      </c>
      <c r="AF44" s="59">
        <v>900</v>
      </c>
      <c r="AG44" s="59">
        <v>0</v>
      </c>
      <c r="AH44" s="59">
        <v>0</v>
      </c>
      <c r="AI44" s="59">
        <v>0</v>
      </c>
      <c r="AJ44" s="59">
        <v>0</v>
      </c>
      <c r="AK44" s="59">
        <v>2300</v>
      </c>
      <c r="AL44" s="59">
        <v>2300</v>
      </c>
      <c r="AM44" s="59">
        <f t="shared" si="18"/>
        <v>9500</v>
      </c>
      <c r="AN44" s="59">
        <f t="shared" si="19"/>
        <v>6700</v>
      </c>
      <c r="AO44" s="59">
        <v>949</v>
      </c>
      <c r="AP44" s="59">
        <v>670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10</v>
      </c>
      <c r="AZ44" s="59">
        <v>50</v>
      </c>
      <c r="BA44" s="59">
        <v>10</v>
      </c>
      <c r="BB44" s="59">
        <v>50</v>
      </c>
      <c r="BC44" s="59">
        <v>9510</v>
      </c>
      <c r="BD44" s="59">
        <v>6750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5244</v>
      </c>
      <c r="F45" s="91">
        <f t="shared" si="20"/>
        <v>2621.5099999999998</v>
      </c>
      <c r="G45" s="91">
        <f t="shared" si="20"/>
        <v>1930</v>
      </c>
      <c r="H45" s="91">
        <f t="shared" si="20"/>
        <v>964.27</v>
      </c>
      <c r="I45" s="91">
        <f t="shared" si="20"/>
        <v>2196</v>
      </c>
      <c r="J45" s="91">
        <f t="shared" si="20"/>
        <v>1097.46</v>
      </c>
      <c r="K45" s="91">
        <f t="shared" si="20"/>
        <v>680</v>
      </c>
      <c r="L45" s="91">
        <f t="shared" si="20"/>
        <v>341.03000000000003</v>
      </c>
      <c r="M45" s="91">
        <f t="shared" si="20"/>
        <v>8120</v>
      </c>
      <c r="N45" s="91">
        <f t="shared" si="20"/>
        <v>4060</v>
      </c>
      <c r="O45" s="91">
        <f t="shared" si="20"/>
        <v>3754</v>
      </c>
      <c r="P45" s="91">
        <f t="shared" si="20"/>
        <v>1825</v>
      </c>
      <c r="Q45" s="91">
        <f t="shared" si="20"/>
        <v>1502</v>
      </c>
      <c r="R45" s="91">
        <f t="shared" si="20"/>
        <v>730</v>
      </c>
      <c r="S45" s="91">
        <f t="shared" si="20"/>
        <v>2244</v>
      </c>
      <c r="T45" s="91">
        <f t="shared" si="20"/>
        <v>1095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7500</v>
      </c>
      <c r="Z45" s="91">
        <f t="shared" si="20"/>
        <v>3650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240</v>
      </c>
      <c r="AF45" s="91">
        <f t="shared" si="20"/>
        <v>1070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2640</v>
      </c>
      <c r="AL45" s="91">
        <f t="shared" si="20"/>
        <v>2640</v>
      </c>
      <c r="AM45" s="91">
        <f t="shared" si="20"/>
        <v>18500</v>
      </c>
      <c r="AN45" s="91">
        <f t="shared" si="20"/>
        <v>11420</v>
      </c>
      <c r="AO45" s="91">
        <f t="shared" si="20"/>
        <v>1850</v>
      </c>
      <c r="AP45" s="91">
        <f t="shared" si="20"/>
        <v>1142</v>
      </c>
      <c r="AQ45" s="91">
        <f t="shared" si="20"/>
        <v>0</v>
      </c>
      <c r="AR45" s="91">
        <f t="shared" si="20"/>
        <v>0</v>
      </c>
      <c r="AS45" s="91">
        <f t="shared" si="20"/>
        <v>67</v>
      </c>
      <c r="AT45" s="91">
        <f t="shared" si="20"/>
        <v>1113.2</v>
      </c>
      <c r="AU45" s="91">
        <f t="shared" si="20"/>
        <v>46</v>
      </c>
      <c r="AV45" s="91">
        <f t="shared" si="20"/>
        <v>1743.2</v>
      </c>
      <c r="AW45" s="91">
        <f t="shared" si="20"/>
        <v>169</v>
      </c>
      <c r="AX45" s="91">
        <f t="shared" si="20"/>
        <v>847.2</v>
      </c>
      <c r="AY45" s="91">
        <f t="shared" si="20"/>
        <v>588</v>
      </c>
      <c r="AZ45" s="91">
        <f t="shared" si="20"/>
        <v>646.4</v>
      </c>
      <c r="BA45" s="91">
        <f t="shared" si="20"/>
        <v>870</v>
      </c>
      <c r="BB45" s="91">
        <f t="shared" si="20"/>
        <v>4350</v>
      </c>
      <c r="BC45" s="91">
        <f t="shared" si="20"/>
        <v>19370</v>
      </c>
      <c r="BD45" s="91">
        <f t="shared" si="20"/>
        <v>15770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Loan'!DK49</f>
        <v>0</v>
      </c>
      <c r="D46" s="190">
        <f>'Crop Loan'!DL49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Loan'!DK51</f>
        <v>0</v>
      </c>
      <c r="D48" s="190">
        <f>'Crop Loan'!DL51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Loan'!DK54</f>
        <v>0</v>
      </c>
      <c r="D50" s="190">
        <f>'Crop Loan'!DL54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Loan'!DK55</f>
        <v>3500</v>
      </c>
      <c r="D51" s="190">
        <f>'Crop Loan'!DL55</f>
        <v>3000</v>
      </c>
      <c r="E51" s="59">
        <v>451</v>
      </c>
      <c r="F51" s="59">
        <v>452</v>
      </c>
      <c r="G51" s="59">
        <v>168</v>
      </c>
      <c r="H51" s="59">
        <v>166.24</v>
      </c>
      <c r="I51" s="59">
        <v>189</v>
      </c>
      <c r="J51" s="59">
        <v>189.21</v>
      </c>
      <c r="K51" s="59">
        <v>60</v>
      </c>
      <c r="L51" s="59">
        <v>58.79</v>
      </c>
      <c r="M51" s="190">
        <f>C51+E51+I51+K51</f>
        <v>4200</v>
      </c>
      <c r="N51" s="190">
        <f>D51+F51+J51+L51</f>
        <v>3700</v>
      </c>
      <c r="O51" s="59">
        <v>200</v>
      </c>
      <c r="P51" s="59">
        <v>1000</v>
      </c>
      <c r="Q51" s="59">
        <v>78</v>
      </c>
      <c r="R51" s="59">
        <v>400</v>
      </c>
      <c r="S51" s="59">
        <v>122</v>
      </c>
      <c r="T51" s="59">
        <v>600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400</v>
      </c>
      <c r="Z51" s="59">
        <f>P51+R51+T51+V51+X51</f>
        <v>2000</v>
      </c>
      <c r="AA51" s="59">
        <v>0</v>
      </c>
      <c r="AB51" s="59">
        <v>0</v>
      </c>
      <c r="AC51" s="59">
        <v>20</v>
      </c>
      <c r="AD51" s="59">
        <v>50</v>
      </c>
      <c r="AE51" s="59">
        <v>100</v>
      </c>
      <c r="AF51" s="59">
        <v>200</v>
      </c>
      <c r="AG51" s="59">
        <v>0</v>
      </c>
      <c r="AH51" s="59">
        <v>0</v>
      </c>
      <c r="AI51" s="59">
        <v>0</v>
      </c>
      <c r="AJ51" s="59">
        <v>0</v>
      </c>
      <c r="AK51" s="59">
        <v>675</v>
      </c>
      <c r="AL51" s="59">
        <v>1350</v>
      </c>
      <c r="AM51" s="59">
        <f>M51+Y51+AA51+AC51+AE51+AG51+AI51+AK51</f>
        <v>5395</v>
      </c>
      <c r="AN51" s="59">
        <f>N51+Z51+AB51+AD51+AF51+AH51+AJ51+AL51</f>
        <v>7300</v>
      </c>
      <c r="AO51" s="59">
        <v>540</v>
      </c>
      <c r="AP51" s="59">
        <v>730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100</v>
      </c>
      <c r="AZ51" s="59">
        <v>500</v>
      </c>
      <c r="BA51" s="59">
        <v>100</v>
      </c>
      <c r="BB51" s="59">
        <v>500</v>
      </c>
      <c r="BC51" s="59">
        <v>5495</v>
      </c>
      <c r="BD51" s="59">
        <v>7800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3500</v>
      </c>
      <c r="D52" s="188">
        <f t="shared" ref="D52:BD52" si="23">SUM(D50:D51)</f>
        <v>3000</v>
      </c>
      <c r="E52" s="188">
        <f t="shared" si="23"/>
        <v>451</v>
      </c>
      <c r="F52" s="188">
        <f t="shared" si="23"/>
        <v>452</v>
      </c>
      <c r="G52" s="188">
        <f t="shared" si="23"/>
        <v>168</v>
      </c>
      <c r="H52" s="188">
        <f t="shared" si="23"/>
        <v>166.24</v>
      </c>
      <c r="I52" s="188">
        <f t="shared" si="23"/>
        <v>189</v>
      </c>
      <c r="J52" s="188">
        <f t="shared" si="23"/>
        <v>189.21</v>
      </c>
      <c r="K52" s="188">
        <f t="shared" si="23"/>
        <v>60</v>
      </c>
      <c r="L52" s="188">
        <f t="shared" si="23"/>
        <v>58.79</v>
      </c>
      <c r="M52" s="188">
        <f t="shared" si="23"/>
        <v>4200</v>
      </c>
      <c r="N52" s="188">
        <f t="shared" si="23"/>
        <v>3700</v>
      </c>
      <c r="O52" s="188">
        <f t="shared" si="23"/>
        <v>200</v>
      </c>
      <c r="P52" s="188">
        <f t="shared" si="23"/>
        <v>1000</v>
      </c>
      <c r="Q52" s="188">
        <f t="shared" si="23"/>
        <v>78</v>
      </c>
      <c r="R52" s="188">
        <f t="shared" si="23"/>
        <v>400</v>
      </c>
      <c r="S52" s="188">
        <f t="shared" si="23"/>
        <v>122</v>
      </c>
      <c r="T52" s="188">
        <f t="shared" si="23"/>
        <v>600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400</v>
      </c>
      <c r="Z52" s="188">
        <f t="shared" si="23"/>
        <v>2000</v>
      </c>
      <c r="AA52" s="188">
        <f t="shared" si="23"/>
        <v>0</v>
      </c>
      <c r="AB52" s="188">
        <f t="shared" si="23"/>
        <v>0</v>
      </c>
      <c r="AC52" s="188">
        <f t="shared" si="23"/>
        <v>20</v>
      </c>
      <c r="AD52" s="188">
        <f t="shared" si="23"/>
        <v>50</v>
      </c>
      <c r="AE52" s="188">
        <f t="shared" si="23"/>
        <v>100</v>
      </c>
      <c r="AF52" s="188">
        <f t="shared" si="23"/>
        <v>200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675</v>
      </c>
      <c r="AL52" s="188">
        <f t="shared" si="23"/>
        <v>1350</v>
      </c>
      <c r="AM52" s="188">
        <f t="shared" si="23"/>
        <v>5395</v>
      </c>
      <c r="AN52" s="188">
        <f t="shared" si="23"/>
        <v>7300</v>
      </c>
      <c r="AO52" s="188">
        <f t="shared" si="23"/>
        <v>540</v>
      </c>
      <c r="AP52" s="188">
        <f t="shared" si="23"/>
        <v>730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100</v>
      </c>
      <c r="AZ52" s="188">
        <f t="shared" si="23"/>
        <v>500</v>
      </c>
      <c r="BA52" s="188">
        <f t="shared" si="23"/>
        <v>100</v>
      </c>
      <c r="BB52" s="188">
        <f t="shared" si="23"/>
        <v>500</v>
      </c>
      <c r="BC52" s="188">
        <f t="shared" si="23"/>
        <v>5495</v>
      </c>
      <c r="BD52" s="188">
        <f t="shared" si="23"/>
        <v>7800</v>
      </c>
    </row>
    <row r="53" spans="1:56" s="105" customFormat="1" ht="15.75" x14ac:dyDescent="0.25">
      <c r="A53" s="59">
        <v>40</v>
      </c>
      <c r="B53" s="59" t="s">
        <v>81</v>
      </c>
      <c r="C53" s="190">
        <f>'Crop Loan'!DK57</f>
        <v>9000</v>
      </c>
      <c r="D53" s="190">
        <f>'Crop Loan'!DL57</f>
        <v>8001</v>
      </c>
      <c r="E53" s="59">
        <v>321</v>
      </c>
      <c r="F53" s="59">
        <v>322.85000000000002</v>
      </c>
      <c r="G53" s="59">
        <v>122</v>
      </c>
      <c r="H53" s="59">
        <v>118.77</v>
      </c>
      <c r="I53" s="59">
        <v>137</v>
      </c>
      <c r="J53" s="59">
        <v>135.16</v>
      </c>
      <c r="K53" s="59">
        <v>42</v>
      </c>
      <c r="L53" s="59">
        <v>41.99</v>
      </c>
      <c r="M53" s="190">
        <f>C53+E53+I53+K53</f>
        <v>9500</v>
      </c>
      <c r="N53" s="190">
        <f>D53+F53+J53+L53</f>
        <v>8501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9500</v>
      </c>
      <c r="AN53" s="59">
        <f>N53+Z53+AB53+AD53+AF53+AH53+AJ53+AL53</f>
        <v>8501</v>
      </c>
      <c r="AO53" s="59">
        <v>955</v>
      </c>
      <c r="AP53" s="59">
        <v>850</v>
      </c>
      <c r="AQ53" s="59">
        <v>0</v>
      </c>
      <c r="AR53" s="59">
        <v>0</v>
      </c>
      <c r="AS53" s="59">
        <v>0</v>
      </c>
      <c r="AT53" s="59">
        <v>0</v>
      </c>
      <c r="AU53" s="59">
        <v>17</v>
      </c>
      <c r="AV53" s="59">
        <v>653.70000000000005</v>
      </c>
      <c r="AW53" s="59">
        <v>64</v>
      </c>
      <c r="AX53" s="59">
        <v>317.7</v>
      </c>
      <c r="AY53" s="59">
        <v>519</v>
      </c>
      <c r="AZ53" s="59">
        <v>2028.6</v>
      </c>
      <c r="BA53" s="59">
        <v>600</v>
      </c>
      <c r="BB53" s="59">
        <v>3000</v>
      </c>
      <c r="BC53" s="59">
        <v>10100</v>
      </c>
      <c r="BD53" s="59">
        <v>11500</v>
      </c>
    </row>
    <row r="54" spans="1:56" s="107" customFormat="1" ht="15.75" x14ac:dyDescent="0.25">
      <c r="A54" s="106"/>
      <c r="B54" s="91" t="s">
        <v>82</v>
      </c>
      <c r="C54" s="188">
        <f>C53</f>
        <v>9000</v>
      </c>
      <c r="D54" s="188">
        <f t="shared" ref="D54:BD54" si="24">D53</f>
        <v>8001</v>
      </c>
      <c r="E54" s="188">
        <f t="shared" si="24"/>
        <v>321</v>
      </c>
      <c r="F54" s="188">
        <f t="shared" si="24"/>
        <v>322.85000000000002</v>
      </c>
      <c r="G54" s="188">
        <f t="shared" si="24"/>
        <v>122</v>
      </c>
      <c r="H54" s="188">
        <f t="shared" si="24"/>
        <v>118.77</v>
      </c>
      <c r="I54" s="188">
        <f t="shared" si="24"/>
        <v>137</v>
      </c>
      <c r="J54" s="188">
        <f t="shared" si="24"/>
        <v>135.16</v>
      </c>
      <c r="K54" s="188">
        <f t="shared" si="24"/>
        <v>42</v>
      </c>
      <c r="L54" s="188">
        <f t="shared" si="24"/>
        <v>41.99</v>
      </c>
      <c r="M54" s="188">
        <f t="shared" si="24"/>
        <v>9500</v>
      </c>
      <c r="N54" s="188">
        <f t="shared" si="24"/>
        <v>8501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9500</v>
      </c>
      <c r="AN54" s="188">
        <f t="shared" si="24"/>
        <v>8501</v>
      </c>
      <c r="AO54" s="188">
        <f t="shared" si="24"/>
        <v>955</v>
      </c>
      <c r="AP54" s="188">
        <f t="shared" si="24"/>
        <v>850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17</v>
      </c>
      <c r="AV54" s="188">
        <f t="shared" si="24"/>
        <v>653.70000000000005</v>
      </c>
      <c r="AW54" s="188">
        <f t="shared" si="24"/>
        <v>64</v>
      </c>
      <c r="AX54" s="188">
        <f t="shared" si="24"/>
        <v>317.7</v>
      </c>
      <c r="AY54" s="188">
        <f t="shared" si="24"/>
        <v>519</v>
      </c>
      <c r="AZ54" s="188">
        <f t="shared" si="24"/>
        <v>2028.6</v>
      </c>
      <c r="BA54" s="188">
        <f t="shared" si="24"/>
        <v>600</v>
      </c>
      <c r="BB54" s="188">
        <f t="shared" si="24"/>
        <v>3000</v>
      </c>
      <c r="BC54" s="188">
        <f t="shared" si="24"/>
        <v>10100</v>
      </c>
      <c r="BD54" s="188">
        <f t="shared" si="24"/>
        <v>11500</v>
      </c>
    </row>
    <row r="55" spans="1:56" s="105" customFormat="1" ht="15.75" x14ac:dyDescent="0.25">
      <c r="A55" s="59">
        <v>42</v>
      </c>
      <c r="B55" s="59" t="s">
        <v>83</v>
      </c>
      <c r="C55" s="190">
        <f>'Crop Loan'!DK59</f>
        <v>0</v>
      </c>
      <c r="D55" s="190">
        <f>'Crop Loan'!DL59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Loan'!DK60</f>
        <v>0</v>
      </c>
      <c r="D56" s="190">
        <f>'Crop Loan'!DL60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Loan'!DK61</f>
        <v>0</v>
      </c>
      <c r="D57" s="190">
        <f>'Crop Loan'!DL61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Loan'!DK62</f>
        <v>0</v>
      </c>
      <c r="D58" s="190">
        <f>'Crop Loan'!DL62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110000</v>
      </c>
      <c r="D60" s="188">
        <f t="shared" si="29"/>
        <v>124006</v>
      </c>
      <c r="E60" s="188">
        <f t="shared" si="29"/>
        <v>25047</v>
      </c>
      <c r="F60" s="188">
        <f t="shared" si="29"/>
        <v>77484.02</v>
      </c>
      <c r="G60" s="188">
        <f t="shared" si="29"/>
        <v>9228</v>
      </c>
      <c r="H60" s="188">
        <f t="shared" si="29"/>
        <v>28500.14</v>
      </c>
      <c r="I60" s="188">
        <f t="shared" si="29"/>
        <v>10489</v>
      </c>
      <c r="J60" s="188">
        <f t="shared" si="29"/>
        <v>32436.009999999995</v>
      </c>
      <c r="K60" s="188">
        <f t="shared" si="29"/>
        <v>3264</v>
      </c>
      <c r="L60" s="188">
        <f t="shared" si="29"/>
        <v>10079.970000000001</v>
      </c>
      <c r="M60" s="188">
        <f t="shared" si="29"/>
        <v>148800</v>
      </c>
      <c r="N60" s="188">
        <f t="shared" si="29"/>
        <v>244006</v>
      </c>
      <c r="O60" s="188">
        <f t="shared" si="29"/>
        <v>39793</v>
      </c>
      <c r="P60" s="188">
        <f t="shared" si="29"/>
        <v>177500</v>
      </c>
      <c r="Q60" s="188">
        <f t="shared" si="29"/>
        <v>15907</v>
      </c>
      <c r="R60" s="188">
        <f t="shared" si="29"/>
        <v>71000</v>
      </c>
      <c r="S60" s="188">
        <f t="shared" si="29"/>
        <v>23800</v>
      </c>
      <c r="T60" s="188">
        <f t="shared" si="29"/>
        <v>106500</v>
      </c>
      <c r="U60" s="188">
        <f t="shared" si="29"/>
        <v>0</v>
      </c>
      <c r="V60" s="188">
        <f t="shared" si="29"/>
        <v>0</v>
      </c>
      <c r="W60" s="188">
        <f t="shared" si="29"/>
        <v>0</v>
      </c>
      <c r="X60" s="188">
        <f t="shared" si="29"/>
        <v>0</v>
      </c>
      <c r="Y60" s="188">
        <f t="shared" si="29"/>
        <v>79500</v>
      </c>
      <c r="Z60" s="188">
        <f t="shared" si="29"/>
        <v>355000</v>
      </c>
      <c r="AA60" s="188">
        <f t="shared" si="29"/>
        <v>0</v>
      </c>
      <c r="AB60" s="188">
        <f t="shared" si="29"/>
        <v>0</v>
      </c>
      <c r="AC60" s="188">
        <f t="shared" si="29"/>
        <v>2930</v>
      </c>
      <c r="AD60" s="188">
        <f t="shared" si="29"/>
        <v>9000</v>
      </c>
      <c r="AE60" s="188">
        <f t="shared" si="29"/>
        <v>10250</v>
      </c>
      <c r="AF60" s="188">
        <f t="shared" si="29"/>
        <v>65000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11660</v>
      </c>
      <c r="AL60" s="188">
        <f t="shared" si="29"/>
        <v>30000</v>
      </c>
      <c r="AM60" s="188">
        <f>M60+Y60+AA60+AC60+AE60+AG60+AI60+AK60</f>
        <v>253140</v>
      </c>
      <c r="AN60" s="188">
        <f>N60+Z60+AB60+AD60+AF60+AH60+AJ60+AL60</f>
        <v>703006</v>
      </c>
      <c r="AO60" s="188">
        <f t="shared" ref="AO60:BB60" si="30">AO59+AO54+AO52+AO49+AO47+AO45+AO35+AO20</f>
        <v>25347</v>
      </c>
      <c r="AP60" s="188">
        <f t="shared" si="30"/>
        <v>70300</v>
      </c>
      <c r="AQ60" s="188">
        <f t="shared" si="30"/>
        <v>0</v>
      </c>
      <c r="AR60" s="188">
        <f t="shared" si="30"/>
        <v>0</v>
      </c>
      <c r="AS60" s="188">
        <f t="shared" si="30"/>
        <v>5764</v>
      </c>
      <c r="AT60" s="188">
        <f t="shared" si="30"/>
        <v>107851.42</v>
      </c>
      <c r="AU60" s="188">
        <f t="shared" si="30"/>
        <v>4637</v>
      </c>
      <c r="AV60" s="188">
        <f t="shared" si="30"/>
        <v>194626.59999999998</v>
      </c>
      <c r="AW60" s="188">
        <f t="shared" si="30"/>
        <v>17979</v>
      </c>
      <c r="AX60" s="188">
        <f t="shared" si="30"/>
        <v>100714.16</v>
      </c>
      <c r="AY60" s="188">
        <f t="shared" si="30"/>
        <v>22620</v>
      </c>
      <c r="AZ60" s="188">
        <f t="shared" si="30"/>
        <v>96807.82</v>
      </c>
      <c r="BA60" s="188">
        <f t="shared" si="30"/>
        <v>51000</v>
      </c>
      <c r="BB60" s="188">
        <f t="shared" si="30"/>
        <v>500000</v>
      </c>
      <c r="BC60" s="188">
        <f>AM60+BA60</f>
        <v>304140</v>
      </c>
      <c r="BD60" s="188">
        <f>AN60+BB60</f>
        <v>1203006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G61" activePane="bottomRight" state="frozen"/>
      <selection activeCell="G11" sqref="G11"/>
      <selection pane="topRight" activeCell="G11" sqref="G11"/>
      <selection pane="bottomLeft" activeCell="G11" sqref="G11"/>
      <selection pane="bottomRight" activeCell="K70" sqref="K70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0"/>
      <c r="G1" t="e">
        <f>#REF!</f>
        <v>#REF!</v>
      </c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107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Loan'!DQ11</f>
        <v>15403.2</v>
      </c>
      <c r="D8" s="190">
        <f>'Crop Loan'!DR11</f>
        <v>13384</v>
      </c>
      <c r="E8" s="59">
        <v>2500</v>
      </c>
      <c r="F8" s="98">
        <v>141.4597523263914</v>
      </c>
      <c r="G8" s="59">
        <v>1800</v>
      </c>
      <c r="H8" s="98">
        <v>120.78393183467523</v>
      </c>
      <c r="I8" s="59">
        <v>264</v>
      </c>
      <c r="J8" s="98">
        <v>258.07572377600007</v>
      </c>
      <c r="K8" s="59">
        <v>460</v>
      </c>
      <c r="L8" s="98">
        <v>143.267705923584</v>
      </c>
      <c r="M8" s="190">
        <f>C8+E8+I8+K8</f>
        <v>18627.2</v>
      </c>
      <c r="N8" s="190">
        <f>D8+F8+J8+L8</f>
        <v>13926.803182025977</v>
      </c>
      <c r="O8" s="59">
        <v>804</v>
      </c>
      <c r="P8" s="59">
        <v>2409.15</v>
      </c>
      <c r="Q8" s="59">
        <v>227</v>
      </c>
      <c r="R8" s="59">
        <v>3372.78</v>
      </c>
      <c r="S8" s="59">
        <v>291</v>
      </c>
      <c r="T8" s="59">
        <v>1445.5</v>
      </c>
      <c r="U8" s="59">
        <v>388</v>
      </c>
      <c r="V8" s="59">
        <v>1927.31</v>
      </c>
      <c r="W8" s="59">
        <v>98</v>
      </c>
      <c r="X8" s="59">
        <v>481.81</v>
      </c>
      <c r="Y8" s="59">
        <f>O8+Q8+S8+U8+W8</f>
        <v>1808</v>
      </c>
      <c r="Z8" s="59">
        <f>P8+R8+T8+V8+X8</f>
        <v>9636.5499999999993</v>
      </c>
      <c r="AA8" s="59">
        <v>17</v>
      </c>
      <c r="AB8" s="59">
        <v>25.48</v>
      </c>
      <c r="AC8" s="59">
        <v>475</v>
      </c>
      <c r="AD8" s="59">
        <v>861.23</v>
      </c>
      <c r="AE8" s="59">
        <v>682</v>
      </c>
      <c r="AF8" s="59">
        <v>3081.11</v>
      </c>
      <c r="AG8" s="59">
        <v>151</v>
      </c>
      <c r="AH8" s="59">
        <v>274.11</v>
      </c>
      <c r="AI8" s="59">
        <v>173</v>
      </c>
      <c r="AJ8" s="59">
        <v>313.58</v>
      </c>
      <c r="AK8" s="59">
        <v>495</v>
      </c>
      <c r="AL8" s="59">
        <v>890.78</v>
      </c>
      <c r="AM8" s="59">
        <f>M8+Y8+AA8+AC8+AE8+AG8+AI8+AK8</f>
        <v>22428.2</v>
      </c>
      <c r="AN8" s="59">
        <f>N8+Z8+AB8+AD8+AF8+AH8+AJ8+AL8</f>
        <v>29009.643182025975</v>
      </c>
      <c r="AO8" s="59">
        <v>3318</v>
      </c>
      <c r="AP8" s="59">
        <v>4396.53</v>
      </c>
      <c r="AQ8" s="59">
        <v>0</v>
      </c>
      <c r="AR8" s="59">
        <v>0</v>
      </c>
      <c r="AS8" s="59">
        <v>0</v>
      </c>
      <c r="AT8" s="59">
        <v>0</v>
      </c>
      <c r="AU8" s="59">
        <v>889</v>
      </c>
      <c r="AV8" s="59">
        <v>9012.84</v>
      </c>
      <c r="AW8" s="59">
        <v>0</v>
      </c>
      <c r="AX8" s="59">
        <v>0</v>
      </c>
      <c r="AY8" s="59">
        <v>4441</v>
      </c>
      <c r="AZ8" s="59">
        <v>13519.34</v>
      </c>
      <c r="BA8" s="59">
        <f>AQ8+AS8+AU8+AW8+AY8</f>
        <v>5330</v>
      </c>
      <c r="BB8" s="59">
        <v>22532.18</v>
      </c>
      <c r="BC8" s="59">
        <v>27438</v>
      </c>
      <c r="BD8" s="59">
        <v>51842.33</v>
      </c>
    </row>
    <row r="9" spans="1:56" s="105" customFormat="1" ht="15.75" x14ac:dyDescent="0.25">
      <c r="A9" s="59">
        <v>2</v>
      </c>
      <c r="B9" s="59" t="s">
        <v>37</v>
      </c>
      <c r="C9" s="190">
        <f>'Crop Loan'!DQ12</f>
        <v>7255.2</v>
      </c>
      <c r="D9" s="190">
        <f>'Crop Loan'!DR12</f>
        <v>6980</v>
      </c>
      <c r="E9" s="59">
        <v>800</v>
      </c>
      <c r="F9" s="98">
        <v>94.724223256179513</v>
      </c>
      <c r="G9" s="59">
        <v>600</v>
      </c>
      <c r="H9" s="98">
        <v>82.161349747609592</v>
      </c>
      <c r="I9" s="59">
        <v>86</v>
      </c>
      <c r="J9" s="98">
        <v>170.48553349120004</v>
      </c>
      <c r="K9" s="59">
        <v>153</v>
      </c>
      <c r="L9" s="98">
        <v>94.62490447257602</v>
      </c>
      <c r="M9" s="190">
        <f t="shared" ref="M9:M19" si="0">C9+E9+I9+K9</f>
        <v>8294.2000000000007</v>
      </c>
      <c r="N9" s="190">
        <f t="shared" ref="N9:N19" si="1">D9+F9+J9+L9</f>
        <v>7339.8346612199557</v>
      </c>
      <c r="O9" s="59">
        <v>351</v>
      </c>
      <c r="P9" s="59">
        <v>1052.92</v>
      </c>
      <c r="Q9" s="59">
        <v>100</v>
      </c>
      <c r="R9" s="59">
        <v>1474.09</v>
      </c>
      <c r="S9" s="59">
        <v>127</v>
      </c>
      <c r="T9" s="59">
        <v>631.74</v>
      </c>
      <c r="U9" s="59">
        <v>168</v>
      </c>
      <c r="V9" s="59">
        <v>842.35</v>
      </c>
      <c r="W9" s="59">
        <v>41</v>
      </c>
      <c r="X9" s="59">
        <v>210.57</v>
      </c>
      <c r="Y9" s="59">
        <f t="shared" ref="Y9:Y19" si="2">O9+Q9+S9+U9+W9</f>
        <v>787</v>
      </c>
      <c r="Z9" s="59">
        <f t="shared" ref="Z9:Z19" si="3">P9+R9+T9+V9+X9</f>
        <v>4211.67</v>
      </c>
      <c r="AA9" s="59">
        <v>10</v>
      </c>
      <c r="AB9" s="59">
        <v>8.77</v>
      </c>
      <c r="AC9" s="59">
        <v>300</v>
      </c>
      <c r="AD9" s="59">
        <v>287.02999999999997</v>
      </c>
      <c r="AE9" s="59">
        <v>429</v>
      </c>
      <c r="AF9" s="59">
        <v>1026.93</v>
      </c>
      <c r="AG9" s="59">
        <v>96</v>
      </c>
      <c r="AH9" s="59">
        <v>91.36</v>
      </c>
      <c r="AI9" s="59">
        <v>110</v>
      </c>
      <c r="AJ9" s="59">
        <v>104.5</v>
      </c>
      <c r="AK9" s="59">
        <v>311</v>
      </c>
      <c r="AL9" s="59">
        <v>296.95</v>
      </c>
      <c r="AM9" s="59">
        <f t="shared" ref="AM9:AM19" si="4">M9+Y9+AA9+AC9+AE9+AG9+AI9+AK9</f>
        <v>10337.200000000001</v>
      </c>
      <c r="AN9" s="59">
        <f t="shared" ref="AN9:AN19" si="5">N9+Z9+AB9+AD9+AF9+AH9+AJ9+AL9</f>
        <v>13367.044661219958</v>
      </c>
      <c r="AO9" s="59">
        <v>1312</v>
      </c>
      <c r="AP9" s="59">
        <v>1898.88</v>
      </c>
      <c r="AQ9" s="59">
        <v>0</v>
      </c>
      <c r="AR9" s="59">
        <v>0</v>
      </c>
      <c r="AS9" s="59">
        <v>0</v>
      </c>
      <c r="AT9" s="59">
        <v>0</v>
      </c>
      <c r="AU9" s="59">
        <v>560</v>
      </c>
      <c r="AV9" s="59">
        <v>5682.65</v>
      </c>
      <c r="AW9" s="59">
        <v>0</v>
      </c>
      <c r="AX9" s="59">
        <v>0</v>
      </c>
      <c r="AY9" s="59">
        <v>2800</v>
      </c>
      <c r="AZ9" s="59">
        <v>8523.99</v>
      </c>
      <c r="BA9" s="59">
        <v>3360</v>
      </c>
      <c r="BB9" s="59">
        <v>14206.64</v>
      </c>
      <c r="BC9" s="59">
        <v>12100</v>
      </c>
      <c r="BD9" s="59">
        <v>26865.78</v>
      </c>
    </row>
    <row r="10" spans="1:56" s="105" customFormat="1" ht="15.75" x14ac:dyDescent="0.25">
      <c r="A10" s="59">
        <v>3</v>
      </c>
      <c r="B10" s="59" t="s">
        <v>38</v>
      </c>
      <c r="C10" s="190">
        <f>'Crop Loan'!DQ13</f>
        <v>9013.6</v>
      </c>
      <c r="D10" s="190">
        <f>'Crop Loan'!DR13</f>
        <v>7731.2000000000007</v>
      </c>
      <c r="E10" s="59">
        <v>1500</v>
      </c>
      <c r="F10" s="98">
        <v>112.00028762290424</v>
      </c>
      <c r="G10" s="59">
        <v>1200</v>
      </c>
      <c r="H10" s="98">
        <v>108.22405401082881</v>
      </c>
      <c r="I10" s="59">
        <v>168</v>
      </c>
      <c r="J10" s="98">
        <v>267.17362503680005</v>
      </c>
      <c r="K10" s="59">
        <v>277</v>
      </c>
      <c r="L10" s="98">
        <v>125.94699532800006</v>
      </c>
      <c r="M10" s="190">
        <f t="shared" si="0"/>
        <v>10958.6</v>
      </c>
      <c r="N10" s="190">
        <f t="shared" si="1"/>
        <v>8236.3209079877051</v>
      </c>
      <c r="O10" s="59">
        <v>484</v>
      </c>
      <c r="P10" s="59">
        <v>1450.86</v>
      </c>
      <c r="Q10" s="59">
        <v>138</v>
      </c>
      <c r="R10" s="59">
        <v>2031.18</v>
      </c>
      <c r="S10" s="59">
        <v>174</v>
      </c>
      <c r="T10" s="59">
        <v>870.52</v>
      </c>
      <c r="U10" s="59">
        <v>233</v>
      </c>
      <c r="V10" s="59">
        <v>1160.6600000000001</v>
      </c>
      <c r="W10" s="59">
        <v>58</v>
      </c>
      <c r="X10" s="59">
        <v>290.16000000000003</v>
      </c>
      <c r="Y10" s="59">
        <f t="shared" si="2"/>
        <v>1087</v>
      </c>
      <c r="Z10" s="59">
        <f t="shared" si="3"/>
        <v>5803.3799999999992</v>
      </c>
      <c r="AA10" s="59">
        <v>14</v>
      </c>
      <c r="AB10" s="59">
        <v>15.86</v>
      </c>
      <c r="AC10" s="59">
        <v>336</v>
      </c>
      <c r="AD10" s="59">
        <v>518.46</v>
      </c>
      <c r="AE10" s="59">
        <v>480</v>
      </c>
      <c r="AF10" s="59">
        <v>1854.87</v>
      </c>
      <c r="AG10" s="59">
        <v>108</v>
      </c>
      <c r="AH10" s="59">
        <v>165.03</v>
      </c>
      <c r="AI10" s="59">
        <v>122</v>
      </c>
      <c r="AJ10" s="59">
        <v>188.75</v>
      </c>
      <c r="AK10" s="59">
        <v>348</v>
      </c>
      <c r="AL10" s="59">
        <v>536.45000000000005</v>
      </c>
      <c r="AM10" s="59">
        <f t="shared" si="4"/>
        <v>13453.6</v>
      </c>
      <c r="AN10" s="59">
        <f t="shared" si="5"/>
        <v>17319.120907987704</v>
      </c>
      <c r="AO10" s="59">
        <v>1990</v>
      </c>
      <c r="AP10" s="59">
        <v>2791.08</v>
      </c>
      <c r="AQ10" s="59">
        <v>0</v>
      </c>
      <c r="AR10" s="59">
        <v>0</v>
      </c>
      <c r="AS10" s="59">
        <v>0</v>
      </c>
      <c r="AT10" s="59">
        <v>0</v>
      </c>
      <c r="AU10" s="59">
        <v>626</v>
      </c>
      <c r="AV10" s="59">
        <v>6361.83</v>
      </c>
      <c r="AW10" s="59">
        <v>0</v>
      </c>
      <c r="AX10" s="59">
        <v>0</v>
      </c>
      <c r="AY10" s="59">
        <v>3130</v>
      </c>
      <c r="AZ10" s="59">
        <v>9542.7000000000007</v>
      </c>
      <c r="BA10" s="59">
        <v>3756</v>
      </c>
      <c r="BB10" s="59">
        <v>15904.53</v>
      </c>
      <c r="BC10" s="59">
        <v>17025</v>
      </c>
      <c r="BD10" s="59">
        <v>34511.71</v>
      </c>
    </row>
    <row r="11" spans="1:56" s="105" customFormat="1" ht="15.75" x14ac:dyDescent="0.25">
      <c r="A11" s="59">
        <v>4</v>
      </c>
      <c r="B11" s="59" t="s">
        <v>39</v>
      </c>
      <c r="C11" s="190">
        <f>'Crop Loan'!DQ14</f>
        <v>1779.2</v>
      </c>
      <c r="D11" s="190">
        <f>'Crop Loan'!DR14</f>
        <v>1696</v>
      </c>
      <c r="E11" s="59">
        <v>250</v>
      </c>
      <c r="F11" s="98">
        <v>9.2313359465889793</v>
      </c>
      <c r="G11" s="59">
        <v>190</v>
      </c>
      <c r="H11" s="98">
        <v>8.6521405731328027</v>
      </c>
      <c r="I11" s="59">
        <v>22</v>
      </c>
      <c r="J11" s="98">
        <v>15.424776192000005</v>
      </c>
      <c r="K11" s="59">
        <v>39</v>
      </c>
      <c r="L11" s="98">
        <v>8.5578529812480006</v>
      </c>
      <c r="M11" s="190">
        <f t="shared" si="0"/>
        <v>2090.1999999999998</v>
      </c>
      <c r="N11" s="190">
        <f t="shared" si="1"/>
        <v>1729.2139651198372</v>
      </c>
      <c r="O11" s="59">
        <v>69</v>
      </c>
      <c r="P11" s="59">
        <v>207.26</v>
      </c>
      <c r="Q11" s="59">
        <v>20</v>
      </c>
      <c r="R11" s="59">
        <v>290.18</v>
      </c>
      <c r="S11" s="59">
        <v>25</v>
      </c>
      <c r="T11" s="59">
        <v>124.37</v>
      </c>
      <c r="U11" s="59">
        <v>33</v>
      </c>
      <c r="V11" s="59">
        <v>165.83</v>
      </c>
      <c r="W11" s="59">
        <v>9</v>
      </c>
      <c r="X11" s="59">
        <v>41.46</v>
      </c>
      <c r="Y11" s="59">
        <f t="shared" si="2"/>
        <v>156</v>
      </c>
      <c r="Z11" s="59">
        <f t="shared" si="3"/>
        <v>829.1</v>
      </c>
      <c r="AA11" s="59">
        <v>3</v>
      </c>
      <c r="AB11" s="59">
        <v>2.2799999999999998</v>
      </c>
      <c r="AC11" s="59">
        <v>79</v>
      </c>
      <c r="AD11" s="59">
        <v>74.06</v>
      </c>
      <c r="AE11" s="59">
        <v>112</v>
      </c>
      <c r="AF11" s="59">
        <v>264.99</v>
      </c>
      <c r="AG11" s="59">
        <v>26</v>
      </c>
      <c r="AH11" s="59">
        <v>23.57</v>
      </c>
      <c r="AI11" s="59">
        <v>29</v>
      </c>
      <c r="AJ11" s="59">
        <v>26.97</v>
      </c>
      <c r="AK11" s="59">
        <v>81</v>
      </c>
      <c r="AL11" s="59">
        <v>76.63</v>
      </c>
      <c r="AM11" s="59">
        <f t="shared" si="4"/>
        <v>2576.1999999999998</v>
      </c>
      <c r="AN11" s="59">
        <f t="shared" si="5"/>
        <v>3026.8139651198371</v>
      </c>
      <c r="AO11" s="59">
        <v>372</v>
      </c>
      <c r="AP11" s="59">
        <v>403.64</v>
      </c>
      <c r="AQ11" s="59">
        <v>0</v>
      </c>
      <c r="AR11" s="59">
        <v>0</v>
      </c>
      <c r="AS11" s="59">
        <v>0</v>
      </c>
      <c r="AT11" s="59">
        <v>0</v>
      </c>
      <c r="AU11" s="59">
        <v>147</v>
      </c>
      <c r="AV11" s="59">
        <v>1483.5</v>
      </c>
      <c r="AW11" s="59">
        <v>0</v>
      </c>
      <c r="AX11" s="59">
        <v>0</v>
      </c>
      <c r="AY11" s="59">
        <v>731</v>
      </c>
      <c r="AZ11" s="59">
        <v>2225.25</v>
      </c>
      <c r="BA11" s="59">
        <v>878</v>
      </c>
      <c r="BB11" s="59">
        <v>3708.75</v>
      </c>
      <c r="BC11" s="59">
        <v>3360</v>
      </c>
      <c r="BD11" s="59">
        <v>6399.68</v>
      </c>
    </row>
    <row r="12" spans="1:56" s="105" customFormat="1" ht="15.75" x14ac:dyDescent="0.25">
      <c r="A12" s="59">
        <v>5</v>
      </c>
      <c r="B12" s="59" t="s">
        <v>40</v>
      </c>
      <c r="C12" s="190">
        <f>'Crop Loan'!DQ15</f>
        <v>3983.2000000000003</v>
      </c>
      <c r="D12" s="190">
        <f>'Crop Loan'!DR15</f>
        <v>4529.6000000000004</v>
      </c>
      <c r="E12" s="59">
        <v>400</v>
      </c>
      <c r="F12" s="98">
        <v>41.727574699361895</v>
      </c>
      <c r="G12" s="59">
        <v>300</v>
      </c>
      <c r="H12" s="98">
        <v>37.316295472896009</v>
      </c>
      <c r="I12" s="59">
        <v>43</v>
      </c>
      <c r="J12" s="98">
        <v>72.990483660800024</v>
      </c>
      <c r="K12" s="59">
        <v>74</v>
      </c>
      <c r="L12" s="98">
        <v>40.51385887232</v>
      </c>
      <c r="M12" s="190">
        <f t="shared" si="0"/>
        <v>4500.2000000000007</v>
      </c>
      <c r="N12" s="190">
        <f t="shared" si="1"/>
        <v>4684.8319172324827</v>
      </c>
      <c r="O12" s="59">
        <v>171</v>
      </c>
      <c r="P12" s="59">
        <v>513.49</v>
      </c>
      <c r="Q12" s="59">
        <v>48</v>
      </c>
      <c r="R12" s="59">
        <v>718.84</v>
      </c>
      <c r="S12" s="59">
        <v>62</v>
      </c>
      <c r="T12" s="59">
        <v>308.08999999999997</v>
      </c>
      <c r="U12" s="59">
        <v>81</v>
      </c>
      <c r="V12" s="59">
        <v>410.78</v>
      </c>
      <c r="W12" s="59">
        <v>20</v>
      </c>
      <c r="X12" s="59">
        <v>102.69</v>
      </c>
      <c r="Y12" s="59">
        <f t="shared" si="2"/>
        <v>382</v>
      </c>
      <c r="Z12" s="59">
        <f t="shared" si="3"/>
        <v>2053.89</v>
      </c>
      <c r="AA12" s="59">
        <v>4</v>
      </c>
      <c r="AB12" s="59">
        <v>4.25</v>
      </c>
      <c r="AC12" s="59">
        <v>122</v>
      </c>
      <c r="AD12" s="59">
        <v>138.87</v>
      </c>
      <c r="AE12" s="59">
        <v>174</v>
      </c>
      <c r="AF12" s="59">
        <v>496.85</v>
      </c>
      <c r="AG12" s="59">
        <v>39</v>
      </c>
      <c r="AH12" s="59">
        <v>44.2</v>
      </c>
      <c r="AI12" s="59">
        <v>44</v>
      </c>
      <c r="AJ12" s="59">
        <v>50.57</v>
      </c>
      <c r="AK12" s="59">
        <v>127</v>
      </c>
      <c r="AL12" s="59">
        <v>143.68</v>
      </c>
      <c r="AM12" s="59">
        <f t="shared" si="4"/>
        <v>5392.2000000000007</v>
      </c>
      <c r="AN12" s="59">
        <f t="shared" si="5"/>
        <v>7617.1419172324822</v>
      </c>
      <c r="AO12" s="59">
        <v>648</v>
      </c>
      <c r="AP12" s="59">
        <v>916.06</v>
      </c>
      <c r="AQ12" s="59">
        <v>0</v>
      </c>
      <c r="AR12" s="59">
        <v>0</v>
      </c>
      <c r="AS12" s="59">
        <v>0</v>
      </c>
      <c r="AT12" s="59">
        <v>0</v>
      </c>
      <c r="AU12" s="59">
        <v>228</v>
      </c>
      <c r="AV12" s="59">
        <v>2306.63</v>
      </c>
      <c r="AW12" s="59">
        <v>0</v>
      </c>
      <c r="AX12" s="59">
        <v>0</v>
      </c>
      <c r="AY12" s="59">
        <v>1135</v>
      </c>
      <c r="AZ12" s="59">
        <v>3460.04</v>
      </c>
      <c r="BA12" s="59">
        <v>1363</v>
      </c>
      <c r="BB12" s="59">
        <v>5766.67</v>
      </c>
      <c r="BC12" s="59">
        <v>5679</v>
      </c>
      <c r="BD12" s="59">
        <v>11873.73</v>
      </c>
    </row>
    <row r="13" spans="1:56" s="105" customFormat="1" ht="15.75" x14ac:dyDescent="0.25">
      <c r="A13" s="59">
        <v>6</v>
      </c>
      <c r="B13" s="59" t="s">
        <v>41</v>
      </c>
      <c r="C13" s="190">
        <f>'Crop Loan'!DQ16</f>
        <v>891.6</v>
      </c>
      <c r="D13" s="190">
        <f>'Crop Loan'!DR16</f>
        <v>898.80000000000007</v>
      </c>
      <c r="E13" s="59">
        <v>100</v>
      </c>
      <c r="F13" s="98">
        <v>4.6247440081993743</v>
      </c>
      <c r="G13" s="59">
        <v>100</v>
      </c>
      <c r="H13" s="98">
        <v>4.3452258613248009</v>
      </c>
      <c r="I13" s="59">
        <v>15</v>
      </c>
      <c r="J13" s="98">
        <v>7.6912582656000001</v>
      </c>
      <c r="K13" s="59">
        <v>20</v>
      </c>
      <c r="L13" s="98">
        <v>4.2774725570560008</v>
      </c>
      <c r="M13" s="190">
        <f t="shared" si="0"/>
        <v>1026.5999999999999</v>
      </c>
      <c r="N13" s="190">
        <f t="shared" si="1"/>
        <v>915.39347483085544</v>
      </c>
      <c r="O13" s="59">
        <v>35</v>
      </c>
      <c r="P13" s="59">
        <v>103.62</v>
      </c>
      <c r="Q13" s="59">
        <v>10</v>
      </c>
      <c r="R13" s="59">
        <v>145.08000000000001</v>
      </c>
      <c r="S13" s="59">
        <v>12</v>
      </c>
      <c r="T13" s="59">
        <v>62.18</v>
      </c>
      <c r="U13" s="59">
        <v>16</v>
      </c>
      <c r="V13" s="59">
        <v>82.9</v>
      </c>
      <c r="W13" s="59">
        <v>4</v>
      </c>
      <c r="X13" s="59">
        <v>20.72</v>
      </c>
      <c r="Y13" s="59">
        <f t="shared" si="2"/>
        <v>77</v>
      </c>
      <c r="Z13" s="59">
        <f t="shared" si="3"/>
        <v>414.5</v>
      </c>
      <c r="AA13" s="59">
        <v>2</v>
      </c>
      <c r="AB13" s="59">
        <v>1.1299999999999999</v>
      </c>
      <c r="AC13" s="59">
        <v>41</v>
      </c>
      <c r="AD13" s="59">
        <v>37.03</v>
      </c>
      <c r="AE13" s="59">
        <v>59</v>
      </c>
      <c r="AF13" s="59">
        <v>132.49</v>
      </c>
      <c r="AG13" s="59">
        <v>14</v>
      </c>
      <c r="AH13" s="59">
        <v>11.78</v>
      </c>
      <c r="AI13" s="59">
        <v>15</v>
      </c>
      <c r="AJ13" s="59">
        <v>13.49</v>
      </c>
      <c r="AK13" s="59">
        <v>42</v>
      </c>
      <c r="AL13" s="59">
        <v>38.32</v>
      </c>
      <c r="AM13" s="59">
        <f t="shared" si="4"/>
        <v>1276.5999999999999</v>
      </c>
      <c r="AN13" s="59">
        <f t="shared" si="5"/>
        <v>1564.1334748308554</v>
      </c>
      <c r="AO13" s="59">
        <v>189</v>
      </c>
      <c r="AP13" s="59">
        <v>201.99</v>
      </c>
      <c r="AQ13" s="59">
        <v>0</v>
      </c>
      <c r="AR13" s="59">
        <v>0</v>
      </c>
      <c r="AS13" s="59">
        <v>0</v>
      </c>
      <c r="AT13" s="59">
        <v>0</v>
      </c>
      <c r="AU13" s="59">
        <v>77</v>
      </c>
      <c r="AV13" s="59">
        <v>780.97</v>
      </c>
      <c r="AW13" s="59">
        <v>0</v>
      </c>
      <c r="AX13" s="59">
        <v>0</v>
      </c>
      <c r="AY13" s="59">
        <v>385</v>
      </c>
      <c r="AZ13" s="59">
        <v>1171.46</v>
      </c>
      <c r="BA13" s="59">
        <v>462</v>
      </c>
      <c r="BB13" s="59">
        <v>1952.43</v>
      </c>
      <c r="BC13" s="59">
        <v>1722</v>
      </c>
      <c r="BD13" s="59">
        <v>3299.01</v>
      </c>
    </row>
    <row r="14" spans="1:56" s="105" customFormat="1" ht="15.75" x14ac:dyDescent="0.25">
      <c r="A14" s="59">
        <v>7</v>
      </c>
      <c r="B14" s="59" t="s">
        <v>42</v>
      </c>
      <c r="C14" s="190">
        <f>'Crop Loan'!DQ17</f>
        <v>486</v>
      </c>
      <c r="D14" s="190">
        <f>'Crop Loan'!DR17</f>
        <v>447</v>
      </c>
      <c r="E14" s="59">
        <v>50</v>
      </c>
      <c r="F14" s="98">
        <v>3.28754153221325</v>
      </c>
      <c r="G14" s="59">
        <v>40</v>
      </c>
      <c r="H14" s="98">
        <v>2.7596386087423999</v>
      </c>
      <c r="I14" s="59">
        <v>9</v>
      </c>
      <c r="J14" s="98">
        <v>6.0813664256000015</v>
      </c>
      <c r="K14" s="59">
        <v>15</v>
      </c>
      <c r="L14" s="98">
        <v>3.3745798113280006</v>
      </c>
      <c r="M14" s="190">
        <f t="shared" si="0"/>
        <v>560</v>
      </c>
      <c r="N14" s="190">
        <f t="shared" si="1"/>
        <v>459.74348776914121</v>
      </c>
      <c r="O14" s="59">
        <v>26</v>
      </c>
      <c r="P14" s="59">
        <v>77.73</v>
      </c>
      <c r="Q14" s="59">
        <v>7</v>
      </c>
      <c r="R14" s="59">
        <v>108.81</v>
      </c>
      <c r="S14" s="59">
        <v>9</v>
      </c>
      <c r="T14" s="59">
        <v>46.64</v>
      </c>
      <c r="U14" s="59">
        <v>12</v>
      </c>
      <c r="V14" s="59">
        <v>62.18</v>
      </c>
      <c r="W14" s="59">
        <v>3</v>
      </c>
      <c r="X14" s="59">
        <v>15.55</v>
      </c>
      <c r="Y14" s="59">
        <f t="shared" si="2"/>
        <v>57</v>
      </c>
      <c r="Z14" s="59">
        <f t="shared" si="3"/>
        <v>310.91000000000003</v>
      </c>
      <c r="AA14" s="59">
        <v>1</v>
      </c>
      <c r="AB14" s="59">
        <v>0.85</v>
      </c>
      <c r="AC14" s="59">
        <v>25</v>
      </c>
      <c r="AD14" s="59">
        <v>27.77</v>
      </c>
      <c r="AE14" s="59">
        <v>36</v>
      </c>
      <c r="AF14" s="59">
        <v>99.37</v>
      </c>
      <c r="AG14" s="59">
        <v>8</v>
      </c>
      <c r="AH14" s="59">
        <v>8.84</v>
      </c>
      <c r="AI14" s="59">
        <v>9</v>
      </c>
      <c r="AJ14" s="59">
        <v>10.11</v>
      </c>
      <c r="AK14" s="59">
        <v>26</v>
      </c>
      <c r="AL14" s="59">
        <v>28.74</v>
      </c>
      <c r="AM14" s="59">
        <f t="shared" si="4"/>
        <v>722</v>
      </c>
      <c r="AN14" s="59">
        <f t="shared" si="5"/>
        <v>946.33348776914136</v>
      </c>
      <c r="AO14" s="59">
        <v>117</v>
      </c>
      <c r="AP14" s="59">
        <v>139.31</v>
      </c>
      <c r="AQ14" s="59">
        <v>0</v>
      </c>
      <c r="AR14" s="59">
        <v>0</v>
      </c>
      <c r="AS14" s="59">
        <v>0</v>
      </c>
      <c r="AT14" s="59">
        <v>0</v>
      </c>
      <c r="AU14" s="59">
        <v>47</v>
      </c>
      <c r="AV14" s="59">
        <v>480.78</v>
      </c>
      <c r="AW14" s="59">
        <v>0</v>
      </c>
      <c r="AX14" s="59">
        <v>0</v>
      </c>
      <c r="AY14" s="59">
        <v>237</v>
      </c>
      <c r="AZ14" s="59">
        <v>721.17</v>
      </c>
      <c r="BA14" s="59">
        <v>284</v>
      </c>
      <c r="BB14" s="59">
        <v>1201.95</v>
      </c>
      <c r="BC14" s="59">
        <v>1061</v>
      </c>
      <c r="BD14" s="59">
        <v>2130.67</v>
      </c>
    </row>
    <row r="15" spans="1:56" s="105" customFormat="1" ht="15.75" x14ac:dyDescent="0.25">
      <c r="A15" s="59">
        <v>8</v>
      </c>
      <c r="B15" s="59" t="s">
        <v>43</v>
      </c>
      <c r="C15" s="190">
        <f>'Crop Loan'!DQ18</f>
        <v>423.40000000000003</v>
      </c>
      <c r="D15" s="190">
        <f>'Crop Loan'!DR18</f>
        <v>381.6</v>
      </c>
      <c r="E15" s="59">
        <v>30</v>
      </c>
      <c r="F15" s="98">
        <v>2.1916943548088312</v>
      </c>
      <c r="G15" s="59">
        <v>30</v>
      </c>
      <c r="H15" s="98">
        <v>1.8426427074048004</v>
      </c>
      <c r="I15" s="59">
        <v>6</v>
      </c>
      <c r="J15" s="98">
        <v>4.054915072</v>
      </c>
      <c r="K15" s="59">
        <v>10</v>
      </c>
      <c r="L15" s="98">
        <v>2.249235229696001</v>
      </c>
      <c r="M15" s="190">
        <f t="shared" si="0"/>
        <v>469.40000000000003</v>
      </c>
      <c r="N15" s="190">
        <f t="shared" si="1"/>
        <v>390.09584465650488</v>
      </c>
      <c r="O15" s="59">
        <v>17</v>
      </c>
      <c r="P15" s="59">
        <v>51.82</v>
      </c>
      <c r="Q15" s="59">
        <v>5</v>
      </c>
      <c r="R15" s="59">
        <v>72.540000000000006</v>
      </c>
      <c r="S15" s="59">
        <v>6</v>
      </c>
      <c r="T15" s="59">
        <v>31.09</v>
      </c>
      <c r="U15" s="59">
        <v>8</v>
      </c>
      <c r="V15" s="59">
        <v>41.45</v>
      </c>
      <c r="W15" s="59">
        <v>2</v>
      </c>
      <c r="X15" s="59">
        <v>10.36</v>
      </c>
      <c r="Y15" s="59">
        <f t="shared" si="2"/>
        <v>38</v>
      </c>
      <c r="Z15" s="59">
        <f t="shared" si="3"/>
        <v>207.26000000000005</v>
      </c>
      <c r="AA15" s="59">
        <v>1</v>
      </c>
      <c r="AB15" s="59">
        <v>0.56999999999999995</v>
      </c>
      <c r="AC15" s="59">
        <v>30</v>
      </c>
      <c r="AD15" s="59">
        <v>18.52</v>
      </c>
      <c r="AE15" s="59">
        <v>43</v>
      </c>
      <c r="AF15" s="59">
        <v>66.25</v>
      </c>
      <c r="AG15" s="59">
        <v>10</v>
      </c>
      <c r="AH15" s="59">
        <v>5.9</v>
      </c>
      <c r="AI15" s="59">
        <v>11</v>
      </c>
      <c r="AJ15" s="59">
        <v>6.74</v>
      </c>
      <c r="AK15" s="59">
        <v>32</v>
      </c>
      <c r="AL15" s="59">
        <v>19.16</v>
      </c>
      <c r="AM15" s="59">
        <f t="shared" si="4"/>
        <v>634.40000000000009</v>
      </c>
      <c r="AN15" s="59">
        <f t="shared" si="5"/>
        <v>714.49584465650491</v>
      </c>
      <c r="AO15" s="59">
        <v>86</v>
      </c>
      <c r="AP15" s="59">
        <v>92.88</v>
      </c>
      <c r="AQ15" s="59">
        <v>0</v>
      </c>
      <c r="AR15" s="59">
        <v>0</v>
      </c>
      <c r="AS15" s="59">
        <v>0</v>
      </c>
      <c r="AT15" s="59">
        <v>0</v>
      </c>
      <c r="AU15" s="59">
        <v>57</v>
      </c>
      <c r="AV15" s="59">
        <v>574.85</v>
      </c>
      <c r="AW15" s="59">
        <v>0</v>
      </c>
      <c r="AX15" s="59">
        <v>0</v>
      </c>
      <c r="AY15" s="59">
        <v>283</v>
      </c>
      <c r="AZ15" s="59">
        <v>862.27</v>
      </c>
      <c r="BA15" s="59">
        <v>340</v>
      </c>
      <c r="BB15" s="59">
        <v>1437.12</v>
      </c>
      <c r="BC15" s="59">
        <v>915</v>
      </c>
      <c r="BD15" s="59">
        <v>2056.3000000000002</v>
      </c>
    </row>
    <row r="16" spans="1:56" s="105" customFormat="1" ht="15.75" x14ac:dyDescent="0.25">
      <c r="A16" s="59">
        <v>9</v>
      </c>
      <c r="B16" s="59" t="s">
        <v>44</v>
      </c>
      <c r="C16" s="190">
        <f>'Crop Loan'!DQ19</f>
        <v>3803.2000000000003</v>
      </c>
      <c r="D16" s="190">
        <f>'Crop Loan'!DR19</f>
        <v>3692.8</v>
      </c>
      <c r="E16" s="59">
        <v>500</v>
      </c>
      <c r="F16" s="98">
        <v>45.945577884046145</v>
      </c>
      <c r="G16" s="59">
        <v>400</v>
      </c>
      <c r="H16" s="98">
        <v>40.5764507124224</v>
      </c>
      <c r="I16" s="59">
        <v>52</v>
      </c>
      <c r="J16" s="98">
        <v>81.321673932800024</v>
      </c>
      <c r="K16" s="59">
        <v>94</v>
      </c>
      <c r="L16" s="98">
        <v>45.137367618560013</v>
      </c>
      <c r="M16" s="190">
        <f t="shared" si="0"/>
        <v>4449.2000000000007</v>
      </c>
      <c r="N16" s="190">
        <f t="shared" si="1"/>
        <v>3865.2046194354061</v>
      </c>
      <c r="O16" s="59">
        <v>164</v>
      </c>
      <c r="P16" s="59">
        <v>492.25</v>
      </c>
      <c r="Q16" s="59">
        <v>46</v>
      </c>
      <c r="R16" s="59">
        <v>689.13</v>
      </c>
      <c r="S16" s="59">
        <v>59</v>
      </c>
      <c r="T16" s="59">
        <v>295.33999999999997</v>
      </c>
      <c r="U16" s="59">
        <v>79</v>
      </c>
      <c r="V16" s="59">
        <v>393.79</v>
      </c>
      <c r="W16" s="59">
        <v>20</v>
      </c>
      <c r="X16" s="59">
        <v>98.45</v>
      </c>
      <c r="Y16" s="59">
        <f t="shared" si="2"/>
        <v>368</v>
      </c>
      <c r="Z16" s="59">
        <f t="shared" si="3"/>
        <v>1968.96</v>
      </c>
      <c r="AA16" s="59">
        <v>4</v>
      </c>
      <c r="AB16" s="59">
        <v>5.39</v>
      </c>
      <c r="AC16" s="59">
        <v>115</v>
      </c>
      <c r="AD16" s="59">
        <v>175.91</v>
      </c>
      <c r="AE16" s="59">
        <v>164</v>
      </c>
      <c r="AF16" s="59">
        <v>629.33000000000004</v>
      </c>
      <c r="AG16" s="59">
        <v>37</v>
      </c>
      <c r="AH16" s="59">
        <v>55.99</v>
      </c>
      <c r="AI16" s="59">
        <v>41</v>
      </c>
      <c r="AJ16" s="59">
        <v>64.05</v>
      </c>
      <c r="AK16" s="59">
        <v>119</v>
      </c>
      <c r="AL16" s="59">
        <v>182</v>
      </c>
      <c r="AM16" s="59">
        <f t="shared" si="4"/>
        <v>5297.2000000000007</v>
      </c>
      <c r="AN16" s="59">
        <f t="shared" si="5"/>
        <v>6946.8346194354062</v>
      </c>
      <c r="AO16" s="59">
        <v>763</v>
      </c>
      <c r="AP16" s="59">
        <v>1026.8599999999999</v>
      </c>
      <c r="AQ16" s="59">
        <v>0</v>
      </c>
      <c r="AR16" s="59">
        <v>0</v>
      </c>
      <c r="AS16" s="59">
        <v>0</v>
      </c>
      <c r="AT16" s="59">
        <v>0</v>
      </c>
      <c r="AU16" s="59">
        <v>214</v>
      </c>
      <c r="AV16" s="59">
        <v>2169.8200000000002</v>
      </c>
      <c r="AW16" s="59">
        <v>0</v>
      </c>
      <c r="AX16" s="59">
        <v>0</v>
      </c>
      <c r="AY16" s="59">
        <v>1069</v>
      </c>
      <c r="AZ16" s="59">
        <v>3254.73</v>
      </c>
      <c r="BA16" s="59">
        <v>1283</v>
      </c>
      <c r="BB16" s="59">
        <v>5424.55</v>
      </c>
      <c r="BC16" s="59">
        <v>6373</v>
      </c>
      <c r="BD16" s="59">
        <v>12270.28</v>
      </c>
    </row>
    <row r="17" spans="1:56" s="105" customFormat="1" ht="15.75" x14ac:dyDescent="0.25">
      <c r="A17" s="59">
        <v>10</v>
      </c>
      <c r="B17" s="59" t="s">
        <v>45</v>
      </c>
      <c r="C17" s="190">
        <f>'Crop Loan'!DQ20</f>
        <v>92173.6</v>
      </c>
      <c r="D17" s="190">
        <f>'Crop Loan'!DR20</f>
        <v>76479.8</v>
      </c>
      <c r="E17" s="59">
        <v>15000</v>
      </c>
      <c r="F17" s="98">
        <v>875.32709346990987</v>
      </c>
      <c r="G17" s="59">
        <v>12000</v>
      </c>
      <c r="H17" s="98">
        <v>724.62078949135366</v>
      </c>
      <c r="I17" s="59">
        <v>1743</v>
      </c>
      <c r="J17" s="98">
        <v>1638.6706690047999</v>
      </c>
      <c r="K17" s="59">
        <v>2400</v>
      </c>
      <c r="L17" s="98">
        <v>1013.15</v>
      </c>
      <c r="M17" s="190">
        <f t="shared" si="0"/>
        <v>111316.6</v>
      </c>
      <c r="N17" s="190">
        <f t="shared" si="1"/>
        <v>80006.947762474709</v>
      </c>
      <c r="O17" s="59">
        <v>4995</v>
      </c>
      <c r="P17" s="59">
        <v>15006.01</v>
      </c>
      <c r="Q17" s="59">
        <v>1394</v>
      </c>
      <c r="R17" s="59">
        <v>21000.57</v>
      </c>
      <c r="S17" s="59">
        <v>1816</v>
      </c>
      <c r="T17" s="59">
        <v>9003.43</v>
      </c>
      <c r="U17" s="59">
        <v>2402</v>
      </c>
      <c r="V17" s="59">
        <v>12005.43</v>
      </c>
      <c r="W17" s="59">
        <v>601</v>
      </c>
      <c r="X17" s="59">
        <v>3010.51</v>
      </c>
      <c r="Y17" s="59">
        <f t="shared" si="2"/>
        <v>11208</v>
      </c>
      <c r="Z17" s="59">
        <f t="shared" si="3"/>
        <v>60025.950000000004</v>
      </c>
      <c r="AA17" s="59">
        <v>93</v>
      </c>
      <c r="AB17" s="59">
        <v>173.56</v>
      </c>
      <c r="AC17" s="59">
        <v>2879</v>
      </c>
      <c r="AD17" s="59">
        <v>5682.9</v>
      </c>
      <c r="AE17" s="59">
        <v>4116</v>
      </c>
      <c r="AF17" s="59">
        <v>20329.82</v>
      </c>
      <c r="AG17" s="59">
        <v>915</v>
      </c>
      <c r="AH17" s="59">
        <v>1808.65</v>
      </c>
      <c r="AI17" s="59">
        <v>1051</v>
      </c>
      <c r="AJ17" s="59">
        <v>2069.19</v>
      </c>
      <c r="AK17" s="59">
        <v>2991</v>
      </c>
      <c r="AL17" s="59">
        <v>4445.2</v>
      </c>
      <c r="AM17" s="59">
        <f t="shared" si="4"/>
        <v>134569.60000000001</v>
      </c>
      <c r="AN17" s="59">
        <f t="shared" si="5"/>
        <v>174542.21776247473</v>
      </c>
      <c r="AO17" s="59">
        <v>19617</v>
      </c>
      <c r="AP17" s="59">
        <v>26606.639999999999</v>
      </c>
      <c r="AQ17" s="59">
        <v>0</v>
      </c>
      <c r="AR17" s="59">
        <v>0</v>
      </c>
      <c r="AS17" s="59">
        <v>0</v>
      </c>
      <c r="AT17" s="59">
        <v>0</v>
      </c>
      <c r="AU17" s="59">
        <v>2677</v>
      </c>
      <c r="AV17" s="59">
        <v>27273.57</v>
      </c>
      <c r="AW17" s="59">
        <v>0</v>
      </c>
      <c r="AX17" s="59">
        <v>0</v>
      </c>
      <c r="AY17" s="59">
        <v>13432</v>
      </c>
      <c r="AZ17" s="59">
        <v>40911.61</v>
      </c>
      <c r="BA17" s="59">
        <v>16109</v>
      </c>
      <c r="BB17" s="59">
        <v>68185.179999999993</v>
      </c>
      <c r="BC17" s="59">
        <v>146887</v>
      </c>
      <c r="BD17" s="59">
        <v>245562.82</v>
      </c>
    </row>
    <row r="18" spans="1:56" s="105" customFormat="1" ht="15.75" x14ac:dyDescent="0.25">
      <c r="A18" s="59">
        <v>11</v>
      </c>
      <c r="B18" s="59" t="s">
        <v>46</v>
      </c>
      <c r="C18" s="190">
        <f>'Crop Loan'!DQ21</f>
        <v>485</v>
      </c>
      <c r="D18" s="190">
        <f>'Crop Loan'!DR21</f>
        <v>522</v>
      </c>
      <c r="E18" s="59">
        <v>50</v>
      </c>
      <c r="F18" s="98">
        <v>3.22703463284736</v>
      </c>
      <c r="G18" s="59">
        <v>50</v>
      </c>
      <c r="H18" s="98">
        <v>2.7237991462912001</v>
      </c>
      <c r="I18" s="59">
        <v>9</v>
      </c>
      <c r="J18" s="98">
        <v>6.3248625664000002</v>
      </c>
      <c r="K18" s="59">
        <v>15</v>
      </c>
      <c r="L18" s="98">
        <v>4.1600674214399991</v>
      </c>
      <c r="M18" s="190">
        <f t="shared" si="0"/>
        <v>559</v>
      </c>
      <c r="N18" s="190">
        <f t="shared" si="1"/>
        <v>535.71196462068735</v>
      </c>
      <c r="O18" s="59">
        <v>26</v>
      </c>
      <c r="P18" s="59">
        <v>77.7</v>
      </c>
      <c r="Q18" s="59">
        <v>7</v>
      </c>
      <c r="R18" s="59">
        <v>108.79</v>
      </c>
      <c r="S18" s="59">
        <v>9</v>
      </c>
      <c r="T18" s="59">
        <v>46.62</v>
      </c>
      <c r="U18" s="59">
        <v>12</v>
      </c>
      <c r="V18" s="59">
        <v>62.17</v>
      </c>
      <c r="W18" s="59">
        <v>3</v>
      </c>
      <c r="X18" s="59">
        <v>15.6</v>
      </c>
      <c r="Y18" s="59">
        <f t="shared" si="2"/>
        <v>57</v>
      </c>
      <c r="Z18" s="59">
        <f t="shared" si="3"/>
        <v>310.88000000000005</v>
      </c>
      <c r="AA18" s="59">
        <v>1</v>
      </c>
      <c r="AB18" s="59">
        <v>0.85</v>
      </c>
      <c r="AC18" s="59">
        <v>8</v>
      </c>
      <c r="AD18" s="59">
        <v>27.3</v>
      </c>
      <c r="AE18" s="59">
        <v>11</v>
      </c>
      <c r="AF18" s="59">
        <v>99.36</v>
      </c>
      <c r="AG18" s="59">
        <v>3</v>
      </c>
      <c r="AH18" s="59">
        <v>8.85</v>
      </c>
      <c r="AI18" s="59">
        <v>3</v>
      </c>
      <c r="AJ18" s="59">
        <v>10.1</v>
      </c>
      <c r="AK18" s="59">
        <v>8</v>
      </c>
      <c r="AL18" s="59">
        <v>28.74</v>
      </c>
      <c r="AM18" s="59">
        <f t="shared" si="4"/>
        <v>650</v>
      </c>
      <c r="AN18" s="59">
        <f t="shared" si="5"/>
        <v>1021.7919646206874</v>
      </c>
      <c r="AO18" s="59">
        <v>106</v>
      </c>
      <c r="AP18" s="59">
        <v>139.22999999999999</v>
      </c>
      <c r="AQ18" s="59">
        <v>0</v>
      </c>
      <c r="AR18" s="59">
        <v>0</v>
      </c>
      <c r="AS18" s="59">
        <v>0</v>
      </c>
      <c r="AT18" s="59">
        <v>0</v>
      </c>
      <c r="AU18" s="59">
        <v>15</v>
      </c>
      <c r="AV18" s="59">
        <v>148.76</v>
      </c>
      <c r="AW18" s="59">
        <v>0</v>
      </c>
      <c r="AX18" s="59">
        <v>0</v>
      </c>
      <c r="AY18" s="59">
        <v>73</v>
      </c>
      <c r="AZ18" s="59">
        <v>223.18</v>
      </c>
      <c r="BA18" s="59">
        <v>88</v>
      </c>
      <c r="BB18" s="59">
        <v>371.94</v>
      </c>
      <c r="BC18" s="59">
        <v>792</v>
      </c>
      <c r="BD18" s="59">
        <v>1300.1300000000001</v>
      </c>
    </row>
    <row r="19" spans="1:56" s="105" customFormat="1" ht="15.75" x14ac:dyDescent="0.25">
      <c r="A19" s="59">
        <v>12</v>
      </c>
      <c r="B19" s="59" t="s">
        <v>47</v>
      </c>
      <c r="C19" s="190">
        <f>'Crop Loan'!DQ22</f>
        <v>4961.6000000000004</v>
      </c>
      <c r="D19" s="190">
        <f>'Crop Loan'!DR22</f>
        <v>4573.6000000000004</v>
      </c>
      <c r="E19" s="59">
        <v>500</v>
      </c>
      <c r="F19" s="98">
        <v>72.742739015434253</v>
      </c>
      <c r="G19" s="59">
        <v>300</v>
      </c>
      <c r="H19" s="98">
        <v>63.998157346048032</v>
      </c>
      <c r="I19" s="59">
        <v>64</v>
      </c>
      <c r="J19" s="98">
        <v>129.14753576960001</v>
      </c>
      <c r="K19" s="59">
        <v>105</v>
      </c>
      <c r="L19" s="98">
        <v>89.627734799360013</v>
      </c>
      <c r="M19" s="190">
        <f t="shared" si="0"/>
        <v>5630.6</v>
      </c>
      <c r="N19" s="190">
        <f t="shared" si="1"/>
        <v>4865.1180095843947</v>
      </c>
      <c r="O19" s="59">
        <v>307</v>
      </c>
      <c r="P19" s="59">
        <v>918.74</v>
      </c>
      <c r="Q19" s="59">
        <v>87</v>
      </c>
      <c r="R19" s="59">
        <v>1286.23</v>
      </c>
      <c r="S19" s="59">
        <v>110</v>
      </c>
      <c r="T19" s="59">
        <v>551.24</v>
      </c>
      <c r="U19" s="59">
        <v>146</v>
      </c>
      <c r="V19" s="59">
        <v>735.01</v>
      </c>
      <c r="W19" s="59">
        <v>37</v>
      </c>
      <c r="X19" s="59">
        <v>183.72</v>
      </c>
      <c r="Y19" s="59">
        <f t="shared" si="2"/>
        <v>687</v>
      </c>
      <c r="Z19" s="59">
        <f t="shared" si="3"/>
        <v>3674.94</v>
      </c>
      <c r="AA19" s="59">
        <v>7</v>
      </c>
      <c r="AB19" s="59">
        <v>5.54</v>
      </c>
      <c r="AC19" s="59">
        <v>222</v>
      </c>
      <c r="AD19" s="59">
        <v>194.53</v>
      </c>
      <c r="AE19" s="59">
        <v>320</v>
      </c>
      <c r="AF19" s="59">
        <v>695.95</v>
      </c>
      <c r="AG19" s="59">
        <v>71</v>
      </c>
      <c r="AH19" s="59">
        <v>61.92</v>
      </c>
      <c r="AI19" s="59">
        <v>82</v>
      </c>
      <c r="AJ19" s="59">
        <v>70.819999999999993</v>
      </c>
      <c r="AK19" s="59">
        <v>231</v>
      </c>
      <c r="AL19" s="59">
        <v>201.16</v>
      </c>
      <c r="AM19" s="59">
        <f t="shared" si="4"/>
        <v>7250.6</v>
      </c>
      <c r="AN19" s="59">
        <f t="shared" si="5"/>
        <v>9769.9780095843962</v>
      </c>
      <c r="AO19" s="59">
        <v>944</v>
      </c>
      <c r="AP19" s="59">
        <v>1457.24</v>
      </c>
      <c r="AQ19" s="59">
        <v>0</v>
      </c>
      <c r="AR19" s="59">
        <v>0</v>
      </c>
      <c r="AS19" s="59">
        <v>0</v>
      </c>
      <c r="AT19" s="59">
        <v>0</v>
      </c>
      <c r="AU19" s="59">
        <v>417</v>
      </c>
      <c r="AV19" s="59">
        <v>4216.78</v>
      </c>
      <c r="AW19" s="59">
        <v>0</v>
      </c>
      <c r="AX19" s="59">
        <v>0</v>
      </c>
      <c r="AY19" s="59">
        <v>2078</v>
      </c>
      <c r="AZ19" s="59">
        <v>6328.99</v>
      </c>
      <c r="BA19" s="59">
        <v>2495</v>
      </c>
      <c r="BB19" s="59">
        <v>10545.77</v>
      </c>
      <c r="BC19" s="59">
        <v>8782</v>
      </c>
      <c r="BD19" s="59">
        <v>20260.689999999999</v>
      </c>
    </row>
    <row r="20" spans="1:56" s="107" customFormat="1" ht="15.75" x14ac:dyDescent="0.25">
      <c r="A20" s="106"/>
      <c r="B20" s="91" t="s">
        <v>48</v>
      </c>
      <c r="C20" s="188">
        <f>SUM(C8:C19)</f>
        <v>140658.80000000002</v>
      </c>
      <c r="D20" s="188">
        <f t="shared" ref="D20:BD20" si="6">SUM(D8:D19)</f>
        <v>121316.40000000002</v>
      </c>
      <c r="E20" s="188">
        <f t="shared" si="6"/>
        <v>21680</v>
      </c>
      <c r="F20" s="188">
        <f t="shared" si="6"/>
        <v>1406.4895987488851</v>
      </c>
      <c r="G20" s="188">
        <f t="shared" si="6"/>
        <v>17010</v>
      </c>
      <c r="H20" s="188">
        <f t="shared" si="6"/>
        <v>1198.0044755127296</v>
      </c>
      <c r="I20" s="188">
        <f t="shared" si="6"/>
        <v>2481</v>
      </c>
      <c r="J20" s="188">
        <f t="shared" si="6"/>
        <v>2657.4424231936</v>
      </c>
      <c r="K20" s="188">
        <f t="shared" si="6"/>
        <v>3662</v>
      </c>
      <c r="L20" s="188">
        <f t="shared" si="6"/>
        <v>1574.8877750151682</v>
      </c>
      <c r="M20" s="188">
        <f t="shared" si="6"/>
        <v>168481.80000000002</v>
      </c>
      <c r="N20" s="188">
        <f t="shared" si="6"/>
        <v>126955.21979695764</v>
      </c>
      <c r="O20" s="188">
        <f t="shared" si="6"/>
        <v>7449</v>
      </c>
      <c r="P20" s="188">
        <f t="shared" si="6"/>
        <v>22361.550000000003</v>
      </c>
      <c r="Q20" s="188">
        <f t="shared" si="6"/>
        <v>2089</v>
      </c>
      <c r="R20" s="188">
        <f t="shared" si="6"/>
        <v>31298.22</v>
      </c>
      <c r="S20" s="188">
        <f t="shared" si="6"/>
        <v>2700</v>
      </c>
      <c r="T20" s="188">
        <f t="shared" si="6"/>
        <v>13416.76</v>
      </c>
      <c r="U20" s="188">
        <f t="shared" si="6"/>
        <v>3578</v>
      </c>
      <c r="V20" s="188">
        <f t="shared" si="6"/>
        <v>17889.859999999997</v>
      </c>
      <c r="W20" s="188">
        <f t="shared" si="6"/>
        <v>896</v>
      </c>
      <c r="X20" s="188">
        <f t="shared" si="6"/>
        <v>4481.6000000000013</v>
      </c>
      <c r="Y20" s="188">
        <f t="shared" si="6"/>
        <v>16712</v>
      </c>
      <c r="Z20" s="188">
        <f t="shared" si="6"/>
        <v>89447.99</v>
      </c>
      <c r="AA20" s="188">
        <f t="shared" si="6"/>
        <v>157</v>
      </c>
      <c r="AB20" s="188">
        <f t="shared" si="6"/>
        <v>244.52999999999997</v>
      </c>
      <c r="AC20" s="188">
        <f t="shared" si="6"/>
        <v>4632</v>
      </c>
      <c r="AD20" s="188">
        <f t="shared" si="6"/>
        <v>8043.61</v>
      </c>
      <c r="AE20" s="188">
        <f t="shared" si="6"/>
        <v>6626</v>
      </c>
      <c r="AF20" s="188">
        <f t="shared" si="6"/>
        <v>28777.32</v>
      </c>
      <c r="AG20" s="188">
        <f t="shared" si="6"/>
        <v>1478</v>
      </c>
      <c r="AH20" s="188">
        <f t="shared" si="6"/>
        <v>2560.2000000000003</v>
      </c>
      <c r="AI20" s="188">
        <f t="shared" si="6"/>
        <v>1690</v>
      </c>
      <c r="AJ20" s="188">
        <f t="shared" si="6"/>
        <v>2928.87</v>
      </c>
      <c r="AK20" s="188">
        <f t="shared" si="6"/>
        <v>4811</v>
      </c>
      <c r="AL20" s="188">
        <f t="shared" si="6"/>
        <v>6887.8099999999995</v>
      </c>
      <c r="AM20" s="188">
        <f t="shared" si="6"/>
        <v>204587.80000000002</v>
      </c>
      <c r="AN20" s="188">
        <f t="shared" si="6"/>
        <v>265845.5497969577</v>
      </c>
      <c r="AO20" s="188">
        <f t="shared" si="6"/>
        <v>29462</v>
      </c>
      <c r="AP20" s="188">
        <f t="shared" si="6"/>
        <v>40070.339999999997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5954</v>
      </c>
      <c r="AV20" s="188">
        <f t="shared" si="6"/>
        <v>60492.98</v>
      </c>
      <c r="AW20" s="188">
        <f t="shared" si="6"/>
        <v>0</v>
      </c>
      <c r="AX20" s="188">
        <f t="shared" si="6"/>
        <v>0</v>
      </c>
      <c r="AY20" s="188">
        <f t="shared" si="6"/>
        <v>29794</v>
      </c>
      <c r="AZ20" s="188">
        <f t="shared" si="6"/>
        <v>90744.73</v>
      </c>
      <c r="BA20" s="188">
        <f t="shared" si="6"/>
        <v>35748</v>
      </c>
      <c r="BB20" s="188">
        <f t="shared" si="6"/>
        <v>151237.71</v>
      </c>
      <c r="BC20" s="188">
        <f t="shared" si="6"/>
        <v>232134</v>
      </c>
      <c r="BD20" s="188">
        <f t="shared" si="6"/>
        <v>418373.13000000006</v>
      </c>
    </row>
    <row r="21" spans="1:56" s="105" customFormat="1" ht="15.75" x14ac:dyDescent="0.25">
      <c r="A21" s="59">
        <v>13</v>
      </c>
      <c r="B21" s="59" t="s">
        <v>49</v>
      </c>
      <c r="C21" s="190">
        <f>'Crop Loan'!DQ24</f>
        <v>6113.0000000000009</v>
      </c>
      <c r="D21" s="190">
        <f>'Crop Loan'!DR24</f>
        <v>5124</v>
      </c>
      <c r="E21" s="59">
        <v>1200</v>
      </c>
      <c r="F21" s="98">
        <v>136.78344220610435</v>
      </c>
      <c r="G21" s="59">
        <v>600</v>
      </c>
      <c r="H21" s="98">
        <v>108.1194128217</v>
      </c>
      <c r="I21" s="59">
        <v>127</v>
      </c>
      <c r="J21" s="98">
        <v>105.69318886731146</v>
      </c>
      <c r="K21" s="59">
        <v>225</v>
      </c>
      <c r="L21" s="218">
        <v>124.42357228800002</v>
      </c>
      <c r="M21" s="190">
        <f t="shared" ref="M21:M34" si="7">C21+E21+I21+K21</f>
        <v>7665.0000000000009</v>
      </c>
      <c r="N21" s="190">
        <f t="shared" ref="N21:N34" si="8">D21+F21+J21+L21</f>
        <v>5490.9002033614161</v>
      </c>
      <c r="O21" s="59">
        <v>476</v>
      </c>
      <c r="P21" s="59">
        <v>1429.22</v>
      </c>
      <c r="Q21" s="59">
        <v>133</v>
      </c>
      <c r="R21" s="59">
        <v>2000.91</v>
      </c>
      <c r="S21" s="59">
        <v>172</v>
      </c>
      <c r="T21" s="59">
        <v>857.54</v>
      </c>
      <c r="U21" s="59">
        <v>229</v>
      </c>
      <c r="V21" s="59">
        <v>1143.3900000000001</v>
      </c>
      <c r="W21" s="59">
        <v>57</v>
      </c>
      <c r="X21" s="59">
        <v>285.85000000000002</v>
      </c>
      <c r="Y21" s="59">
        <f>O21+Q21+S21+U21+W21</f>
        <v>1067</v>
      </c>
      <c r="Z21" s="59">
        <f>P21+R21+T21+V21+X21</f>
        <v>5716.9100000000008</v>
      </c>
      <c r="AA21" s="59">
        <v>4</v>
      </c>
      <c r="AB21" s="59">
        <v>12.89</v>
      </c>
      <c r="AC21" s="59">
        <v>119</v>
      </c>
      <c r="AD21" s="59">
        <v>421.42</v>
      </c>
      <c r="AE21" s="59">
        <v>171</v>
      </c>
      <c r="AF21" s="59">
        <v>1507.68</v>
      </c>
      <c r="AG21" s="59">
        <v>38</v>
      </c>
      <c r="AH21" s="59">
        <v>134.13999999999999</v>
      </c>
      <c r="AI21" s="59">
        <v>43</v>
      </c>
      <c r="AJ21" s="59">
        <v>153.44</v>
      </c>
      <c r="AK21" s="59">
        <v>124</v>
      </c>
      <c r="AL21" s="59">
        <v>435.99</v>
      </c>
      <c r="AM21" s="59">
        <f t="shared" ref="AM21:AM34" si="9">M21+Y21+AA21+AC21+AE21+AG21+AI21+AK21</f>
        <v>9231</v>
      </c>
      <c r="AN21" s="59">
        <f t="shared" ref="AN21:AN34" si="10">N21+Z21+AB21+AD21+AF21+AH21+AJ21+AL21</f>
        <v>13873.370203361415</v>
      </c>
      <c r="AO21" s="59">
        <v>1443</v>
      </c>
      <c r="AP21" s="59">
        <v>2188.4899999999998</v>
      </c>
      <c r="AQ21" s="59">
        <v>0</v>
      </c>
      <c r="AR21" s="59">
        <v>0</v>
      </c>
      <c r="AS21" s="59">
        <v>0</v>
      </c>
      <c r="AT21" s="59">
        <v>0</v>
      </c>
      <c r="AU21" s="59">
        <v>223</v>
      </c>
      <c r="AV21" s="59">
        <v>2258.31</v>
      </c>
      <c r="AW21" s="59">
        <v>0</v>
      </c>
      <c r="AX21" s="59">
        <v>0</v>
      </c>
      <c r="AY21" s="59">
        <v>1113</v>
      </c>
      <c r="AZ21" s="59">
        <v>3387.48</v>
      </c>
      <c r="BA21" s="59">
        <v>1336</v>
      </c>
      <c r="BB21" s="59">
        <v>5645.79</v>
      </c>
      <c r="BC21" s="59">
        <v>10958</v>
      </c>
      <c r="BD21" s="59">
        <v>20235.75</v>
      </c>
    </row>
    <row r="22" spans="1:56" s="105" customFormat="1" ht="15.75" x14ac:dyDescent="0.25">
      <c r="A22" s="59">
        <v>14</v>
      </c>
      <c r="B22" s="59" t="s">
        <v>50</v>
      </c>
      <c r="C22" s="190">
        <f>'Crop Loan'!DQ25</f>
        <v>0</v>
      </c>
      <c r="D22" s="190">
        <f>'Crop Loan'!DR25</f>
        <v>0</v>
      </c>
      <c r="E22" s="59">
        <v>0</v>
      </c>
      <c r="F22" s="98">
        <v>0</v>
      </c>
      <c r="G22" s="59">
        <v>0</v>
      </c>
      <c r="H22" s="98">
        <v>0</v>
      </c>
      <c r="I22" s="59">
        <v>0</v>
      </c>
      <c r="J22" s="98">
        <v>0</v>
      </c>
      <c r="K22" s="59">
        <v>0</v>
      </c>
      <c r="L22" s="218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Loan'!DQ26</f>
        <v>0</v>
      </c>
      <c r="D23" s="190">
        <f>'Crop Loan'!DR26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21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Loan'!DQ27</f>
        <v>0</v>
      </c>
      <c r="D24" s="190">
        <f>'Crop Loan'!DR27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98">
        <v>0</v>
      </c>
      <c r="K24" s="59">
        <v>0</v>
      </c>
      <c r="L24" s="218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Loan'!DQ28</f>
        <v>0</v>
      </c>
      <c r="D25" s="190">
        <f>'Crop Loan'!DR28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98">
        <v>0</v>
      </c>
      <c r="K25" s="59">
        <v>0</v>
      </c>
      <c r="L25" s="218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Loan'!DQ29</f>
        <v>6323.2</v>
      </c>
      <c r="D26" s="190">
        <f>'Crop Loan'!DR29</f>
        <v>5307.2000000000007</v>
      </c>
      <c r="E26" s="59">
        <v>1274</v>
      </c>
      <c r="F26" s="98">
        <v>116.30680381379295</v>
      </c>
      <c r="G26" s="59">
        <v>1070</v>
      </c>
      <c r="H26" s="98">
        <v>91.903793967500008</v>
      </c>
      <c r="I26" s="59">
        <v>102</v>
      </c>
      <c r="J26" s="98">
        <v>89.896586142166996</v>
      </c>
      <c r="K26" s="59">
        <v>180</v>
      </c>
      <c r="L26" s="218">
        <v>105.82444784</v>
      </c>
      <c r="M26" s="190">
        <f t="shared" si="7"/>
        <v>7879.2</v>
      </c>
      <c r="N26" s="190">
        <f t="shared" si="8"/>
        <v>5619.2278377959601</v>
      </c>
      <c r="O26" s="59">
        <v>398</v>
      </c>
      <c r="P26" s="59">
        <v>1195.51</v>
      </c>
      <c r="Q26" s="59">
        <v>112</v>
      </c>
      <c r="R26" s="59">
        <v>1673.69</v>
      </c>
      <c r="S26" s="59">
        <v>144</v>
      </c>
      <c r="T26" s="59">
        <v>717.26</v>
      </c>
      <c r="U26" s="59">
        <v>192</v>
      </c>
      <c r="V26" s="59">
        <v>956.38</v>
      </c>
      <c r="W26" s="59">
        <v>48</v>
      </c>
      <c r="X26" s="59">
        <v>239.08</v>
      </c>
      <c r="Y26" s="59">
        <f t="shared" si="11"/>
        <v>894</v>
      </c>
      <c r="Z26" s="59">
        <f t="shared" si="12"/>
        <v>4781.92</v>
      </c>
      <c r="AA26" s="59">
        <v>2</v>
      </c>
      <c r="AB26" s="59">
        <v>10.32</v>
      </c>
      <c r="AC26" s="59">
        <v>84</v>
      </c>
      <c r="AD26" s="59">
        <v>337.89</v>
      </c>
      <c r="AE26" s="59">
        <v>118</v>
      </c>
      <c r="AF26" s="59">
        <v>1208.8800000000001</v>
      </c>
      <c r="AG26" s="59">
        <v>26</v>
      </c>
      <c r="AH26" s="59">
        <v>107.54</v>
      </c>
      <c r="AI26" s="59">
        <v>30</v>
      </c>
      <c r="AJ26" s="59">
        <v>123.04</v>
      </c>
      <c r="AK26" s="59">
        <v>86</v>
      </c>
      <c r="AL26" s="59">
        <v>450</v>
      </c>
      <c r="AM26" s="59">
        <f t="shared" si="9"/>
        <v>9119.2000000000007</v>
      </c>
      <c r="AN26" s="59">
        <f t="shared" si="10"/>
        <v>12638.817837795963</v>
      </c>
      <c r="AO26" s="59">
        <v>1305</v>
      </c>
      <c r="AP26" s="59">
        <v>1934.82</v>
      </c>
      <c r="AQ26" s="59">
        <v>0</v>
      </c>
      <c r="AR26" s="59">
        <v>0</v>
      </c>
      <c r="AS26" s="59">
        <v>0</v>
      </c>
      <c r="AT26" s="59">
        <v>0</v>
      </c>
      <c r="AU26" s="59">
        <v>156</v>
      </c>
      <c r="AV26" s="59">
        <v>1574.91</v>
      </c>
      <c r="AW26" s="59">
        <v>0</v>
      </c>
      <c r="AX26" s="59">
        <v>0</v>
      </c>
      <c r="AY26" s="59">
        <v>776</v>
      </c>
      <c r="AZ26" s="59">
        <v>2362.38</v>
      </c>
      <c r="BA26" s="59">
        <v>932</v>
      </c>
      <c r="BB26" s="59">
        <v>3937.29</v>
      </c>
      <c r="BC26" s="59">
        <v>9632</v>
      </c>
      <c r="BD26" s="59">
        <v>16836.080000000002</v>
      </c>
    </row>
    <row r="27" spans="1:56" s="105" customFormat="1" ht="15.75" x14ac:dyDescent="0.25">
      <c r="A27" s="59">
        <v>19</v>
      </c>
      <c r="B27" s="59" t="s">
        <v>55</v>
      </c>
      <c r="C27" s="190">
        <f>'Crop Loan'!DQ30</f>
        <v>3775.2000000000003</v>
      </c>
      <c r="D27" s="190">
        <f>'Crop Loan'!DR30</f>
        <v>3144</v>
      </c>
      <c r="E27" s="59">
        <v>750</v>
      </c>
      <c r="F27" s="98">
        <v>82.083737808247008</v>
      </c>
      <c r="G27" s="59">
        <v>629</v>
      </c>
      <c r="H27" s="98">
        <v>64.922819339300005</v>
      </c>
      <c r="I27" s="59">
        <v>58</v>
      </c>
      <c r="J27" s="98">
        <v>63.381732108926002</v>
      </c>
      <c r="K27" s="59">
        <v>106</v>
      </c>
      <c r="L27" s="218">
        <v>74.615656896000004</v>
      </c>
      <c r="M27" s="190">
        <f t="shared" si="7"/>
        <v>4689.2000000000007</v>
      </c>
      <c r="N27" s="190">
        <f t="shared" si="8"/>
        <v>3364.0811268131729</v>
      </c>
      <c r="O27" s="59">
        <v>269</v>
      </c>
      <c r="P27" s="59">
        <v>805.73</v>
      </c>
      <c r="Q27" s="59">
        <v>76</v>
      </c>
      <c r="R27" s="59">
        <v>1128.08</v>
      </c>
      <c r="S27" s="59">
        <v>97</v>
      </c>
      <c r="T27" s="59">
        <v>483.45</v>
      </c>
      <c r="U27" s="59">
        <v>129</v>
      </c>
      <c r="V27" s="59">
        <v>644.63</v>
      </c>
      <c r="W27" s="59">
        <v>33</v>
      </c>
      <c r="X27" s="59">
        <v>161.13</v>
      </c>
      <c r="Y27" s="59">
        <f t="shared" si="11"/>
        <v>604</v>
      </c>
      <c r="Z27" s="59">
        <f t="shared" si="12"/>
        <v>3223.02</v>
      </c>
      <c r="AA27" s="59">
        <v>2</v>
      </c>
      <c r="AB27" s="59">
        <v>6.09</v>
      </c>
      <c r="AC27" s="59">
        <v>59</v>
      </c>
      <c r="AD27" s="59">
        <v>198.57</v>
      </c>
      <c r="AE27" s="59">
        <v>85</v>
      </c>
      <c r="AF27" s="59">
        <v>710.42</v>
      </c>
      <c r="AG27" s="59">
        <v>19</v>
      </c>
      <c r="AH27" s="59">
        <v>63.19</v>
      </c>
      <c r="AI27" s="59">
        <v>21</v>
      </c>
      <c r="AJ27" s="59">
        <v>72.3</v>
      </c>
      <c r="AK27" s="59">
        <v>62</v>
      </c>
      <c r="AL27" s="59">
        <v>405</v>
      </c>
      <c r="AM27" s="59">
        <f t="shared" si="9"/>
        <v>5541.2000000000007</v>
      </c>
      <c r="AN27" s="59">
        <f t="shared" si="10"/>
        <v>8042.671126813173</v>
      </c>
      <c r="AO27" s="59">
        <v>785</v>
      </c>
      <c r="AP27" s="59">
        <v>1250.8800000000001</v>
      </c>
      <c r="AQ27" s="59">
        <v>0</v>
      </c>
      <c r="AR27" s="59">
        <v>0</v>
      </c>
      <c r="AS27" s="59">
        <v>0</v>
      </c>
      <c r="AT27" s="59">
        <v>0</v>
      </c>
      <c r="AU27" s="59">
        <v>110</v>
      </c>
      <c r="AV27" s="59">
        <v>1118.9100000000001</v>
      </c>
      <c r="AW27" s="59">
        <v>0</v>
      </c>
      <c r="AX27" s="59">
        <v>0</v>
      </c>
      <c r="AY27" s="59">
        <v>551</v>
      </c>
      <c r="AZ27" s="59">
        <v>1678.38</v>
      </c>
      <c r="BA27" s="59">
        <v>661</v>
      </c>
      <c r="BB27" s="59">
        <v>2797.29</v>
      </c>
      <c r="BC27" s="59">
        <v>5896</v>
      </c>
      <c r="BD27" s="59">
        <v>11136.48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Loan'!DQ31</f>
        <v>6976</v>
      </c>
      <c r="D28" s="190">
        <f>'Crop Loan'!DR31</f>
        <v>5624.8000000000011</v>
      </c>
      <c r="E28" s="59">
        <v>1397</v>
      </c>
      <c r="F28" s="98">
        <v>157.59631210707201</v>
      </c>
      <c r="G28" s="59">
        <v>1173</v>
      </c>
      <c r="H28" s="98">
        <v>124.598131178</v>
      </c>
      <c r="I28" s="59">
        <v>112</v>
      </c>
      <c r="J28" s="98">
        <v>121.75835825393447</v>
      </c>
      <c r="K28" s="59">
        <v>197</v>
      </c>
      <c r="L28" s="218">
        <v>143.33539936</v>
      </c>
      <c r="M28" s="190">
        <f t="shared" si="7"/>
        <v>8682</v>
      </c>
      <c r="N28" s="190">
        <f t="shared" si="8"/>
        <v>6047.4900697210078</v>
      </c>
      <c r="O28" s="59">
        <v>429</v>
      </c>
      <c r="P28" s="59">
        <v>1286.29</v>
      </c>
      <c r="Q28" s="59">
        <v>119</v>
      </c>
      <c r="R28" s="59">
        <v>1800.8</v>
      </c>
      <c r="S28" s="59">
        <v>154</v>
      </c>
      <c r="T28" s="59">
        <v>771.75</v>
      </c>
      <c r="U28" s="59">
        <v>206</v>
      </c>
      <c r="V28" s="59">
        <v>1029.04</v>
      </c>
      <c r="W28" s="59">
        <v>52</v>
      </c>
      <c r="X28" s="59">
        <v>257.24</v>
      </c>
      <c r="Y28" s="59">
        <f t="shared" si="11"/>
        <v>960</v>
      </c>
      <c r="Z28" s="59">
        <f t="shared" si="12"/>
        <v>5145.12</v>
      </c>
      <c r="AA28" s="59">
        <v>6</v>
      </c>
      <c r="AB28" s="59">
        <v>11.32</v>
      </c>
      <c r="AC28" s="59">
        <v>197</v>
      </c>
      <c r="AD28" s="59">
        <v>370.34</v>
      </c>
      <c r="AE28" s="59">
        <v>281</v>
      </c>
      <c r="AF28" s="59">
        <v>1324.94</v>
      </c>
      <c r="AG28" s="59">
        <v>62</v>
      </c>
      <c r="AH28" s="59">
        <v>117.88</v>
      </c>
      <c r="AI28" s="59">
        <v>71</v>
      </c>
      <c r="AJ28" s="59">
        <v>134.86000000000001</v>
      </c>
      <c r="AK28" s="59">
        <v>204</v>
      </c>
      <c r="AL28" s="59">
        <v>383.14</v>
      </c>
      <c r="AM28" s="59">
        <f t="shared" si="9"/>
        <v>10463</v>
      </c>
      <c r="AN28" s="59">
        <f t="shared" si="10"/>
        <v>13535.090069721007</v>
      </c>
      <c r="AO28" s="59">
        <v>1493</v>
      </c>
      <c r="AP28" s="59">
        <v>2157.4299999999998</v>
      </c>
      <c r="AQ28" s="59">
        <v>0</v>
      </c>
      <c r="AR28" s="59">
        <v>0</v>
      </c>
      <c r="AS28" s="59">
        <v>0</v>
      </c>
      <c r="AT28" s="59">
        <v>0</v>
      </c>
      <c r="AU28" s="59">
        <v>366</v>
      </c>
      <c r="AV28" s="59">
        <v>3720.11</v>
      </c>
      <c r="AW28" s="59">
        <v>0</v>
      </c>
      <c r="AX28" s="59">
        <v>0</v>
      </c>
      <c r="AY28" s="59">
        <v>1832</v>
      </c>
      <c r="AZ28" s="59">
        <v>5580.2</v>
      </c>
      <c r="BA28" s="59">
        <v>2198</v>
      </c>
      <c r="BB28" s="59">
        <v>9300.31</v>
      </c>
      <c r="BC28" s="59">
        <v>12155</v>
      </c>
      <c r="BD28" s="59">
        <v>23683.13</v>
      </c>
    </row>
    <row r="29" spans="1:56" s="105" customFormat="1" ht="15.75" x14ac:dyDescent="0.25">
      <c r="A29" s="59">
        <v>21</v>
      </c>
      <c r="B29" s="59" t="s">
        <v>57</v>
      </c>
      <c r="C29" s="190">
        <f>'Crop Loan'!DQ32</f>
        <v>0</v>
      </c>
      <c r="D29" s="190">
        <f>'Crop Loan'!DR32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21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Loan'!DQ33</f>
        <v>78</v>
      </c>
      <c r="D30" s="190">
        <f>'Crop Loan'!DR33</f>
        <v>53.8</v>
      </c>
      <c r="E30" s="59">
        <v>24</v>
      </c>
      <c r="F30" s="98">
        <v>1.0756617974021996</v>
      </c>
      <c r="G30" s="59">
        <v>14</v>
      </c>
      <c r="H30" s="98">
        <v>0.85446994259999998</v>
      </c>
      <c r="I30" s="59">
        <v>6</v>
      </c>
      <c r="J30" s="98">
        <v>0.82837119611874999</v>
      </c>
      <c r="K30" s="59">
        <v>2</v>
      </c>
      <c r="L30" s="218">
        <v>1.9001027499999996</v>
      </c>
      <c r="M30" s="190">
        <f t="shared" si="7"/>
        <v>110</v>
      </c>
      <c r="N30" s="190">
        <f t="shared" si="8"/>
        <v>57.604135743520949</v>
      </c>
      <c r="O30" s="59">
        <v>4</v>
      </c>
      <c r="P30" s="59">
        <v>12.22</v>
      </c>
      <c r="Q30" s="59">
        <v>1</v>
      </c>
      <c r="R30" s="59">
        <v>17.12</v>
      </c>
      <c r="S30" s="59">
        <v>1</v>
      </c>
      <c r="T30" s="59">
        <v>7.33</v>
      </c>
      <c r="U30" s="59">
        <v>2</v>
      </c>
      <c r="V30" s="59">
        <v>9.7799999999999994</v>
      </c>
      <c r="W30" s="59">
        <v>1</v>
      </c>
      <c r="X30" s="59">
        <v>2.44</v>
      </c>
      <c r="Y30" s="59">
        <f t="shared" si="11"/>
        <v>9</v>
      </c>
      <c r="Z30" s="59">
        <f t="shared" si="12"/>
        <v>48.89</v>
      </c>
      <c r="AA30" s="59">
        <v>1</v>
      </c>
      <c r="AB30" s="59">
        <v>0.13</v>
      </c>
      <c r="AC30" s="59">
        <v>28</v>
      </c>
      <c r="AD30" s="59">
        <v>4.37</v>
      </c>
      <c r="AE30" s="59">
        <v>40</v>
      </c>
      <c r="AF30" s="59">
        <v>15.64</v>
      </c>
      <c r="AG30" s="59">
        <v>9</v>
      </c>
      <c r="AH30" s="59">
        <v>1.39</v>
      </c>
      <c r="AI30" s="59">
        <v>10</v>
      </c>
      <c r="AJ30" s="59">
        <v>1.59</v>
      </c>
      <c r="AK30" s="59">
        <v>29</v>
      </c>
      <c r="AL30" s="59">
        <v>4.5199999999999996</v>
      </c>
      <c r="AM30" s="59">
        <f t="shared" si="9"/>
        <v>236</v>
      </c>
      <c r="AN30" s="59">
        <f t="shared" si="10"/>
        <v>134.13413574352097</v>
      </c>
      <c r="AO30" s="59">
        <v>35</v>
      </c>
      <c r="AP30" s="59">
        <v>21.96</v>
      </c>
      <c r="AQ30" s="59">
        <v>0</v>
      </c>
      <c r="AR30" s="59">
        <v>0</v>
      </c>
      <c r="AS30" s="59">
        <v>0</v>
      </c>
      <c r="AT30" s="59">
        <v>0</v>
      </c>
      <c r="AU30" s="59">
        <v>52</v>
      </c>
      <c r="AV30" s="59">
        <v>529.76</v>
      </c>
      <c r="AW30" s="59">
        <v>0</v>
      </c>
      <c r="AX30" s="59">
        <v>0</v>
      </c>
      <c r="AY30" s="59">
        <v>261</v>
      </c>
      <c r="AZ30" s="59">
        <v>794.63</v>
      </c>
      <c r="BA30" s="59">
        <v>313</v>
      </c>
      <c r="BB30" s="59">
        <v>1324.39</v>
      </c>
      <c r="BC30" s="59">
        <v>549</v>
      </c>
      <c r="BD30" s="59">
        <v>1470.82</v>
      </c>
    </row>
    <row r="31" spans="1:56" s="105" customFormat="1" ht="15.75" x14ac:dyDescent="0.25">
      <c r="A31" s="59">
        <v>23</v>
      </c>
      <c r="B31" s="59" t="s">
        <v>59</v>
      </c>
      <c r="C31" s="190">
        <f>'Crop Loan'!DQ34</f>
        <v>307</v>
      </c>
      <c r="D31" s="190">
        <f>'Crop Loan'!DR34</f>
        <v>214.00000000000003</v>
      </c>
      <c r="E31" s="59">
        <v>68</v>
      </c>
      <c r="F31" s="98">
        <v>4.2900908262149988</v>
      </c>
      <c r="G31" s="59">
        <v>56</v>
      </c>
      <c r="H31" s="98">
        <v>3.3840871737999998</v>
      </c>
      <c r="I31" s="59">
        <v>6</v>
      </c>
      <c r="J31" s="98">
        <v>3.3187166025557504</v>
      </c>
      <c r="K31" s="59">
        <v>9</v>
      </c>
      <c r="L31" s="218">
        <v>7.6212912499999996</v>
      </c>
      <c r="M31" s="190">
        <f t="shared" si="7"/>
        <v>390</v>
      </c>
      <c r="N31" s="190">
        <f t="shared" si="8"/>
        <v>229.23009867877079</v>
      </c>
      <c r="O31" s="59">
        <v>16</v>
      </c>
      <c r="P31" s="59">
        <v>48.9</v>
      </c>
      <c r="Q31" s="59">
        <v>5</v>
      </c>
      <c r="R31" s="59">
        <v>68.47</v>
      </c>
      <c r="S31" s="59">
        <v>6</v>
      </c>
      <c r="T31" s="59">
        <v>29.34</v>
      </c>
      <c r="U31" s="59">
        <v>8</v>
      </c>
      <c r="V31" s="59">
        <v>39.119999999999997</v>
      </c>
      <c r="W31" s="59">
        <v>2</v>
      </c>
      <c r="X31" s="59">
        <v>9.7799999999999994</v>
      </c>
      <c r="Y31" s="59">
        <f t="shared" si="11"/>
        <v>37</v>
      </c>
      <c r="Z31" s="59">
        <f t="shared" si="12"/>
        <v>195.61</v>
      </c>
      <c r="AA31" s="59">
        <v>1</v>
      </c>
      <c r="AB31" s="59">
        <v>0.54</v>
      </c>
      <c r="AC31" s="59">
        <v>8</v>
      </c>
      <c r="AD31" s="59">
        <v>17.48</v>
      </c>
      <c r="AE31" s="59">
        <v>12</v>
      </c>
      <c r="AF31" s="59">
        <v>62.53</v>
      </c>
      <c r="AG31" s="59">
        <v>3</v>
      </c>
      <c r="AH31" s="59">
        <v>5.56</v>
      </c>
      <c r="AI31" s="59">
        <v>3</v>
      </c>
      <c r="AJ31" s="59">
        <v>6.36</v>
      </c>
      <c r="AK31" s="59">
        <v>9</v>
      </c>
      <c r="AL31" s="59">
        <v>18.079999999999998</v>
      </c>
      <c r="AM31" s="59">
        <f t="shared" si="9"/>
        <v>463</v>
      </c>
      <c r="AN31" s="59">
        <f t="shared" si="10"/>
        <v>535.39009867877087</v>
      </c>
      <c r="AO31" s="59">
        <v>69</v>
      </c>
      <c r="AP31" s="59">
        <v>87.67</v>
      </c>
      <c r="AQ31" s="59">
        <v>0</v>
      </c>
      <c r="AR31" s="59">
        <v>0</v>
      </c>
      <c r="AS31" s="59">
        <v>0</v>
      </c>
      <c r="AT31" s="59">
        <v>0</v>
      </c>
      <c r="AU31" s="59">
        <v>16</v>
      </c>
      <c r="AV31" s="59">
        <v>157.52000000000001</v>
      </c>
      <c r="AW31" s="59">
        <v>0</v>
      </c>
      <c r="AX31" s="59">
        <v>0</v>
      </c>
      <c r="AY31" s="59">
        <v>78</v>
      </c>
      <c r="AZ31" s="59">
        <v>236.28</v>
      </c>
      <c r="BA31" s="59">
        <v>94</v>
      </c>
      <c r="BB31" s="59">
        <v>393.8</v>
      </c>
      <c r="BC31" s="59">
        <v>557</v>
      </c>
      <c r="BD31" s="59">
        <v>978.24</v>
      </c>
    </row>
    <row r="32" spans="1:56" s="105" customFormat="1" ht="15.75" x14ac:dyDescent="0.25">
      <c r="A32" s="59">
        <v>24</v>
      </c>
      <c r="B32" s="59" t="s">
        <v>60</v>
      </c>
      <c r="C32" s="190">
        <f>'Crop Loan'!DQ35</f>
        <v>0</v>
      </c>
      <c r="D32" s="190">
        <f>'Crop Loan'!DR35</f>
        <v>0</v>
      </c>
      <c r="E32" s="59">
        <v>0</v>
      </c>
      <c r="F32" s="98">
        <v>0</v>
      </c>
      <c r="G32" s="59">
        <v>0</v>
      </c>
      <c r="H32" s="98">
        <v>0</v>
      </c>
      <c r="I32" s="59">
        <v>0</v>
      </c>
      <c r="J32" s="98">
        <v>0</v>
      </c>
      <c r="K32" s="59">
        <v>0</v>
      </c>
      <c r="L32" s="218">
        <v>0</v>
      </c>
      <c r="M32" s="190">
        <f t="shared" si="7"/>
        <v>0</v>
      </c>
      <c r="N32" s="190">
        <f t="shared" si="8"/>
        <v>0</v>
      </c>
      <c r="O32" s="59">
        <v>167</v>
      </c>
      <c r="P32" s="59">
        <v>500.02</v>
      </c>
      <c r="Q32" s="59">
        <v>47</v>
      </c>
      <c r="R32" s="59">
        <v>699.98</v>
      </c>
      <c r="S32" s="59">
        <v>60</v>
      </c>
      <c r="T32" s="59">
        <v>300.01</v>
      </c>
      <c r="U32" s="59">
        <v>80</v>
      </c>
      <c r="V32" s="59">
        <v>400</v>
      </c>
      <c r="W32" s="59">
        <v>20</v>
      </c>
      <c r="X32" s="59">
        <v>99.99</v>
      </c>
      <c r="Y32" s="59">
        <f t="shared" si="11"/>
        <v>374</v>
      </c>
      <c r="Z32" s="59">
        <f t="shared" si="12"/>
        <v>2000</v>
      </c>
      <c r="AA32" s="59">
        <v>1</v>
      </c>
      <c r="AB32" s="59">
        <v>2.31</v>
      </c>
      <c r="AC32" s="59">
        <v>41</v>
      </c>
      <c r="AD32" s="59">
        <v>75.599999999999994</v>
      </c>
      <c r="AE32" s="59">
        <v>58</v>
      </c>
      <c r="AF32" s="59">
        <v>270.48</v>
      </c>
      <c r="AG32" s="59">
        <v>13</v>
      </c>
      <c r="AH32" s="59">
        <v>24.07</v>
      </c>
      <c r="AI32" s="59">
        <v>15</v>
      </c>
      <c r="AJ32" s="59">
        <v>27.52</v>
      </c>
      <c r="AK32" s="59">
        <v>42</v>
      </c>
      <c r="AL32" s="59">
        <v>500</v>
      </c>
      <c r="AM32" s="59">
        <f t="shared" si="9"/>
        <v>544</v>
      </c>
      <c r="AN32" s="59">
        <f t="shared" si="10"/>
        <v>2899.98</v>
      </c>
      <c r="AO32" s="59">
        <v>82</v>
      </c>
      <c r="AP32" s="59">
        <v>435</v>
      </c>
      <c r="AQ32" s="59">
        <v>0</v>
      </c>
      <c r="AR32" s="59">
        <v>0</v>
      </c>
      <c r="AS32" s="59">
        <v>0</v>
      </c>
      <c r="AT32" s="59">
        <v>0</v>
      </c>
      <c r="AU32" s="59">
        <v>76</v>
      </c>
      <c r="AV32" s="59">
        <v>768.73</v>
      </c>
      <c r="AW32" s="59">
        <v>0</v>
      </c>
      <c r="AX32" s="59">
        <v>0</v>
      </c>
      <c r="AY32" s="59">
        <v>379</v>
      </c>
      <c r="AZ32" s="59">
        <v>1153.08</v>
      </c>
      <c r="BA32" s="59">
        <v>455</v>
      </c>
      <c r="BB32" s="59">
        <v>1921.81</v>
      </c>
      <c r="BC32" s="59">
        <v>999</v>
      </c>
      <c r="BD32" s="59">
        <v>4821.79</v>
      </c>
    </row>
    <row r="33" spans="1:56" s="105" customFormat="1" ht="15.75" x14ac:dyDescent="0.25">
      <c r="A33" s="59">
        <v>25</v>
      </c>
      <c r="B33" s="59" t="s">
        <v>61</v>
      </c>
      <c r="C33" s="190">
        <f>'Crop Loan'!DQ36</f>
        <v>0</v>
      </c>
      <c r="D33" s="190">
        <f>'Crop Loan'!DR36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98">
        <v>0</v>
      </c>
      <c r="K33" s="59">
        <v>0</v>
      </c>
      <c r="L33" s="218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Loan'!DQ37</f>
        <v>0</v>
      </c>
      <c r="D34" s="190">
        <f>'Crop Loan'!DR37</f>
        <v>0</v>
      </c>
      <c r="E34" s="59">
        <v>0</v>
      </c>
      <c r="F34" s="98">
        <v>0</v>
      </c>
      <c r="G34" s="59">
        <v>0</v>
      </c>
      <c r="H34" s="98">
        <v>0</v>
      </c>
      <c r="I34" s="59">
        <v>0</v>
      </c>
      <c r="J34" s="98">
        <v>0</v>
      </c>
      <c r="K34" s="59">
        <v>0</v>
      </c>
      <c r="L34" s="218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23572.400000000001</v>
      </c>
      <c r="D35" s="188">
        <f t="shared" ref="D35:BD35" si="13">SUM(D21:D34)</f>
        <v>19467.8</v>
      </c>
      <c r="E35" s="188">
        <f t="shared" si="13"/>
        <v>4713</v>
      </c>
      <c r="F35" s="188">
        <f t="shared" si="13"/>
        <v>498.13604855883347</v>
      </c>
      <c r="G35" s="188">
        <f t="shared" si="13"/>
        <v>3542</v>
      </c>
      <c r="H35" s="188">
        <f t="shared" si="13"/>
        <v>393.78271442290009</v>
      </c>
      <c r="I35" s="188">
        <f t="shared" si="13"/>
        <v>411</v>
      </c>
      <c r="J35" s="188">
        <f t="shared" si="13"/>
        <v>384.87695317101344</v>
      </c>
      <c r="K35" s="188">
        <f t="shared" si="13"/>
        <v>719</v>
      </c>
      <c r="L35" s="188">
        <f t="shared" si="13"/>
        <v>457.72047038400001</v>
      </c>
      <c r="M35" s="188">
        <f t="shared" si="13"/>
        <v>29415.4</v>
      </c>
      <c r="N35" s="188">
        <f t="shared" si="13"/>
        <v>20808.533472113846</v>
      </c>
      <c r="O35" s="188">
        <f t="shared" si="13"/>
        <v>1759</v>
      </c>
      <c r="P35" s="188">
        <f t="shared" si="13"/>
        <v>5277.8899999999994</v>
      </c>
      <c r="Q35" s="188">
        <f t="shared" si="13"/>
        <v>493</v>
      </c>
      <c r="R35" s="188">
        <f t="shared" si="13"/>
        <v>7389.0500000000011</v>
      </c>
      <c r="S35" s="188">
        <f t="shared" si="13"/>
        <v>634</v>
      </c>
      <c r="T35" s="188">
        <f t="shared" si="13"/>
        <v>3166.6800000000003</v>
      </c>
      <c r="U35" s="188">
        <f t="shared" si="13"/>
        <v>846</v>
      </c>
      <c r="V35" s="188">
        <f t="shared" si="13"/>
        <v>4222.34</v>
      </c>
      <c r="W35" s="188">
        <f t="shared" si="13"/>
        <v>213</v>
      </c>
      <c r="X35" s="188">
        <f t="shared" si="13"/>
        <v>1055.51</v>
      </c>
      <c r="Y35" s="188">
        <f t="shared" si="13"/>
        <v>3945</v>
      </c>
      <c r="Z35" s="188">
        <f t="shared" si="13"/>
        <v>21111.47</v>
      </c>
      <c r="AA35" s="188">
        <f t="shared" si="13"/>
        <v>17</v>
      </c>
      <c r="AB35" s="188">
        <f t="shared" si="13"/>
        <v>43.600000000000009</v>
      </c>
      <c r="AC35" s="188">
        <f t="shared" si="13"/>
        <v>536</v>
      </c>
      <c r="AD35" s="188">
        <f t="shared" si="13"/>
        <v>1425.6699999999996</v>
      </c>
      <c r="AE35" s="188">
        <f t="shared" si="13"/>
        <v>765</v>
      </c>
      <c r="AF35" s="188">
        <f t="shared" si="13"/>
        <v>5100.57</v>
      </c>
      <c r="AG35" s="188">
        <f t="shared" si="13"/>
        <v>170</v>
      </c>
      <c r="AH35" s="188">
        <f t="shared" si="13"/>
        <v>453.77</v>
      </c>
      <c r="AI35" s="188">
        <f t="shared" si="13"/>
        <v>193</v>
      </c>
      <c r="AJ35" s="188">
        <f t="shared" si="13"/>
        <v>519.11</v>
      </c>
      <c r="AK35" s="188">
        <f t="shared" si="13"/>
        <v>556</v>
      </c>
      <c r="AL35" s="188">
        <f t="shared" si="13"/>
        <v>2196.73</v>
      </c>
      <c r="AM35" s="188">
        <f t="shared" si="13"/>
        <v>35597.4</v>
      </c>
      <c r="AN35" s="188">
        <f t="shared" si="13"/>
        <v>51659.453472113863</v>
      </c>
      <c r="AO35" s="188">
        <f t="shared" si="13"/>
        <v>5212</v>
      </c>
      <c r="AP35" s="188">
        <f t="shared" si="13"/>
        <v>8076.2499999999991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999</v>
      </c>
      <c r="AV35" s="188">
        <f t="shared" si="13"/>
        <v>10128.25</v>
      </c>
      <c r="AW35" s="188">
        <f t="shared" si="13"/>
        <v>0</v>
      </c>
      <c r="AX35" s="188">
        <f t="shared" si="13"/>
        <v>0</v>
      </c>
      <c r="AY35" s="188">
        <f t="shared" si="13"/>
        <v>4990</v>
      </c>
      <c r="AZ35" s="188">
        <f t="shared" si="13"/>
        <v>15192.43</v>
      </c>
      <c r="BA35" s="188">
        <f t="shared" si="13"/>
        <v>5989</v>
      </c>
      <c r="BB35" s="188">
        <f t="shared" si="13"/>
        <v>25320.68</v>
      </c>
      <c r="BC35" s="188">
        <f t="shared" si="13"/>
        <v>40746</v>
      </c>
      <c r="BD35" s="188">
        <f t="shared" si="13"/>
        <v>79162.290000000008</v>
      </c>
    </row>
    <row r="36" spans="1:56" s="105" customFormat="1" ht="15.75" x14ac:dyDescent="0.25">
      <c r="A36" s="59">
        <v>27</v>
      </c>
      <c r="B36" s="59" t="s">
        <v>64</v>
      </c>
      <c r="C36" s="190">
        <f>'Crop Loan'!DQ39</f>
        <v>0</v>
      </c>
      <c r="D36" s="190">
        <f>'Crop Loan'!DR39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Loan'!DQ40</f>
        <v>0</v>
      </c>
      <c r="D37" s="190">
        <f>'Crop Loan'!DR40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Loan'!DQ41</f>
        <v>0</v>
      </c>
      <c r="D38" s="190">
        <f>'Crop Loan'!DR41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Loan'!DQ42</f>
        <v>0</v>
      </c>
      <c r="D39" s="190">
        <f>'Crop Loan'!DR42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Loan'!DQ43</f>
        <v>0</v>
      </c>
      <c r="D40" s="190">
        <f>'Crop Loan'!DR43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Loan'!DQ44</f>
        <v>0</v>
      </c>
      <c r="D41" s="190">
        <f>'Crop Loan'!DR44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Loan'!DQ45</f>
        <v>0</v>
      </c>
      <c r="D42" s="190">
        <f>'Crop Loan'!DR45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Loan'!DQ46</f>
        <v>0</v>
      </c>
      <c r="D43" s="190">
        <f>'Crop Loan'!DR46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Loan'!DQ47</f>
        <v>0</v>
      </c>
      <c r="D44" s="190">
        <f>'Crop Loan'!DR47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188">
        <f>SUM(C36:C44)</f>
        <v>0</v>
      </c>
      <c r="D45" s="188">
        <f t="shared" ref="D45:BD45" si="20">SUM(D36:D44)</f>
        <v>0</v>
      </c>
      <c r="E45" s="188">
        <f t="shared" si="20"/>
        <v>0</v>
      </c>
      <c r="F45" s="188">
        <f t="shared" si="20"/>
        <v>0</v>
      </c>
      <c r="G45" s="188">
        <f t="shared" si="20"/>
        <v>0</v>
      </c>
      <c r="H45" s="188">
        <f t="shared" si="20"/>
        <v>0</v>
      </c>
      <c r="I45" s="188">
        <f t="shared" si="20"/>
        <v>0</v>
      </c>
      <c r="J45" s="188">
        <f t="shared" si="20"/>
        <v>0</v>
      </c>
      <c r="K45" s="188">
        <f t="shared" si="20"/>
        <v>0</v>
      </c>
      <c r="L45" s="188">
        <f t="shared" si="20"/>
        <v>0</v>
      </c>
      <c r="M45" s="188">
        <f t="shared" si="20"/>
        <v>0</v>
      </c>
      <c r="N45" s="188">
        <f t="shared" si="20"/>
        <v>0</v>
      </c>
      <c r="O45" s="188">
        <f t="shared" si="20"/>
        <v>0</v>
      </c>
      <c r="P45" s="188">
        <f t="shared" si="20"/>
        <v>0</v>
      </c>
      <c r="Q45" s="188">
        <f t="shared" si="20"/>
        <v>0</v>
      </c>
      <c r="R45" s="188">
        <f t="shared" si="20"/>
        <v>0</v>
      </c>
      <c r="S45" s="188">
        <f t="shared" si="20"/>
        <v>0</v>
      </c>
      <c r="T45" s="188">
        <f t="shared" si="20"/>
        <v>0</v>
      </c>
      <c r="U45" s="188">
        <f t="shared" si="20"/>
        <v>0</v>
      </c>
      <c r="V45" s="188">
        <f t="shared" si="20"/>
        <v>0</v>
      </c>
      <c r="W45" s="188">
        <f t="shared" si="20"/>
        <v>0</v>
      </c>
      <c r="X45" s="188">
        <f t="shared" si="20"/>
        <v>0</v>
      </c>
      <c r="Y45" s="188">
        <f t="shared" si="20"/>
        <v>0</v>
      </c>
      <c r="Z45" s="188">
        <f t="shared" si="20"/>
        <v>0</v>
      </c>
      <c r="AA45" s="188">
        <f t="shared" si="20"/>
        <v>0</v>
      </c>
      <c r="AB45" s="188">
        <f t="shared" si="20"/>
        <v>0</v>
      </c>
      <c r="AC45" s="188">
        <f t="shared" si="20"/>
        <v>0</v>
      </c>
      <c r="AD45" s="188">
        <f t="shared" si="20"/>
        <v>0</v>
      </c>
      <c r="AE45" s="188">
        <f t="shared" si="20"/>
        <v>0</v>
      </c>
      <c r="AF45" s="188">
        <f t="shared" si="20"/>
        <v>0</v>
      </c>
      <c r="AG45" s="188">
        <f t="shared" si="20"/>
        <v>0</v>
      </c>
      <c r="AH45" s="188">
        <f t="shared" si="20"/>
        <v>0</v>
      </c>
      <c r="AI45" s="188">
        <f t="shared" si="20"/>
        <v>0</v>
      </c>
      <c r="AJ45" s="188">
        <f t="shared" si="20"/>
        <v>0</v>
      </c>
      <c r="AK45" s="188">
        <f t="shared" si="20"/>
        <v>0</v>
      </c>
      <c r="AL45" s="188">
        <f t="shared" si="20"/>
        <v>0</v>
      </c>
      <c r="AM45" s="188">
        <f t="shared" si="20"/>
        <v>0</v>
      </c>
      <c r="AN45" s="188">
        <f t="shared" si="20"/>
        <v>0</v>
      </c>
      <c r="AO45" s="188">
        <f t="shared" si="20"/>
        <v>0</v>
      </c>
      <c r="AP45" s="188">
        <f t="shared" si="20"/>
        <v>0</v>
      </c>
      <c r="AQ45" s="188">
        <f t="shared" si="20"/>
        <v>0</v>
      </c>
      <c r="AR45" s="188">
        <f t="shared" si="20"/>
        <v>0</v>
      </c>
      <c r="AS45" s="188">
        <f t="shared" si="20"/>
        <v>0</v>
      </c>
      <c r="AT45" s="188">
        <f t="shared" si="20"/>
        <v>0</v>
      </c>
      <c r="AU45" s="188">
        <f t="shared" si="20"/>
        <v>0</v>
      </c>
      <c r="AV45" s="188">
        <f t="shared" si="20"/>
        <v>0</v>
      </c>
      <c r="AW45" s="188">
        <f t="shared" si="20"/>
        <v>0</v>
      </c>
      <c r="AX45" s="188">
        <f t="shared" si="20"/>
        <v>0</v>
      </c>
      <c r="AY45" s="188">
        <f t="shared" si="20"/>
        <v>0</v>
      </c>
      <c r="AZ45" s="188">
        <f t="shared" si="20"/>
        <v>0</v>
      </c>
      <c r="BA45" s="188">
        <f t="shared" si="20"/>
        <v>0</v>
      </c>
      <c r="BB45" s="188">
        <f t="shared" si="20"/>
        <v>0</v>
      </c>
      <c r="BC45" s="188">
        <f t="shared" si="20"/>
        <v>0</v>
      </c>
      <c r="BD45" s="188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Loan'!DQ49</f>
        <v>0</v>
      </c>
      <c r="D46" s="190">
        <f>'Crop Loan'!DR49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Loan'!DQ51</f>
        <v>0</v>
      </c>
      <c r="D48" s="190">
        <f>'Crop Loan'!DR51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Loan'!DQ54</f>
        <v>48426</v>
      </c>
      <c r="D50" s="190">
        <f>'Crop Loan'!DR54</f>
        <v>39561.599999999999</v>
      </c>
      <c r="E50" s="59">
        <v>650</v>
      </c>
      <c r="F50" s="98">
        <v>962.59901044929984</v>
      </c>
      <c r="G50" s="59">
        <v>10402</v>
      </c>
      <c r="H50" s="98">
        <v>530.978242862</v>
      </c>
      <c r="I50" s="59">
        <v>993</v>
      </c>
      <c r="J50" s="98">
        <v>968.44269919999988</v>
      </c>
      <c r="K50" s="59">
        <v>1600</v>
      </c>
      <c r="L50" s="98">
        <v>1029.83008</v>
      </c>
      <c r="M50" s="190">
        <f>C50+E50+I50+K50</f>
        <v>51669</v>
      </c>
      <c r="N50" s="190">
        <f>D50+F50+J50+L50</f>
        <v>42522.471789649302</v>
      </c>
      <c r="O50" s="59">
        <v>2670</v>
      </c>
      <c r="P50" s="59">
        <v>8011.8</v>
      </c>
      <c r="Q50" s="59">
        <v>752</v>
      </c>
      <c r="R50" s="59">
        <v>11216.24</v>
      </c>
      <c r="S50" s="59">
        <v>961</v>
      </c>
      <c r="T50" s="59">
        <v>4806.9399999999996</v>
      </c>
      <c r="U50" s="59">
        <v>1284</v>
      </c>
      <c r="V50" s="59">
        <v>6409.33</v>
      </c>
      <c r="W50" s="59">
        <v>330</v>
      </c>
      <c r="X50" s="59">
        <v>1600.61</v>
      </c>
      <c r="Y50" s="59">
        <f>O50+Q50+S50+U50+W50</f>
        <v>5997</v>
      </c>
      <c r="Z50" s="59">
        <f>P50+R50+T50+V50+X50</f>
        <v>32044.92</v>
      </c>
      <c r="AA50" s="59">
        <v>33</v>
      </c>
      <c r="AB50" s="59">
        <v>87.7</v>
      </c>
      <c r="AC50" s="59">
        <v>920</v>
      </c>
      <c r="AD50" s="59">
        <v>3312.25</v>
      </c>
      <c r="AE50" s="59">
        <v>1323</v>
      </c>
      <c r="AF50" s="59">
        <v>11850.29</v>
      </c>
      <c r="AG50" s="59">
        <v>305</v>
      </c>
      <c r="AH50" s="59">
        <v>1054.3599999999999</v>
      </c>
      <c r="AI50" s="59">
        <v>341</v>
      </c>
      <c r="AJ50" s="59">
        <v>1205.96</v>
      </c>
      <c r="AK50" s="59">
        <v>964</v>
      </c>
      <c r="AL50" s="59">
        <v>4097.09</v>
      </c>
      <c r="AM50" s="59">
        <f>M50+Y50+AA50+AC50+AE50+AG50+AI50+AK50</f>
        <v>61552</v>
      </c>
      <c r="AN50" s="59">
        <f>N50+Z50+AB50+AD50+AF50+AH50+AJ50+AL50</f>
        <v>96175.041789649287</v>
      </c>
      <c r="AO50" s="59">
        <v>10586</v>
      </c>
      <c r="AP50" s="59">
        <v>13904.71</v>
      </c>
      <c r="AQ50" s="59">
        <v>0</v>
      </c>
      <c r="AR50" s="59">
        <v>0</v>
      </c>
      <c r="AS50" s="59">
        <v>0</v>
      </c>
      <c r="AT50" s="59">
        <v>0</v>
      </c>
      <c r="AU50" s="59">
        <v>872</v>
      </c>
      <c r="AV50" s="59">
        <v>9287</v>
      </c>
      <c r="AW50" s="59">
        <v>0</v>
      </c>
      <c r="AX50" s="59">
        <v>0</v>
      </c>
      <c r="AY50" s="59">
        <v>4323</v>
      </c>
      <c r="AZ50" s="59">
        <v>13738.93</v>
      </c>
      <c r="BA50" s="59">
        <v>5195</v>
      </c>
      <c r="BB50" s="59">
        <v>23025.93</v>
      </c>
      <c r="BC50" s="59">
        <v>75772</v>
      </c>
      <c r="BD50" s="59">
        <v>115723.93</v>
      </c>
    </row>
    <row r="51" spans="1:56" s="105" customFormat="1" ht="15.75" x14ac:dyDescent="0.25">
      <c r="A51" s="59">
        <v>39</v>
      </c>
      <c r="B51" s="59" t="s">
        <v>79</v>
      </c>
      <c r="C51" s="190">
        <f>'Crop Loan'!DQ55</f>
        <v>0</v>
      </c>
      <c r="D51" s="190">
        <f>'Crop Loan'!DR55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48426</v>
      </c>
      <c r="D52" s="188">
        <f t="shared" ref="D52:BD52" si="23">SUM(D50:D51)</f>
        <v>39561.599999999999</v>
      </c>
      <c r="E52" s="188">
        <f t="shared" si="23"/>
        <v>650</v>
      </c>
      <c r="F52" s="188">
        <f t="shared" si="23"/>
        <v>962.59901044929984</v>
      </c>
      <c r="G52" s="188">
        <f t="shared" si="23"/>
        <v>10402</v>
      </c>
      <c r="H52" s="188">
        <f t="shared" si="23"/>
        <v>530.978242862</v>
      </c>
      <c r="I52" s="188">
        <f t="shared" si="23"/>
        <v>993</v>
      </c>
      <c r="J52" s="188">
        <f t="shared" si="23"/>
        <v>968.44269919999988</v>
      </c>
      <c r="K52" s="188">
        <f t="shared" si="23"/>
        <v>1600</v>
      </c>
      <c r="L52" s="188">
        <f t="shared" si="23"/>
        <v>1029.83008</v>
      </c>
      <c r="M52" s="188">
        <f t="shared" si="23"/>
        <v>51669</v>
      </c>
      <c r="N52" s="188">
        <f t="shared" si="23"/>
        <v>42522.471789649302</v>
      </c>
      <c r="O52" s="188">
        <f t="shared" si="23"/>
        <v>2670</v>
      </c>
      <c r="P52" s="188">
        <f t="shared" si="23"/>
        <v>8011.8</v>
      </c>
      <c r="Q52" s="188">
        <f t="shared" si="23"/>
        <v>752</v>
      </c>
      <c r="R52" s="188">
        <f t="shared" si="23"/>
        <v>11216.24</v>
      </c>
      <c r="S52" s="188">
        <f t="shared" si="23"/>
        <v>961</v>
      </c>
      <c r="T52" s="188">
        <f t="shared" si="23"/>
        <v>4806.9399999999996</v>
      </c>
      <c r="U52" s="188">
        <f t="shared" si="23"/>
        <v>1284</v>
      </c>
      <c r="V52" s="188">
        <f t="shared" si="23"/>
        <v>6409.33</v>
      </c>
      <c r="W52" s="188">
        <f t="shared" si="23"/>
        <v>330</v>
      </c>
      <c r="X52" s="188">
        <f t="shared" si="23"/>
        <v>1600.61</v>
      </c>
      <c r="Y52" s="188">
        <f t="shared" si="23"/>
        <v>5997</v>
      </c>
      <c r="Z52" s="188">
        <f t="shared" si="23"/>
        <v>32044.92</v>
      </c>
      <c r="AA52" s="188">
        <f t="shared" si="23"/>
        <v>33</v>
      </c>
      <c r="AB52" s="188">
        <f t="shared" si="23"/>
        <v>87.7</v>
      </c>
      <c r="AC52" s="188">
        <f t="shared" si="23"/>
        <v>920</v>
      </c>
      <c r="AD52" s="188">
        <f t="shared" si="23"/>
        <v>3312.25</v>
      </c>
      <c r="AE52" s="188">
        <f t="shared" si="23"/>
        <v>1323</v>
      </c>
      <c r="AF52" s="188">
        <f t="shared" si="23"/>
        <v>11850.29</v>
      </c>
      <c r="AG52" s="188">
        <f t="shared" si="23"/>
        <v>305</v>
      </c>
      <c r="AH52" s="188">
        <f t="shared" si="23"/>
        <v>1054.3599999999999</v>
      </c>
      <c r="AI52" s="188">
        <f t="shared" si="23"/>
        <v>341</v>
      </c>
      <c r="AJ52" s="188">
        <f t="shared" si="23"/>
        <v>1205.96</v>
      </c>
      <c r="AK52" s="188">
        <f t="shared" si="23"/>
        <v>964</v>
      </c>
      <c r="AL52" s="188">
        <f t="shared" si="23"/>
        <v>4097.09</v>
      </c>
      <c r="AM52" s="188">
        <f t="shared" si="23"/>
        <v>61552</v>
      </c>
      <c r="AN52" s="188">
        <f t="shared" si="23"/>
        <v>96175.041789649287</v>
      </c>
      <c r="AO52" s="188">
        <f t="shared" si="23"/>
        <v>10586</v>
      </c>
      <c r="AP52" s="188">
        <f t="shared" si="23"/>
        <v>13904.71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872</v>
      </c>
      <c r="AV52" s="188">
        <f t="shared" si="23"/>
        <v>9287</v>
      </c>
      <c r="AW52" s="188">
        <f t="shared" si="23"/>
        <v>0</v>
      </c>
      <c r="AX52" s="188">
        <f t="shared" si="23"/>
        <v>0</v>
      </c>
      <c r="AY52" s="188">
        <f t="shared" si="23"/>
        <v>4323</v>
      </c>
      <c r="AZ52" s="188">
        <f t="shared" si="23"/>
        <v>13738.93</v>
      </c>
      <c r="BA52" s="188">
        <f t="shared" si="23"/>
        <v>5195</v>
      </c>
      <c r="BB52" s="188">
        <f t="shared" si="23"/>
        <v>23025.93</v>
      </c>
      <c r="BC52" s="188">
        <f t="shared" si="23"/>
        <v>75772</v>
      </c>
      <c r="BD52" s="188">
        <f t="shared" si="23"/>
        <v>115723.93</v>
      </c>
    </row>
    <row r="53" spans="1:56" s="105" customFormat="1" ht="15.75" x14ac:dyDescent="0.25">
      <c r="A53" s="59">
        <v>40</v>
      </c>
      <c r="B53" s="59" t="s">
        <v>81</v>
      </c>
      <c r="C53" s="190">
        <f>'Crop Loan'!DQ57</f>
        <v>31927</v>
      </c>
      <c r="D53" s="190">
        <f>'Crop Loan'!DR57</f>
        <v>25540.000000000004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31927</v>
      </c>
      <c r="N53" s="190">
        <f>D53+F53+J53+L53</f>
        <v>25540.000000000004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31927</v>
      </c>
      <c r="AN53" s="59">
        <f>N53+Z53+AB53+AD53+AF53+AH53+AJ53+AL53</f>
        <v>25540.000000000004</v>
      </c>
      <c r="AO53" s="59">
        <v>4790</v>
      </c>
      <c r="AP53" s="59">
        <v>3831.08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31927</v>
      </c>
      <c r="BD53" s="59">
        <v>25540.58</v>
      </c>
    </row>
    <row r="54" spans="1:56" s="107" customFormat="1" ht="15.75" x14ac:dyDescent="0.25">
      <c r="A54" s="106"/>
      <c r="B54" s="91" t="s">
        <v>82</v>
      </c>
      <c r="C54" s="188">
        <f>C53</f>
        <v>31927</v>
      </c>
      <c r="D54" s="188">
        <f t="shared" ref="D54:BD54" si="24">D53</f>
        <v>25540.000000000004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31927</v>
      </c>
      <c r="N54" s="188">
        <f t="shared" si="24"/>
        <v>25540.000000000004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31927</v>
      </c>
      <c r="AN54" s="188">
        <f t="shared" si="24"/>
        <v>25540.000000000004</v>
      </c>
      <c r="AO54" s="188">
        <f t="shared" si="24"/>
        <v>4790</v>
      </c>
      <c r="AP54" s="188">
        <f t="shared" si="24"/>
        <v>3831.08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31927</v>
      </c>
      <c r="BD54" s="188">
        <f t="shared" si="24"/>
        <v>25540.58</v>
      </c>
    </row>
    <row r="55" spans="1:56" s="105" customFormat="1" ht="15.75" x14ac:dyDescent="0.25">
      <c r="A55" s="59">
        <v>42</v>
      </c>
      <c r="B55" s="59" t="s">
        <v>83</v>
      </c>
      <c r="C55" s="190">
        <f>'Crop Loan'!DQ59</f>
        <v>0</v>
      </c>
      <c r="D55" s="190">
        <f>'Crop Loan'!DR59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Loan'!DQ60</f>
        <v>0</v>
      </c>
      <c r="D56" s="190">
        <f>'Crop Loan'!DR60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Loan'!DQ61</f>
        <v>306</v>
      </c>
      <c r="D57" s="190">
        <f>'Crop Loan'!DR61</f>
        <v>214.00000000000003</v>
      </c>
      <c r="E57" s="59">
        <v>68</v>
      </c>
      <c r="F57" s="59">
        <v>26.146000000000001</v>
      </c>
      <c r="G57" s="59">
        <v>56</v>
      </c>
      <c r="H57" s="59">
        <v>11.933999999999999</v>
      </c>
      <c r="I57" s="59">
        <v>6</v>
      </c>
      <c r="J57" s="59">
        <v>19</v>
      </c>
      <c r="K57" s="59">
        <v>9</v>
      </c>
      <c r="L57" s="59">
        <v>14.62</v>
      </c>
      <c r="M57" s="190">
        <f t="shared" si="25"/>
        <v>389</v>
      </c>
      <c r="N57" s="190">
        <f t="shared" si="25"/>
        <v>273.76600000000002</v>
      </c>
      <c r="O57" s="59">
        <v>16</v>
      </c>
      <c r="P57" s="59">
        <v>48.91</v>
      </c>
      <c r="Q57" s="59">
        <v>5</v>
      </c>
      <c r="R57" s="59">
        <v>68.47</v>
      </c>
      <c r="S57" s="59">
        <v>6</v>
      </c>
      <c r="T57" s="59">
        <v>29.34</v>
      </c>
      <c r="U57" s="59">
        <v>8</v>
      </c>
      <c r="V57" s="59">
        <v>39.119999999999997</v>
      </c>
      <c r="W57" s="59">
        <v>2</v>
      </c>
      <c r="X57" s="59">
        <v>9.7799999999999994</v>
      </c>
      <c r="Y57" s="59">
        <f t="shared" si="26"/>
        <v>37</v>
      </c>
      <c r="Z57" s="59">
        <f t="shared" si="26"/>
        <v>195.62</v>
      </c>
      <c r="AA57" s="59">
        <v>1</v>
      </c>
      <c r="AB57" s="59">
        <v>0.54</v>
      </c>
      <c r="AC57" s="59">
        <v>9</v>
      </c>
      <c r="AD57" s="59">
        <v>17.489999999999998</v>
      </c>
      <c r="AE57" s="59">
        <v>13</v>
      </c>
      <c r="AF57" s="59">
        <v>62.53</v>
      </c>
      <c r="AG57" s="59">
        <v>3</v>
      </c>
      <c r="AH57" s="59">
        <v>5.56</v>
      </c>
      <c r="AI57" s="59">
        <v>3</v>
      </c>
      <c r="AJ57" s="59">
        <v>6.36</v>
      </c>
      <c r="AK57" s="59">
        <v>9</v>
      </c>
      <c r="AL57" s="59">
        <v>18.079999999999998</v>
      </c>
      <c r="AM57" s="59">
        <f t="shared" si="27"/>
        <v>464</v>
      </c>
      <c r="AN57" s="59">
        <f t="shared" si="27"/>
        <v>579.94600000000003</v>
      </c>
      <c r="AO57" s="59">
        <v>70</v>
      </c>
      <c r="AP57" s="59">
        <v>87.66</v>
      </c>
      <c r="AQ57" s="59">
        <v>0</v>
      </c>
      <c r="AR57" s="59">
        <v>0</v>
      </c>
      <c r="AS57" s="59">
        <v>0</v>
      </c>
      <c r="AT57" s="59">
        <v>0</v>
      </c>
      <c r="AU57" s="59">
        <v>16</v>
      </c>
      <c r="AV57" s="59">
        <v>166.27</v>
      </c>
      <c r="AW57" s="59">
        <v>0</v>
      </c>
      <c r="AX57" s="59">
        <v>0</v>
      </c>
      <c r="AY57" s="59">
        <v>82</v>
      </c>
      <c r="AZ57" s="59">
        <v>249.41</v>
      </c>
      <c r="BA57" s="59">
        <v>98</v>
      </c>
      <c r="BB57" s="59">
        <v>415.68</v>
      </c>
      <c r="BC57" s="59">
        <v>563</v>
      </c>
      <c r="BD57" s="59">
        <v>1000.07</v>
      </c>
    </row>
    <row r="58" spans="1:56" s="105" customFormat="1" ht="15.75" x14ac:dyDescent="0.25">
      <c r="A58" s="59">
        <v>45</v>
      </c>
      <c r="B58" s="59" t="s">
        <v>86</v>
      </c>
      <c r="C58" s="190">
        <f>'Crop Loan'!DQ62</f>
        <v>0</v>
      </c>
      <c r="D58" s="190">
        <f>'Crop Loan'!DR62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306</v>
      </c>
      <c r="D59" s="188">
        <f t="shared" ref="D59:BD59" si="28">SUM(D55:D58)</f>
        <v>214.00000000000003</v>
      </c>
      <c r="E59" s="188">
        <f t="shared" si="28"/>
        <v>68</v>
      </c>
      <c r="F59" s="188">
        <f t="shared" si="28"/>
        <v>26.146000000000001</v>
      </c>
      <c r="G59" s="188">
        <f t="shared" si="28"/>
        <v>56</v>
      </c>
      <c r="H59" s="188">
        <f t="shared" si="28"/>
        <v>11.933999999999999</v>
      </c>
      <c r="I59" s="188">
        <f t="shared" si="28"/>
        <v>6</v>
      </c>
      <c r="J59" s="188">
        <f t="shared" si="28"/>
        <v>19</v>
      </c>
      <c r="K59" s="188">
        <f t="shared" si="28"/>
        <v>9</v>
      </c>
      <c r="L59" s="188">
        <f t="shared" si="28"/>
        <v>14.62</v>
      </c>
      <c r="M59" s="188">
        <f t="shared" si="28"/>
        <v>389</v>
      </c>
      <c r="N59" s="191">
        <f t="shared" si="28"/>
        <v>273.76600000000002</v>
      </c>
      <c r="O59" s="188">
        <f t="shared" si="28"/>
        <v>16</v>
      </c>
      <c r="P59" s="188">
        <f t="shared" si="28"/>
        <v>48.91</v>
      </c>
      <c r="Q59" s="188">
        <f t="shared" si="28"/>
        <v>5</v>
      </c>
      <c r="R59" s="188">
        <f t="shared" si="28"/>
        <v>68.47</v>
      </c>
      <c r="S59" s="188">
        <f t="shared" si="28"/>
        <v>6</v>
      </c>
      <c r="T59" s="188">
        <f t="shared" si="28"/>
        <v>29.34</v>
      </c>
      <c r="U59" s="188">
        <f t="shared" si="28"/>
        <v>8</v>
      </c>
      <c r="V59" s="188">
        <f t="shared" si="28"/>
        <v>39.119999999999997</v>
      </c>
      <c r="W59" s="188">
        <f t="shared" si="28"/>
        <v>2</v>
      </c>
      <c r="X59" s="188">
        <f t="shared" si="28"/>
        <v>9.7799999999999994</v>
      </c>
      <c r="Y59" s="188">
        <f t="shared" si="28"/>
        <v>37</v>
      </c>
      <c r="Z59" s="188">
        <f t="shared" si="28"/>
        <v>195.62</v>
      </c>
      <c r="AA59" s="188">
        <f t="shared" si="28"/>
        <v>1</v>
      </c>
      <c r="AB59" s="188">
        <f t="shared" si="28"/>
        <v>0.54</v>
      </c>
      <c r="AC59" s="188">
        <f t="shared" si="28"/>
        <v>9</v>
      </c>
      <c r="AD59" s="188">
        <f t="shared" si="28"/>
        <v>17.489999999999998</v>
      </c>
      <c r="AE59" s="188">
        <f t="shared" si="28"/>
        <v>13</v>
      </c>
      <c r="AF59" s="188">
        <f t="shared" si="28"/>
        <v>62.53</v>
      </c>
      <c r="AG59" s="188">
        <f t="shared" si="28"/>
        <v>3</v>
      </c>
      <c r="AH59" s="188">
        <f t="shared" si="28"/>
        <v>5.56</v>
      </c>
      <c r="AI59" s="188">
        <f t="shared" si="28"/>
        <v>3</v>
      </c>
      <c r="AJ59" s="188">
        <f t="shared" si="28"/>
        <v>6.36</v>
      </c>
      <c r="AK59" s="188">
        <f t="shared" si="28"/>
        <v>9</v>
      </c>
      <c r="AL59" s="188">
        <f t="shared" si="28"/>
        <v>18.079999999999998</v>
      </c>
      <c r="AM59" s="188">
        <f t="shared" si="28"/>
        <v>464</v>
      </c>
      <c r="AN59" s="188">
        <f t="shared" si="28"/>
        <v>579.94600000000003</v>
      </c>
      <c r="AO59" s="188">
        <f t="shared" si="28"/>
        <v>70</v>
      </c>
      <c r="AP59" s="188">
        <f t="shared" si="28"/>
        <v>87.66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16</v>
      </c>
      <c r="AV59" s="188">
        <f t="shared" si="28"/>
        <v>166.27</v>
      </c>
      <c r="AW59" s="188">
        <f t="shared" si="28"/>
        <v>0</v>
      </c>
      <c r="AX59" s="188">
        <f t="shared" si="28"/>
        <v>0</v>
      </c>
      <c r="AY59" s="188">
        <f t="shared" si="28"/>
        <v>82</v>
      </c>
      <c r="AZ59" s="188">
        <f t="shared" si="28"/>
        <v>249.41</v>
      </c>
      <c r="BA59" s="188">
        <f t="shared" si="28"/>
        <v>98</v>
      </c>
      <c r="BB59" s="188">
        <f t="shared" si="28"/>
        <v>415.68</v>
      </c>
      <c r="BC59" s="188">
        <f t="shared" si="28"/>
        <v>563</v>
      </c>
      <c r="BD59" s="188">
        <f t="shared" si="28"/>
        <v>1000.07</v>
      </c>
    </row>
    <row r="60" spans="1:56" s="107" customFormat="1" ht="15.75" x14ac:dyDescent="0.25">
      <c r="A60" s="106"/>
      <c r="B60" s="91" t="s">
        <v>88</v>
      </c>
      <c r="C60" s="217">
        <f t="shared" ref="C60:AL60" si="29">C59+C54+C52+C49+C47+C45+C35+C20</f>
        <v>244890.2</v>
      </c>
      <c r="D60" s="188">
        <f t="shared" si="29"/>
        <v>206099.80000000005</v>
      </c>
      <c r="E60" s="188">
        <f t="shared" si="29"/>
        <v>27111</v>
      </c>
      <c r="F60" s="188">
        <f t="shared" si="29"/>
        <v>2893.3706577570183</v>
      </c>
      <c r="G60" s="188">
        <f t="shared" si="29"/>
        <v>31010</v>
      </c>
      <c r="H60" s="188">
        <f t="shared" si="29"/>
        <v>2134.6994327976299</v>
      </c>
      <c r="I60" s="188">
        <f t="shared" si="29"/>
        <v>3891</v>
      </c>
      <c r="J60" s="188">
        <f t="shared" si="29"/>
        <v>4029.762075564613</v>
      </c>
      <c r="K60" s="188">
        <f t="shared" si="29"/>
        <v>5990</v>
      </c>
      <c r="L60" s="188">
        <f t="shared" si="29"/>
        <v>3077.0583253991681</v>
      </c>
      <c r="M60" s="217">
        <f t="shared" si="29"/>
        <v>281882.2</v>
      </c>
      <c r="N60" s="191">
        <f t="shared" si="29"/>
        <v>216099.9910587208</v>
      </c>
      <c r="O60" s="188">
        <f t="shared" si="29"/>
        <v>11894</v>
      </c>
      <c r="P60" s="188">
        <f t="shared" si="29"/>
        <v>35700.15</v>
      </c>
      <c r="Q60" s="188">
        <f t="shared" si="29"/>
        <v>3339</v>
      </c>
      <c r="R60" s="188">
        <f t="shared" si="29"/>
        <v>49971.98</v>
      </c>
      <c r="S60" s="188">
        <f t="shared" si="29"/>
        <v>4301</v>
      </c>
      <c r="T60" s="188">
        <f t="shared" si="29"/>
        <v>21419.72</v>
      </c>
      <c r="U60" s="188">
        <f t="shared" si="29"/>
        <v>5716</v>
      </c>
      <c r="V60" s="188">
        <f t="shared" si="29"/>
        <v>28560.649999999998</v>
      </c>
      <c r="W60" s="188">
        <f t="shared" si="29"/>
        <v>1441</v>
      </c>
      <c r="X60" s="188">
        <f t="shared" si="29"/>
        <v>7147.5000000000009</v>
      </c>
      <c r="Y60" s="188">
        <f t="shared" si="29"/>
        <v>26691</v>
      </c>
      <c r="Z60" s="188">
        <f t="shared" si="29"/>
        <v>142800</v>
      </c>
      <c r="AA60" s="188">
        <f t="shared" si="29"/>
        <v>208</v>
      </c>
      <c r="AB60" s="188">
        <f t="shared" si="29"/>
        <v>376.37</v>
      </c>
      <c r="AC60" s="188">
        <f t="shared" si="29"/>
        <v>6097</v>
      </c>
      <c r="AD60" s="188">
        <f t="shared" si="29"/>
        <v>12799.02</v>
      </c>
      <c r="AE60" s="188">
        <f t="shared" si="29"/>
        <v>8727</v>
      </c>
      <c r="AF60" s="188">
        <f t="shared" si="29"/>
        <v>45790.71</v>
      </c>
      <c r="AG60" s="188">
        <f t="shared" si="29"/>
        <v>1956</v>
      </c>
      <c r="AH60" s="188">
        <f t="shared" si="29"/>
        <v>4073.8900000000003</v>
      </c>
      <c r="AI60" s="188">
        <f t="shared" si="29"/>
        <v>2227</v>
      </c>
      <c r="AJ60" s="188">
        <f t="shared" si="29"/>
        <v>4660.2999999999993</v>
      </c>
      <c r="AK60" s="188">
        <f t="shared" si="29"/>
        <v>6340</v>
      </c>
      <c r="AL60" s="188">
        <f t="shared" si="29"/>
        <v>13199.71</v>
      </c>
      <c r="AM60" s="188">
        <f>M60+Y60+AA60+AC60+AE60+AG60+AI60+AK60</f>
        <v>334128.2</v>
      </c>
      <c r="AN60" s="188">
        <f>N60+Z60+AB60+AD60+AF60+AH60+AJ60+AL60</f>
        <v>439799.99105872086</v>
      </c>
      <c r="AO60" s="188">
        <f t="shared" ref="AO60:BB60" si="30">AO59+AO54+AO52+AO49+AO47+AO45+AO35+AO20</f>
        <v>50120</v>
      </c>
      <c r="AP60" s="188">
        <f t="shared" si="30"/>
        <v>65970.039999999994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7841</v>
      </c>
      <c r="AV60" s="188">
        <f t="shared" si="30"/>
        <v>80074.5</v>
      </c>
      <c r="AW60" s="188">
        <f t="shared" si="30"/>
        <v>0</v>
      </c>
      <c r="AX60" s="188">
        <f t="shared" si="30"/>
        <v>0</v>
      </c>
      <c r="AY60" s="188">
        <f t="shared" si="30"/>
        <v>39189</v>
      </c>
      <c r="AZ60" s="188">
        <f t="shared" si="30"/>
        <v>119925.5</v>
      </c>
      <c r="BA60" s="188">
        <f t="shared" si="30"/>
        <v>47030</v>
      </c>
      <c r="BB60" s="188">
        <f t="shared" si="30"/>
        <v>200000</v>
      </c>
      <c r="BC60" s="188">
        <f>AM60+BA60</f>
        <v>381158.2</v>
      </c>
      <c r="BD60" s="188">
        <f>AN60+BB60</f>
        <v>639799.99105872086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60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:I1"/>
    </sheetView>
  </sheetViews>
  <sheetFormatPr defaultRowHeight="15" x14ac:dyDescent="0.25"/>
  <cols>
    <col min="1" max="1" width="6.28515625" customWidth="1"/>
    <col min="2" max="2" width="25.85546875" customWidth="1"/>
    <col min="3" max="3" width="12.5703125" customWidth="1"/>
    <col min="4" max="4" width="11.140625" customWidth="1"/>
    <col min="5" max="5" width="8.140625" customWidth="1"/>
    <col min="6" max="6" width="8.42578125" customWidth="1"/>
    <col min="7" max="7" width="9.5703125" customWidth="1"/>
    <col min="8" max="8" width="10.140625" customWidth="1"/>
    <col min="9" max="9" width="11.5703125" customWidth="1"/>
    <col min="10" max="10" width="10.5703125" customWidth="1"/>
    <col min="11" max="11" width="10.28515625" customWidth="1"/>
    <col min="12" max="12" width="9.5703125" customWidth="1"/>
    <col min="13" max="13" width="11.140625" customWidth="1"/>
    <col min="14" max="14" width="10.140625" customWidth="1"/>
    <col min="15" max="55" width="14.7109375" customWidth="1"/>
    <col min="56" max="56" width="20.5703125" style="19" customWidth="1"/>
  </cols>
  <sheetData>
    <row r="1" spans="1:56" x14ac:dyDescent="0.25">
      <c r="F1" s="211"/>
      <c r="G1" s="97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108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Loan'!DW11</f>
        <v>3873</v>
      </c>
      <c r="D8" s="190">
        <f>'Crop Loan'!DX11</f>
        <v>7742</v>
      </c>
      <c r="E8" s="59">
        <v>459</v>
      </c>
      <c r="F8" s="59">
        <v>3214.7</v>
      </c>
      <c r="G8" s="59">
        <v>380</v>
      </c>
      <c r="H8" s="59">
        <v>1479</v>
      </c>
      <c r="I8" s="59">
        <v>115</v>
      </c>
      <c r="J8" s="59">
        <v>954.55</v>
      </c>
      <c r="K8" s="59">
        <v>84</v>
      </c>
      <c r="L8" s="59">
        <v>593</v>
      </c>
      <c r="M8" s="190">
        <f>C8+E8+I8+K8</f>
        <v>4531</v>
      </c>
      <c r="N8" s="190">
        <f>D8+F8+J8+L8</f>
        <v>12504.25</v>
      </c>
      <c r="O8" s="59">
        <v>315</v>
      </c>
      <c r="P8" s="59">
        <v>2207</v>
      </c>
      <c r="Q8" s="59">
        <v>23</v>
      </c>
      <c r="R8" s="59">
        <v>232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338</v>
      </c>
      <c r="Z8" s="59">
        <f>P8+R8+T8+V8+X8</f>
        <v>2439</v>
      </c>
      <c r="AA8" s="59">
        <v>0</v>
      </c>
      <c r="AB8" s="59">
        <v>0</v>
      </c>
      <c r="AC8" s="59">
        <v>143</v>
      </c>
      <c r="AD8" s="59">
        <v>426</v>
      </c>
      <c r="AE8" s="59">
        <v>86</v>
      </c>
      <c r="AF8" s="59">
        <v>1291</v>
      </c>
      <c r="AG8" s="59">
        <v>18</v>
      </c>
      <c r="AH8" s="59">
        <v>48</v>
      </c>
      <c r="AI8" s="59">
        <v>19</v>
      </c>
      <c r="AJ8" s="59">
        <v>59</v>
      </c>
      <c r="AK8" s="59">
        <v>498</v>
      </c>
      <c r="AL8" s="59">
        <v>1492</v>
      </c>
      <c r="AM8" s="59">
        <f>M8+Y8+AA8+AC8+AE8+AG8+AI8+AK8</f>
        <v>5633</v>
      </c>
      <c r="AN8" s="59">
        <f>N8+Z8+AB8+AD8+AF8+AH8+AJ8+AL8</f>
        <v>18259.25</v>
      </c>
      <c r="AO8" s="59">
        <v>498</v>
      </c>
      <c r="AP8" s="59">
        <v>1492</v>
      </c>
      <c r="AQ8" s="59">
        <v>0</v>
      </c>
      <c r="AR8" s="59">
        <v>0</v>
      </c>
      <c r="AS8" s="59">
        <v>0</v>
      </c>
      <c r="AT8" s="59">
        <v>0</v>
      </c>
      <c r="AU8" s="59">
        <v>20</v>
      </c>
      <c r="AV8" s="59">
        <v>292.5</v>
      </c>
      <c r="AW8" s="59">
        <v>340</v>
      </c>
      <c r="AX8" s="59">
        <v>682.5</v>
      </c>
      <c r="AY8" s="59">
        <v>0</v>
      </c>
      <c r="AZ8" s="59">
        <v>0</v>
      </c>
      <c r="BA8" s="59">
        <f>AQ8+AS8+AU8+AW8+AY8</f>
        <v>360</v>
      </c>
      <c r="BB8" s="59">
        <v>975</v>
      </c>
      <c r="BC8" s="59">
        <v>5963</v>
      </c>
      <c r="BD8" s="59">
        <v>19653</v>
      </c>
    </row>
    <row r="9" spans="1:56" s="105" customFormat="1" ht="15.75" x14ac:dyDescent="0.25">
      <c r="A9" s="59">
        <v>2</v>
      </c>
      <c r="B9" s="59" t="s">
        <v>37</v>
      </c>
      <c r="C9" s="190">
        <f>'Crop Loan'!DW12</f>
        <v>866</v>
      </c>
      <c r="D9" s="190">
        <f>'Crop Loan'!DX12</f>
        <v>1729</v>
      </c>
      <c r="E9" s="59">
        <v>100</v>
      </c>
      <c r="F9" s="59">
        <v>745.44999999999993</v>
      </c>
      <c r="G9" s="59">
        <v>85</v>
      </c>
      <c r="H9" s="59">
        <v>343.4</v>
      </c>
      <c r="I9" s="59">
        <v>35</v>
      </c>
      <c r="J9" s="59">
        <v>221</v>
      </c>
      <c r="K9" s="59">
        <v>19</v>
      </c>
      <c r="L9" s="59">
        <v>137</v>
      </c>
      <c r="M9" s="190">
        <f t="shared" ref="M9:M19" si="0">C9+E9+I9+K9</f>
        <v>1020</v>
      </c>
      <c r="N9" s="190">
        <f t="shared" ref="N9:N19" si="1">D9+F9+J9+L9</f>
        <v>2832.45</v>
      </c>
      <c r="O9" s="59">
        <v>67</v>
      </c>
      <c r="P9" s="59">
        <v>466</v>
      </c>
      <c r="Q9" s="59">
        <v>5</v>
      </c>
      <c r="R9" s="59">
        <v>49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72</v>
      </c>
      <c r="Z9" s="59">
        <f t="shared" ref="Z9:Z19" si="3">P9+R9+T9+V9+X9</f>
        <v>515</v>
      </c>
      <c r="AA9" s="59">
        <v>0</v>
      </c>
      <c r="AB9" s="59">
        <v>0</v>
      </c>
      <c r="AC9" s="59">
        <v>40</v>
      </c>
      <c r="AD9" s="59">
        <v>121</v>
      </c>
      <c r="AE9" s="59">
        <v>25</v>
      </c>
      <c r="AF9" s="59">
        <v>369</v>
      </c>
      <c r="AG9" s="59">
        <v>4</v>
      </c>
      <c r="AH9" s="59">
        <v>14</v>
      </c>
      <c r="AI9" s="59">
        <v>6</v>
      </c>
      <c r="AJ9" s="59">
        <v>17</v>
      </c>
      <c r="AK9" s="59">
        <v>141</v>
      </c>
      <c r="AL9" s="59">
        <v>426</v>
      </c>
      <c r="AM9" s="59">
        <f t="shared" ref="AM9:AM19" si="4">M9+Y9+AA9+AC9+AE9+AG9+AI9+AK9</f>
        <v>1308</v>
      </c>
      <c r="AN9" s="59">
        <f t="shared" ref="AN9:AN19" si="5">N9+Z9+AB9+AD9+AF9+AH9+AJ9+AL9</f>
        <v>4294.45</v>
      </c>
      <c r="AO9" s="59">
        <v>141</v>
      </c>
      <c r="AP9" s="59">
        <v>426</v>
      </c>
      <c r="AQ9" s="59">
        <v>0</v>
      </c>
      <c r="AR9" s="59">
        <v>0</v>
      </c>
      <c r="AS9" s="59">
        <v>0</v>
      </c>
      <c r="AT9" s="59">
        <v>0</v>
      </c>
      <c r="AU9" s="59">
        <v>5</v>
      </c>
      <c r="AV9" s="59">
        <v>80.400000000000006</v>
      </c>
      <c r="AW9" s="59">
        <v>93</v>
      </c>
      <c r="AX9" s="59">
        <v>187.6</v>
      </c>
      <c r="AY9" s="59">
        <v>0</v>
      </c>
      <c r="AZ9" s="59">
        <v>0</v>
      </c>
      <c r="BA9" s="59">
        <v>98</v>
      </c>
      <c r="BB9" s="59">
        <v>268</v>
      </c>
      <c r="BC9" s="59">
        <v>1396</v>
      </c>
      <c r="BD9" s="59">
        <v>4662</v>
      </c>
    </row>
    <row r="10" spans="1:56" s="105" customFormat="1" ht="15.75" x14ac:dyDescent="0.25">
      <c r="A10" s="59">
        <v>3</v>
      </c>
      <c r="B10" s="59" t="s">
        <v>38</v>
      </c>
      <c r="C10" s="190">
        <f>'Crop Loan'!DW13</f>
        <v>3746</v>
      </c>
      <c r="D10" s="190">
        <f>'Crop Loan'!DX13</f>
        <v>7485</v>
      </c>
      <c r="E10" s="59">
        <v>425</v>
      </c>
      <c r="F10" s="59">
        <v>3161.15</v>
      </c>
      <c r="G10" s="59">
        <v>385</v>
      </c>
      <c r="H10" s="59">
        <v>1453.5</v>
      </c>
      <c r="I10" s="59">
        <v>120</v>
      </c>
      <c r="J10" s="59">
        <v>938.4</v>
      </c>
      <c r="K10" s="59">
        <v>83</v>
      </c>
      <c r="L10" s="59">
        <v>581</v>
      </c>
      <c r="M10" s="190">
        <f t="shared" si="0"/>
        <v>4374</v>
      </c>
      <c r="N10" s="190">
        <f t="shared" si="1"/>
        <v>12165.55</v>
      </c>
      <c r="O10" s="59">
        <v>328</v>
      </c>
      <c r="P10" s="59">
        <v>2300</v>
      </c>
      <c r="Q10" s="59">
        <v>25</v>
      </c>
      <c r="R10" s="59">
        <v>242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353</v>
      </c>
      <c r="Z10" s="59">
        <f t="shared" si="3"/>
        <v>2542</v>
      </c>
      <c r="AA10" s="59">
        <v>0</v>
      </c>
      <c r="AB10" s="59">
        <v>0</v>
      </c>
      <c r="AC10" s="59">
        <v>150</v>
      </c>
      <c r="AD10" s="59">
        <v>454</v>
      </c>
      <c r="AE10" s="59">
        <v>92</v>
      </c>
      <c r="AF10" s="59">
        <v>1377</v>
      </c>
      <c r="AG10" s="59">
        <v>17</v>
      </c>
      <c r="AH10" s="59">
        <v>52</v>
      </c>
      <c r="AI10" s="59">
        <v>20</v>
      </c>
      <c r="AJ10" s="59">
        <v>62</v>
      </c>
      <c r="AK10" s="59">
        <v>531</v>
      </c>
      <c r="AL10" s="59">
        <v>1590</v>
      </c>
      <c r="AM10" s="59">
        <f t="shared" si="4"/>
        <v>5537</v>
      </c>
      <c r="AN10" s="59">
        <f t="shared" si="5"/>
        <v>18242.55</v>
      </c>
      <c r="AO10" s="59">
        <v>531</v>
      </c>
      <c r="AP10" s="59">
        <v>1590</v>
      </c>
      <c r="AQ10" s="59">
        <v>0</v>
      </c>
      <c r="AR10" s="59">
        <v>0</v>
      </c>
      <c r="AS10" s="59">
        <v>0</v>
      </c>
      <c r="AT10" s="59">
        <v>0</v>
      </c>
      <c r="AU10" s="59">
        <v>19</v>
      </c>
      <c r="AV10" s="59">
        <v>263.39999999999998</v>
      </c>
      <c r="AW10" s="59">
        <v>306</v>
      </c>
      <c r="AX10" s="59">
        <v>614.6</v>
      </c>
      <c r="AY10" s="59">
        <v>0</v>
      </c>
      <c r="AZ10" s="59">
        <v>0</v>
      </c>
      <c r="BA10" s="59">
        <v>325</v>
      </c>
      <c r="BB10" s="59">
        <v>878</v>
      </c>
      <c r="BC10" s="59">
        <v>5853</v>
      </c>
      <c r="BD10" s="59">
        <v>19539</v>
      </c>
    </row>
    <row r="11" spans="1:56" s="105" customFormat="1" ht="15.75" x14ac:dyDescent="0.25">
      <c r="A11" s="59">
        <v>4</v>
      </c>
      <c r="B11" s="59" t="s">
        <v>39</v>
      </c>
      <c r="C11" s="190">
        <f>'Crop Loan'!DW14</f>
        <v>179</v>
      </c>
      <c r="D11" s="190">
        <f>'Crop Loan'!DX14</f>
        <v>355</v>
      </c>
      <c r="E11" s="59">
        <v>45</v>
      </c>
      <c r="F11" s="59">
        <v>326.39999999999998</v>
      </c>
      <c r="G11" s="59">
        <v>35</v>
      </c>
      <c r="H11" s="59">
        <v>150.44999999999999</v>
      </c>
      <c r="I11" s="59">
        <v>16</v>
      </c>
      <c r="J11" s="59">
        <v>96.899999999999991</v>
      </c>
      <c r="K11" s="59">
        <v>9</v>
      </c>
      <c r="L11" s="59">
        <v>60</v>
      </c>
      <c r="M11" s="190">
        <f t="shared" si="0"/>
        <v>249</v>
      </c>
      <c r="N11" s="190">
        <f t="shared" si="1"/>
        <v>838.3</v>
      </c>
      <c r="O11" s="59">
        <v>35</v>
      </c>
      <c r="P11" s="59">
        <v>246</v>
      </c>
      <c r="Q11" s="59">
        <v>3</v>
      </c>
      <c r="R11" s="59">
        <v>26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38</v>
      </c>
      <c r="Z11" s="59">
        <f t="shared" si="3"/>
        <v>272</v>
      </c>
      <c r="AA11" s="59">
        <v>0</v>
      </c>
      <c r="AB11" s="59">
        <v>0</v>
      </c>
      <c r="AC11" s="59">
        <v>18</v>
      </c>
      <c r="AD11" s="59">
        <v>54</v>
      </c>
      <c r="AE11" s="59">
        <v>11</v>
      </c>
      <c r="AF11" s="59">
        <v>164</v>
      </c>
      <c r="AG11" s="59">
        <v>2</v>
      </c>
      <c r="AH11" s="59">
        <v>6</v>
      </c>
      <c r="AI11" s="59">
        <v>2</v>
      </c>
      <c r="AJ11" s="59">
        <v>7</v>
      </c>
      <c r="AK11" s="59">
        <v>63</v>
      </c>
      <c r="AL11" s="59">
        <v>189</v>
      </c>
      <c r="AM11" s="59">
        <f t="shared" si="4"/>
        <v>383</v>
      </c>
      <c r="AN11" s="59">
        <f t="shared" si="5"/>
        <v>1530.3</v>
      </c>
      <c r="AO11" s="59">
        <v>63</v>
      </c>
      <c r="AP11" s="59">
        <v>189</v>
      </c>
      <c r="AQ11" s="59">
        <v>0</v>
      </c>
      <c r="AR11" s="59">
        <v>0</v>
      </c>
      <c r="AS11" s="59">
        <v>0</v>
      </c>
      <c r="AT11" s="59">
        <v>0</v>
      </c>
      <c r="AU11" s="59">
        <v>2</v>
      </c>
      <c r="AV11" s="59">
        <v>32.1</v>
      </c>
      <c r="AW11" s="59">
        <v>37</v>
      </c>
      <c r="AX11" s="59">
        <v>74.900000000000006</v>
      </c>
      <c r="AY11" s="59">
        <v>0</v>
      </c>
      <c r="AZ11" s="59">
        <v>0</v>
      </c>
      <c r="BA11" s="59">
        <v>39</v>
      </c>
      <c r="BB11" s="59">
        <v>107</v>
      </c>
      <c r="BC11" s="59">
        <v>423</v>
      </c>
      <c r="BD11" s="59">
        <v>1697</v>
      </c>
    </row>
    <row r="12" spans="1:56" s="105" customFormat="1" ht="15.75" x14ac:dyDescent="0.25">
      <c r="A12" s="59">
        <v>5</v>
      </c>
      <c r="B12" s="59" t="s">
        <v>40</v>
      </c>
      <c r="C12" s="190">
        <f>'Crop Loan'!DW15</f>
        <v>7038</v>
      </c>
      <c r="D12" s="190">
        <f>'Crop Loan'!DX15</f>
        <v>14070</v>
      </c>
      <c r="E12" s="59">
        <v>550</v>
      </c>
      <c r="F12" s="59">
        <v>5417.9</v>
      </c>
      <c r="G12" s="59">
        <v>450</v>
      </c>
      <c r="H12" s="59">
        <v>2492.1999999999998</v>
      </c>
      <c r="I12" s="59">
        <v>124</v>
      </c>
      <c r="J12" s="59">
        <v>1609.05</v>
      </c>
      <c r="K12" s="59">
        <v>141</v>
      </c>
      <c r="L12" s="59">
        <v>994</v>
      </c>
      <c r="M12" s="190">
        <f t="shared" si="0"/>
        <v>7853</v>
      </c>
      <c r="N12" s="190">
        <f t="shared" si="1"/>
        <v>22090.95</v>
      </c>
      <c r="O12" s="59">
        <v>532</v>
      </c>
      <c r="P12" s="59">
        <v>3715</v>
      </c>
      <c r="Q12" s="59">
        <v>37</v>
      </c>
      <c r="R12" s="59">
        <v>390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569</v>
      </c>
      <c r="Z12" s="59">
        <f t="shared" si="3"/>
        <v>4105</v>
      </c>
      <c r="AA12" s="59">
        <v>0</v>
      </c>
      <c r="AB12" s="59">
        <v>0</v>
      </c>
      <c r="AC12" s="59">
        <v>343</v>
      </c>
      <c r="AD12" s="59">
        <v>1032</v>
      </c>
      <c r="AE12" s="59">
        <v>208</v>
      </c>
      <c r="AF12" s="59">
        <v>3129</v>
      </c>
      <c r="AG12" s="59">
        <v>36</v>
      </c>
      <c r="AH12" s="59">
        <v>115</v>
      </c>
      <c r="AI12" s="59">
        <v>45</v>
      </c>
      <c r="AJ12" s="59">
        <v>143</v>
      </c>
      <c r="AK12" s="59">
        <v>1205</v>
      </c>
      <c r="AL12" s="59">
        <v>3618</v>
      </c>
      <c r="AM12" s="59">
        <f t="shared" si="4"/>
        <v>10259</v>
      </c>
      <c r="AN12" s="59">
        <f t="shared" si="5"/>
        <v>34232.949999999997</v>
      </c>
      <c r="AO12" s="59">
        <v>1205</v>
      </c>
      <c r="AP12" s="59">
        <v>3618</v>
      </c>
      <c r="AQ12" s="59">
        <v>0</v>
      </c>
      <c r="AR12" s="59">
        <v>0</v>
      </c>
      <c r="AS12" s="59">
        <v>0</v>
      </c>
      <c r="AT12" s="59">
        <v>0</v>
      </c>
      <c r="AU12" s="59">
        <v>44</v>
      </c>
      <c r="AV12" s="59">
        <v>661.8</v>
      </c>
      <c r="AW12" s="59">
        <v>767</v>
      </c>
      <c r="AX12" s="59">
        <v>1544.4</v>
      </c>
      <c r="AY12" s="59">
        <v>0</v>
      </c>
      <c r="AZ12" s="59">
        <v>0</v>
      </c>
      <c r="BA12" s="59">
        <v>811</v>
      </c>
      <c r="BB12" s="59">
        <v>2206.1999999999998</v>
      </c>
      <c r="BC12" s="59">
        <v>11292</v>
      </c>
      <c r="BD12" s="59">
        <v>37105.199999999997</v>
      </c>
    </row>
    <row r="13" spans="1:56" s="105" customFormat="1" ht="15.75" x14ac:dyDescent="0.25">
      <c r="A13" s="59">
        <v>6</v>
      </c>
      <c r="B13" s="59" t="s">
        <v>41</v>
      </c>
      <c r="C13" s="190">
        <f>'Crop Loan'!DW16</f>
        <v>0</v>
      </c>
      <c r="D13" s="190">
        <f>'Crop Loan'!DX16</f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190">
        <f t="shared" si="0"/>
        <v>0</v>
      </c>
      <c r="N13" s="190">
        <f t="shared" si="1"/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0</v>
      </c>
      <c r="Z13" s="59">
        <f t="shared" si="3"/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0</v>
      </c>
      <c r="AN13" s="59">
        <f t="shared" si="5"/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</row>
    <row r="14" spans="1:56" s="105" customFormat="1" ht="15.75" x14ac:dyDescent="0.25">
      <c r="A14" s="59">
        <v>7</v>
      </c>
      <c r="B14" s="59" t="s">
        <v>42</v>
      </c>
      <c r="C14" s="190">
        <f>'Crop Loan'!DW17</f>
        <v>0</v>
      </c>
      <c r="D14" s="190">
        <f>'Crop Loan'!DX17</f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Loan'!DW18</f>
        <v>0</v>
      </c>
      <c r="D15" s="190">
        <f>'Crop Loan'!DX18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Loan'!DW19</f>
        <v>179</v>
      </c>
      <c r="D16" s="190">
        <f>'Crop Loan'!DX19</f>
        <v>355</v>
      </c>
      <c r="E16" s="59">
        <v>40</v>
      </c>
      <c r="F16" s="59">
        <v>333.2</v>
      </c>
      <c r="G16" s="59">
        <v>35</v>
      </c>
      <c r="H16" s="59">
        <v>153</v>
      </c>
      <c r="I16" s="59">
        <v>15</v>
      </c>
      <c r="J16" s="59">
        <v>99.45</v>
      </c>
      <c r="K16" s="59">
        <v>9</v>
      </c>
      <c r="L16" s="59">
        <v>61</v>
      </c>
      <c r="M16" s="190">
        <f t="shared" si="0"/>
        <v>243</v>
      </c>
      <c r="N16" s="190">
        <f t="shared" si="1"/>
        <v>848.65000000000009</v>
      </c>
      <c r="O16" s="59">
        <v>40</v>
      </c>
      <c r="P16" s="59">
        <v>279</v>
      </c>
      <c r="Q16" s="59">
        <v>3</v>
      </c>
      <c r="R16" s="59">
        <v>29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43</v>
      </c>
      <c r="Z16" s="59">
        <f t="shared" si="3"/>
        <v>308</v>
      </c>
      <c r="AA16" s="59">
        <v>0</v>
      </c>
      <c r="AB16" s="59">
        <v>0</v>
      </c>
      <c r="AC16" s="59">
        <v>18</v>
      </c>
      <c r="AD16" s="59">
        <v>54</v>
      </c>
      <c r="AE16" s="59">
        <v>11</v>
      </c>
      <c r="AF16" s="59">
        <v>164</v>
      </c>
      <c r="AG16" s="59">
        <v>2</v>
      </c>
      <c r="AH16" s="59">
        <v>6</v>
      </c>
      <c r="AI16" s="59">
        <v>2</v>
      </c>
      <c r="AJ16" s="59">
        <v>7</v>
      </c>
      <c r="AK16" s="59">
        <v>63</v>
      </c>
      <c r="AL16" s="59">
        <v>189</v>
      </c>
      <c r="AM16" s="59">
        <f t="shared" si="4"/>
        <v>382</v>
      </c>
      <c r="AN16" s="59">
        <f t="shared" si="5"/>
        <v>1576.65</v>
      </c>
      <c r="AO16" s="59">
        <v>63</v>
      </c>
      <c r="AP16" s="59">
        <v>189</v>
      </c>
      <c r="AQ16" s="59">
        <v>0</v>
      </c>
      <c r="AR16" s="59">
        <v>0</v>
      </c>
      <c r="AS16" s="59">
        <v>0</v>
      </c>
      <c r="AT16" s="59">
        <v>0</v>
      </c>
      <c r="AU16" s="59">
        <v>2</v>
      </c>
      <c r="AV16" s="59">
        <v>32.1</v>
      </c>
      <c r="AW16" s="59">
        <v>37</v>
      </c>
      <c r="AX16" s="59">
        <v>74.900000000000006</v>
      </c>
      <c r="AY16" s="59">
        <v>0</v>
      </c>
      <c r="AZ16" s="59">
        <v>0</v>
      </c>
      <c r="BA16" s="59">
        <v>39</v>
      </c>
      <c r="BB16" s="59">
        <v>107</v>
      </c>
      <c r="BC16" s="59">
        <v>430</v>
      </c>
      <c r="BD16" s="59">
        <v>1745</v>
      </c>
    </row>
    <row r="17" spans="1:56" s="105" customFormat="1" ht="15.75" x14ac:dyDescent="0.25">
      <c r="A17" s="59">
        <v>10</v>
      </c>
      <c r="B17" s="59" t="s">
        <v>45</v>
      </c>
      <c r="C17" s="190">
        <f>'Crop Loan'!DW20</f>
        <v>7339</v>
      </c>
      <c r="D17" s="190">
        <f>'Crop Loan'!DX20</f>
        <v>14672</v>
      </c>
      <c r="E17" s="59">
        <v>500</v>
      </c>
      <c r="F17" s="59">
        <v>3660.95</v>
      </c>
      <c r="G17" s="59">
        <v>480</v>
      </c>
      <c r="H17" s="59">
        <v>1720.3999999999999</v>
      </c>
      <c r="I17" s="59">
        <v>115</v>
      </c>
      <c r="J17" s="59">
        <v>1180.6499999999999</v>
      </c>
      <c r="K17" s="59">
        <v>96</v>
      </c>
      <c r="L17" s="59">
        <v>691</v>
      </c>
      <c r="M17" s="190">
        <f t="shared" si="0"/>
        <v>8050</v>
      </c>
      <c r="N17" s="190">
        <f t="shared" si="1"/>
        <v>20204.600000000002</v>
      </c>
      <c r="O17" s="59">
        <v>473</v>
      </c>
      <c r="P17" s="59">
        <v>3308</v>
      </c>
      <c r="Q17" s="59">
        <v>35</v>
      </c>
      <c r="R17" s="59">
        <v>347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508</v>
      </c>
      <c r="Z17" s="59">
        <f t="shared" si="3"/>
        <v>3655</v>
      </c>
      <c r="AA17" s="59">
        <v>2</v>
      </c>
      <c r="AB17" s="59">
        <v>6</v>
      </c>
      <c r="AC17" s="59">
        <v>211</v>
      </c>
      <c r="AD17" s="59">
        <v>637</v>
      </c>
      <c r="AE17" s="59">
        <v>129</v>
      </c>
      <c r="AF17" s="59">
        <v>1928</v>
      </c>
      <c r="AG17" s="59">
        <v>23</v>
      </c>
      <c r="AH17" s="59">
        <v>72</v>
      </c>
      <c r="AI17" s="59">
        <v>26</v>
      </c>
      <c r="AJ17" s="59">
        <v>87</v>
      </c>
      <c r="AK17" s="59">
        <v>743</v>
      </c>
      <c r="AL17" s="59">
        <v>2224</v>
      </c>
      <c r="AM17" s="59">
        <f t="shared" si="4"/>
        <v>9692</v>
      </c>
      <c r="AN17" s="59">
        <f t="shared" si="5"/>
        <v>28813.600000000002</v>
      </c>
      <c r="AO17" s="59">
        <v>743</v>
      </c>
      <c r="AP17" s="59">
        <v>2224</v>
      </c>
      <c r="AQ17" s="59">
        <v>0</v>
      </c>
      <c r="AR17" s="59">
        <v>0</v>
      </c>
      <c r="AS17" s="59">
        <v>0</v>
      </c>
      <c r="AT17" s="59">
        <v>0</v>
      </c>
      <c r="AU17" s="59">
        <v>28</v>
      </c>
      <c r="AV17" s="59">
        <v>426</v>
      </c>
      <c r="AW17" s="59">
        <v>503</v>
      </c>
      <c r="AX17" s="59">
        <v>999</v>
      </c>
      <c r="AY17" s="59">
        <v>0</v>
      </c>
      <c r="AZ17" s="59">
        <v>0</v>
      </c>
      <c r="BA17" s="59">
        <v>531</v>
      </c>
      <c r="BB17" s="59">
        <v>1425</v>
      </c>
      <c r="BC17" s="59">
        <v>10123</v>
      </c>
      <c r="BD17" s="59">
        <v>30494</v>
      </c>
    </row>
    <row r="18" spans="1:56" s="105" customFormat="1" ht="15.75" x14ac:dyDescent="0.25">
      <c r="A18" s="59">
        <v>11</v>
      </c>
      <c r="B18" s="59" t="s">
        <v>46</v>
      </c>
      <c r="C18" s="190">
        <f>'Crop Loan'!DW21</f>
        <v>0</v>
      </c>
      <c r="D18" s="190">
        <f>'Crop Loan'!DX21</f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190">
        <f t="shared" si="0"/>
        <v>0</v>
      </c>
      <c r="N18" s="190">
        <f t="shared" si="1"/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0</v>
      </c>
      <c r="Z18" s="59">
        <f t="shared" si="3"/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f t="shared" si="4"/>
        <v>0</v>
      </c>
      <c r="AN18" s="59">
        <f t="shared" si="5"/>
        <v>0</v>
      </c>
      <c r="AO18" s="59">
        <v>0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</row>
    <row r="19" spans="1:56" s="105" customFormat="1" ht="15.75" x14ac:dyDescent="0.25">
      <c r="A19" s="59">
        <v>12</v>
      </c>
      <c r="B19" s="59" t="s">
        <v>47</v>
      </c>
      <c r="C19" s="190">
        <f>'Crop Loan'!DW22</f>
        <v>2126</v>
      </c>
      <c r="D19" s="190">
        <f>'Crop Loan'!DX22</f>
        <v>4250</v>
      </c>
      <c r="E19" s="59">
        <v>275.39999999999998</v>
      </c>
      <c r="F19" s="59">
        <v>1924.3999999999999</v>
      </c>
      <c r="G19" s="59">
        <v>262</v>
      </c>
      <c r="H19" s="59">
        <v>884.85</v>
      </c>
      <c r="I19" s="59">
        <v>90</v>
      </c>
      <c r="J19" s="59">
        <v>668.05</v>
      </c>
      <c r="K19" s="59">
        <v>49</v>
      </c>
      <c r="L19" s="59">
        <v>355</v>
      </c>
      <c r="M19" s="190">
        <f t="shared" si="0"/>
        <v>2540.4</v>
      </c>
      <c r="N19" s="190">
        <f t="shared" si="1"/>
        <v>7197.45</v>
      </c>
      <c r="O19" s="59">
        <v>217</v>
      </c>
      <c r="P19" s="59">
        <v>1523</v>
      </c>
      <c r="Q19" s="59">
        <v>16</v>
      </c>
      <c r="R19" s="59">
        <v>159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233</v>
      </c>
      <c r="Z19" s="59">
        <f t="shared" si="3"/>
        <v>1682</v>
      </c>
      <c r="AA19" s="59">
        <v>0</v>
      </c>
      <c r="AB19" s="59">
        <v>0</v>
      </c>
      <c r="AC19" s="59">
        <v>93</v>
      </c>
      <c r="AD19" s="59">
        <v>281</v>
      </c>
      <c r="AE19" s="59">
        <v>58</v>
      </c>
      <c r="AF19" s="59">
        <v>852</v>
      </c>
      <c r="AG19" s="59">
        <v>9</v>
      </c>
      <c r="AH19" s="59">
        <v>32</v>
      </c>
      <c r="AI19" s="59">
        <v>14</v>
      </c>
      <c r="AJ19" s="59">
        <v>38</v>
      </c>
      <c r="AK19" s="59">
        <v>328</v>
      </c>
      <c r="AL19" s="59">
        <v>985</v>
      </c>
      <c r="AM19" s="59">
        <f t="shared" si="4"/>
        <v>3275.4</v>
      </c>
      <c r="AN19" s="59">
        <f t="shared" si="5"/>
        <v>11067.45</v>
      </c>
      <c r="AO19" s="59">
        <v>328</v>
      </c>
      <c r="AP19" s="59">
        <v>985</v>
      </c>
      <c r="AQ19" s="59">
        <v>0</v>
      </c>
      <c r="AR19" s="59">
        <v>0</v>
      </c>
      <c r="AS19" s="59">
        <v>0</v>
      </c>
      <c r="AT19" s="59">
        <v>0</v>
      </c>
      <c r="AU19" s="59">
        <v>12</v>
      </c>
      <c r="AV19" s="59">
        <v>186.3</v>
      </c>
      <c r="AW19" s="59">
        <v>217</v>
      </c>
      <c r="AX19" s="59">
        <v>434.7</v>
      </c>
      <c r="AY19" s="59">
        <v>0</v>
      </c>
      <c r="AZ19" s="59">
        <v>0</v>
      </c>
      <c r="BA19" s="59">
        <v>229</v>
      </c>
      <c r="BB19" s="59">
        <v>621</v>
      </c>
      <c r="BC19" s="59">
        <v>3470</v>
      </c>
      <c r="BD19" s="59">
        <v>11858</v>
      </c>
    </row>
    <row r="20" spans="1:56" s="107" customFormat="1" ht="15.75" x14ac:dyDescent="0.25">
      <c r="A20" s="106"/>
      <c r="B20" s="91" t="s">
        <v>48</v>
      </c>
      <c r="C20" s="188">
        <f>SUM(C8:C19)</f>
        <v>25346</v>
      </c>
      <c r="D20" s="188">
        <f t="shared" ref="D20:BD20" si="6">SUM(D8:D19)</f>
        <v>50658</v>
      </c>
      <c r="E20" s="188">
        <f t="shared" si="6"/>
        <v>2394.4</v>
      </c>
      <c r="F20" s="188">
        <f t="shared" si="6"/>
        <v>18784.150000000001</v>
      </c>
      <c r="G20" s="188">
        <f t="shared" si="6"/>
        <v>2112</v>
      </c>
      <c r="H20" s="188">
        <f t="shared" si="6"/>
        <v>8676.7999999999993</v>
      </c>
      <c r="I20" s="188">
        <f t="shared" si="6"/>
        <v>630</v>
      </c>
      <c r="J20" s="188">
        <f t="shared" si="6"/>
        <v>5768.0499999999993</v>
      </c>
      <c r="K20" s="188">
        <f t="shared" si="6"/>
        <v>490</v>
      </c>
      <c r="L20" s="188">
        <f t="shared" si="6"/>
        <v>3472</v>
      </c>
      <c r="M20" s="188">
        <f t="shared" si="6"/>
        <v>28860.400000000001</v>
      </c>
      <c r="N20" s="188">
        <f t="shared" si="6"/>
        <v>78682.2</v>
      </c>
      <c r="O20" s="188">
        <f t="shared" si="6"/>
        <v>2007</v>
      </c>
      <c r="P20" s="188">
        <f t="shared" si="6"/>
        <v>14044</v>
      </c>
      <c r="Q20" s="188">
        <f t="shared" si="6"/>
        <v>147</v>
      </c>
      <c r="R20" s="188">
        <f t="shared" si="6"/>
        <v>1474</v>
      </c>
      <c r="S20" s="188">
        <f t="shared" si="6"/>
        <v>0</v>
      </c>
      <c r="T20" s="188">
        <f t="shared" si="6"/>
        <v>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2154</v>
      </c>
      <c r="Z20" s="188">
        <f t="shared" si="6"/>
        <v>15518</v>
      </c>
      <c r="AA20" s="188">
        <f t="shared" si="6"/>
        <v>2</v>
      </c>
      <c r="AB20" s="188">
        <f t="shared" si="6"/>
        <v>6</v>
      </c>
      <c r="AC20" s="188">
        <f t="shared" si="6"/>
        <v>1016</v>
      </c>
      <c r="AD20" s="188">
        <f t="shared" si="6"/>
        <v>3059</v>
      </c>
      <c r="AE20" s="188">
        <f t="shared" si="6"/>
        <v>620</v>
      </c>
      <c r="AF20" s="188">
        <f t="shared" si="6"/>
        <v>9274</v>
      </c>
      <c r="AG20" s="188">
        <f t="shared" si="6"/>
        <v>111</v>
      </c>
      <c r="AH20" s="188">
        <f t="shared" si="6"/>
        <v>345</v>
      </c>
      <c r="AI20" s="188">
        <f t="shared" si="6"/>
        <v>134</v>
      </c>
      <c r="AJ20" s="188">
        <f t="shared" si="6"/>
        <v>420</v>
      </c>
      <c r="AK20" s="188">
        <f t="shared" si="6"/>
        <v>3572</v>
      </c>
      <c r="AL20" s="188">
        <f t="shared" si="6"/>
        <v>10713</v>
      </c>
      <c r="AM20" s="188">
        <f t="shared" si="6"/>
        <v>36469.4</v>
      </c>
      <c r="AN20" s="188">
        <f t="shared" si="6"/>
        <v>118017.2</v>
      </c>
      <c r="AO20" s="188">
        <f t="shared" si="6"/>
        <v>3572</v>
      </c>
      <c r="AP20" s="188">
        <f t="shared" si="6"/>
        <v>10713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132</v>
      </c>
      <c r="AV20" s="188">
        <f t="shared" si="6"/>
        <v>1974.5999999999997</v>
      </c>
      <c r="AW20" s="188">
        <f t="shared" si="6"/>
        <v>2300</v>
      </c>
      <c r="AX20" s="188">
        <f t="shared" si="6"/>
        <v>4612.5999999999995</v>
      </c>
      <c r="AY20" s="188">
        <f t="shared" si="6"/>
        <v>0</v>
      </c>
      <c r="AZ20" s="188">
        <f t="shared" si="6"/>
        <v>0</v>
      </c>
      <c r="BA20" s="188">
        <f t="shared" si="6"/>
        <v>2432</v>
      </c>
      <c r="BB20" s="188">
        <f t="shared" si="6"/>
        <v>6587.2</v>
      </c>
      <c r="BC20" s="188">
        <f t="shared" si="6"/>
        <v>38950</v>
      </c>
      <c r="BD20" s="188">
        <f t="shared" si="6"/>
        <v>126753.2</v>
      </c>
    </row>
    <row r="21" spans="1:56" s="105" customFormat="1" ht="15.75" x14ac:dyDescent="0.25">
      <c r="A21" s="59">
        <v>13</v>
      </c>
      <c r="B21" s="59" t="s">
        <v>49</v>
      </c>
      <c r="C21" s="190">
        <f>'Crop Loan'!DW24</f>
        <v>994</v>
      </c>
      <c r="D21" s="190">
        <f>'Crop Loan'!DX24</f>
        <v>1985</v>
      </c>
      <c r="E21" s="59">
        <v>75</v>
      </c>
      <c r="F21" s="59">
        <v>573.75</v>
      </c>
      <c r="G21" s="59">
        <v>62</v>
      </c>
      <c r="H21" s="59">
        <v>263.5</v>
      </c>
      <c r="I21" s="59">
        <v>28</v>
      </c>
      <c r="J21" s="59">
        <v>200</v>
      </c>
      <c r="K21" s="59">
        <v>16</v>
      </c>
      <c r="L21" s="59">
        <v>106</v>
      </c>
      <c r="M21" s="190">
        <f t="shared" ref="M21:M34" si="7">C21+E21+I21+K21</f>
        <v>1113</v>
      </c>
      <c r="N21" s="190">
        <f t="shared" ref="N21:N34" si="8">D21+F21+J21+L21</f>
        <v>2864.75</v>
      </c>
      <c r="O21" s="59">
        <v>68</v>
      </c>
      <c r="P21" s="59">
        <v>470</v>
      </c>
      <c r="Q21" s="59">
        <v>6</v>
      </c>
      <c r="R21" s="59">
        <v>50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74</v>
      </c>
      <c r="Z21" s="59">
        <f>P21+R21+T21+V21+X21</f>
        <v>520</v>
      </c>
      <c r="AA21" s="59">
        <v>10</v>
      </c>
      <c r="AB21" s="59">
        <v>30</v>
      </c>
      <c r="AC21" s="59">
        <v>52</v>
      </c>
      <c r="AD21" s="59">
        <v>154</v>
      </c>
      <c r="AE21" s="59">
        <v>32</v>
      </c>
      <c r="AF21" s="59">
        <v>468</v>
      </c>
      <c r="AG21" s="59">
        <v>6</v>
      </c>
      <c r="AH21" s="59">
        <v>18</v>
      </c>
      <c r="AI21" s="59">
        <v>8</v>
      </c>
      <c r="AJ21" s="59">
        <v>22</v>
      </c>
      <c r="AK21" s="59">
        <v>170</v>
      </c>
      <c r="AL21" s="59">
        <v>510</v>
      </c>
      <c r="AM21" s="59">
        <f t="shared" ref="AM21:AM34" si="9">M21+Y21+AA21+AC21+AE21+AG21+AI21+AK21</f>
        <v>1465</v>
      </c>
      <c r="AN21" s="59">
        <f t="shared" ref="AN21:AN34" si="10">N21+Z21+AB21+AD21+AF21+AH21+AJ21+AL21</f>
        <v>4586.75</v>
      </c>
      <c r="AO21" s="59">
        <v>170</v>
      </c>
      <c r="AP21" s="59">
        <v>510</v>
      </c>
      <c r="AQ21" s="59">
        <v>0</v>
      </c>
      <c r="AR21" s="59">
        <v>0</v>
      </c>
      <c r="AS21" s="59">
        <v>0</v>
      </c>
      <c r="AT21" s="59">
        <v>0</v>
      </c>
      <c r="AU21" s="59">
        <v>4</v>
      </c>
      <c r="AV21" s="59">
        <v>64.2</v>
      </c>
      <c r="AW21" s="59">
        <v>74</v>
      </c>
      <c r="AX21" s="59">
        <v>149.80000000000001</v>
      </c>
      <c r="AY21" s="59">
        <v>0</v>
      </c>
      <c r="AZ21" s="59">
        <v>0</v>
      </c>
      <c r="BA21" s="59">
        <v>78</v>
      </c>
      <c r="BB21" s="59">
        <v>214</v>
      </c>
      <c r="BC21" s="59">
        <v>1522</v>
      </c>
      <c r="BD21" s="59">
        <v>4820</v>
      </c>
    </row>
    <row r="22" spans="1:56" s="105" customFormat="1" ht="15.75" x14ac:dyDescent="0.25">
      <c r="A22" s="59">
        <v>14</v>
      </c>
      <c r="B22" s="59" t="s">
        <v>50</v>
      </c>
      <c r="C22" s="190">
        <f>'Crop Loan'!DW25</f>
        <v>0</v>
      </c>
      <c r="D22" s="190">
        <f>'Crop Loan'!DX25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Loan'!DW26</f>
        <v>0</v>
      </c>
      <c r="D23" s="190">
        <f>'Crop Loan'!DX26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Loan'!DW27</f>
        <v>0</v>
      </c>
      <c r="D24" s="190">
        <f>'Crop Loan'!DX27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Loan'!DW28</f>
        <v>0</v>
      </c>
      <c r="D25" s="190">
        <f>'Crop Loan'!DX28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Loan'!DW29</f>
        <v>1977</v>
      </c>
      <c r="D26" s="190">
        <f>'Crop Loan'!DX29</f>
        <v>3951</v>
      </c>
      <c r="E26" s="59">
        <v>175</v>
      </c>
      <c r="F26" s="59">
        <v>1279.25</v>
      </c>
      <c r="G26" s="59">
        <v>125</v>
      </c>
      <c r="H26" s="59">
        <v>589.04999999999995</v>
      </c>
      <c r="I26" s="59">
        <v>54</v>
      </c>
      <c r="J26" s="59">
        <v>447</v>
      </c>
      <c r="K26" s="59">
        <v>33</v>
      </c>
      <c r="L26" s="59">
        <v>235</v>
      </c>
      <c r="M26" s="190">
        <f t="shared" si="7"/>
        <v>2239</v>
      </c>
      <c r="N26" s="190">
        <f t="shared" si="8"/>
        <v>5912.25</v>
      </c>
      <c r="O26" s="59">
        <v>164</v>
      </c>
      <c r="P26" s="59">
        <v>1152</v>
      </c>
      <c r="Q26" s="59">
        <v>12</v>
      </c>
      <c r="R26" s="59">
        <v>121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176</v>
      </c>
      <c r="Z26" s="59">
        <f t="shared" si="12"/>
        <v>1273</v>
      </c>
      <c r="AA26" s="59">
        <v>10</v>
      </c>
      <c r="AB26" s="59">
        <v>30</v>
      </c>
      <c r="AC26" s="59">
        <v>72</v>
      </c>
      <c r="AD26" s="59">
        <v>212</v>
      </c>
      <c r="AE26" s="59">
        <v>42</v>
      </c>
      <c r="AF26" s="59">
        <v>643</v>
      </c>
      <c r="AG26" s="59">
        <v>8</v>
      </c>
      <c r="AH26" s="59">
        <v>24</v>
      </c>
      <c r="AI26" s="59">
        <v>10</v>
      </c>
      <c r="AJ26" s="59">
        <v>30</v>
      </c>
      <c r="AK26" s="59">
        <v>237</v>
      </c>
      <c r="AL26" s="59">
        <v>712</v>
      </c>
      <c r="AM26" s="59">
        <f t="shared" si="9"/>
        <v>2794</v>
      </c>
      <c r="AN26" s="59">
        <f t="shared" si="10"/>
        <v>8836.25</v>
      </c>
      <c r="AO26" s="59">
        <v>237</v>
      </c>
      <c r="AP26" s="59">
        <v>712</v>
      </c>
      <c r="AQ26" s="59">
        <v>0</v>
      </c>
      <c r="AR26" s="59">
        <v>0</v>
      </c>
      <c r="AS26" s="59">
        <v>0</v>
      </c>
      <c r="AT26" s="59">
        <v>0</v>
      </c>
      <c r="AU26" s="59">
        <v>7</v>
      </c>
      <c r="AV26" s="59">
        <v>115.8</v>
      </c>
      <c r="AW26" s="59">
        <v>136</v>
      </c>
      <c r="AX26" s="59">
        <v>270.2</v>
      </c>
      <c r="AY26" s="59">
        <v>0</v>
      </c>
      <c r="AZ26" s="59">
        <v>0</v>
      </c>
      <c r="BA26" s="59">
        <v>143</v>
      </c>
      <c r="BB26" s="59">
        <v>386</v>
      </c>
      <c r="BC26" s="59">
        <v>2905</v>
      </c>
      <c r="BD26" s="59">
        <v>9286</v>
      </c>
    </row>
    <row r="27" spans="1:56" s="105" customFormat="1" ht="15.75" x14ac:dyDescent="0.25">
      <c r="A27" s="59">
        <v>19</v>
      </c>
      <c r="B27" s="59" t="s">
        <v>55</v>
      </c>
      <c r="C27" s="190">
        <f>'Crop Loan'!DW30</f>
        <v>767</v>
      </c>
      <c r="D27" s="190">
        <f>'Crop Loan'!DX30</f>
        <v>1532</v>
      </c>
      <c r="E27" s="59">
        <v>75</v>
      </c>
      <c r="F27" s="59">
        <v>738.65</v>
      </c>
      <c r="G27" s="59">
        <v>65</v>
      </c>
      <c r="H27" s="59">
        <v>339.15</v>
      </c>
      <c r="I27" s="59">
        <v>32</v>
      </c>
      <c r="J27" s="59">
        <v>258</v>
      </c>
      <c r="K27" s="59">
        <v>19</v>
      </c>
      <c r="L27" s="59">
        <v>136</v>
      </c>
      <c r="M27" s="190">
        <f t="shared" si="7"/>
        <v>893</v>
      </c>
      <c r="N27" s="190">
        <f t="shared" si="8"/>
        <v>2664.65</v>
      </c>
      <c r="O27" s="59">
        <v>67</v>
      </c>
      <c r="P27" s="59">
        <v>466</v>
      </c>
      <c r="Q27" s="59">
        <v>5</v>
      </c>
      <c r="R27" s="59">
        <v>49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72</v>
      </c>
      <c r="Z27" s="59">
        <f t="shared" si="12"/>
        <v>515</v>
      </c>
      <c r="AA27" s="59">
        <v>10</v>
      </c>
      <c r="AB27" s="59">
        <v>30</v>
      </c>
      <c r="AC27" s="59">
        <v>39</v>
      </c>
      <c r="AD27" s="59">
        <v>117</v>
      </c>
      <c r="AE27" s="59">
        <v>24</v>
      </c>
      <c r="AF27" s="59">
        <v>355</v>
      </c>
      <c r="AG27" s="59">
        <v>4</v>
      </c>
      <c r="AH27" s="59">
        <v>14</v>
      </c>
      <c r="AI27" s="59">
        <v>6</v>
      </c>
      <c r="AJ27" s="59">
        <v>17</v>
      </c>
      <c r="AK27" s="59">
        <v>127</v>
      </c>
      <c r="AL27" s="59">
        <v>380</v>
      </c>
      <c r="AM27" s="59">
        <f t="shared" si="9"/>
        <v>1175</v>
      </c>
      <c r="AN27" s="59">
        <f t="shared" si="10"/>
        <v>4092.65</v>
      </c>
      <c r="AO27" s="59">
        <v>127</v>
      </c>
      <c r="AP27" s="59">
        <v>380</v>
      </c>
      <c r="AQ27" s="59">
        <v>0</v>
      </c>
      <c r="AR27" s="59">
        <v>0</v>
      </c>
      <c r="AS27" s="59">
        <v>0</v>
      </c>
      <c r="AT27" s="59">
        <v>0</v>
      </c>
      <c r="AU27" s="59">
        <v>5</v>
      </c>
      <c r="AV27" s="59">
        <v>80.400000000000006</v>
      </c>
      <c r="AW27" s="59">
        <v>93</v>
      </c>
      <c r="AX27" s="59">
        <v>187.6</v>
      </c>
      <c r="AY27" s="59">
        <v>0</v>
      </c>
      <c r="AZ27" s="59">
        <v>0</v>
      </c>
      <c r="BA27" s="59">
        <v>98</v>
      </c>
      <c r="BB27" s="59">
        <v>268</v>
      </c>
      <c r="BC27" s="59">
        <v>1296</v>
      </c>
      <c r="BD27" s="59">
        <v>4428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Loan'!DW31</f>
        <v>956</v>
      </c>
      <c r="D28" s="190">
        <f>'Crop Loan'!DX31</f>
        <v>1911</v>
      </c>
      <c r="E28" s="59">
        <v>100</v>
      </c>
      <c r="F28" s="59">
        <v>949.44999999999993</v>
      </c>
      <c r="G28" s="59">
        <v>85</v>
      </c>
      <c r="H28" s="59">
        <v>436.9</v>
      </c>
      <c r="I28" s="59">
        <v>38</v>
      </c>
      <c r="J28" s="59">
        <v>333</v>
      </c>
      <c r="K28" s="59">
        <v>26</v>
      </c>
      <c r="L28" s="59">
        <v>175</v>
      </c>
      <c r="M28" s="190">
        <f t="shared" si="7"/>
        <v>1120</v>
      </c>
      <c r="N28" s="190">
        <f t="shared" si="8"/>
        <v>3368.45</v>
      </c>
      <c r="O28" s="59">
        <v>80</v>
      </c>
      <c r="P28" s="59">
        <v>560</v>
      </c>
      <c r="Q28" s="59">
        <v>6</v>
      </c>
      <c r="R28" s="59">
        <v>59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86</v>
      </c>
      <c r="Z28" s="59">
        <f t="shared" si="12"/>
        <v>619</v>
      </c>
      <c r="AA28" s="59">
        <v>0</v>
      </c>
      <c r="AB28" s="59">
        <v>0</v>
      </c>
      <c r="AC28" s="59">
        <v>37</v>
      </c>
      <c r="AD28" s="59">
        <v>110</v>
      </c>
      <c r="AE28" s="59">
        <v>22</v>
      </c>
      <c r="AF28" s="59">
        <v>333</v>
      </c>
      <c r="AG28" s="59">
        <v>4</v>
      </c>
      <c r="AH28" s="59">
        <v>12</v>
      </c>
      <c r="AI28" s="59">
        <v>6</v>
      </c>
      <c r="AJ28" s="59">
        <v>15</v>
      </c>
      <c r="AK28" s="59">
        <v>128</v>
      </c>
      <c r="AL28" s="59">
        <v>385</v>
      </c>
      <c r="AM28" s="59">
        <f t="shared" si="9"/>
        <v>1403</v>
      </c>
      <c r="AN28" s="59">
        <f t="shared" si="10"/>
        <v>4842.45</v>
      </c>
      <c r="AO28" s="59">
        <v>128</v>
      </c>
      <c r="AP28" s="59">
        <v>385</v>
      </c>
      <c r="AQ28" s="59">
        <v>0</v>
      </c>
      <c r="AR28" s="59">
        <v>0</v>
      </c>
      <c r="AS28" s="59">
        <v>0</v>
      </c>
      <c r="AT28" s="59">
        <v>0</v>
      </c>
      <c r="AU28" s="59">
        <v>4</v>
      </c>
      <c r="AV28" s="59">
        <v>64.2</v>
      </c>
      <c r="AW28" s="59">
        <v>75</v>
      </c>
      <c r="AX28" s="59">
        <v>149.80000000000001</v>
      </c>
      <c r="AY28" s="59">
        <v>0</v>
      </c>
      <c r="AZ28" s="59">
        <v>0</v>
      </c>
      <c r="BA28" s="59">
        <v>79</v>
      </c>
      <c r="BB28" s="59">
        <v>214</v>
      </c>
      <c r="BC28" s="59">
        <v>1511</v>
      </c>
      <c r="BD28" s="59">
        <v>5144</v>
      </c>
    </row>
    <row r="29" spans="1:56" s="105" customFormat="1" ht="15.75" x14ac:dyDescent="0.25">
      <c r="A29" s="59">
        <v>21</v>
      </c>
      <c r="B29" s="59" t="s">
        <v>57</v>
      </c>
      <c r="C29" s="190">
        <f>'Crop Loan'!DW32</f>
        <v>0</v>
      </c>
      <c r="D29" s="190">
        <f>'Crop Loan'!DX32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Loan'!DW33</f>
        <v>0</v>
      </c>
      <c r="D30" s="190">
        <f>'Crop Loan'!DX33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Loan'!DW34</f>
        <v>0</v>
      </c>
      <c r="D31" s="190">
        <f>'Crop Loan'!DX34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Loan'!DW35</f>
        <v>0</v>
      </c>
      <c r="D32" s="190">
        <f>'Crop Loan'!DX35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Loan'!DW36</f>
        <v>0</v>
      </c>
      <c r="D33" s="190">
        <f>'Crop Loan'!DX36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Loan'!DW37</f>
        <v>0</v>
      </c>
      <c r="D34" s="190">
        <f>'Crop Loan'!DX37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4694</v>
      </c>
      <c r="D35" s="188">
        <f t="shared" ref="D35:BD35" si="13">SUM(D21:D34)</f>
        <v>9379</v>
      </c>
      <c r="E35" s="188">
        <f t="shared" si="13"/>
        <v>425</v>
      </c>
      <c r="F35" s="188">
        <f t="shared" si="13"/>
        <v>3541.1</v>
      </c>
      <c r="G35" s="188">
        <f t="shared" si="13"/>
        <v>337</v>
      </c>
      <c r="H35" s="188">
        <f t="shared" si="13"/>
        <v>1628.6</v>
      </c>
      <c r="I35" s="188">
        <f t="shared" si="13"/>
        <v>152</v>
      </c>
      <c r="J35" s="188">
        <f t="shared" si="13"/>
        <v>1238</v>
      </c>
      <c r="K35" s="188">
        <f t="shared" si="13"/>
        <v>94</v>
      </c>
      <c r="L35" s="188">
        <f t="shared" si="13"/>
        <v>652</v>
      </c>
      <c r="M35" s="188">
        <f t="shared" si="13"/>
        <v>5365</v>
      </c>
      <c r="N35" s="188">
        <f t="shared" si="13"/>
        <v>14810.099999999999</v>
      </c>
      <c r="O35" s="188">
        <f t="shared" si="13"/>
        <v>379</v>
      </c>
      <c r="P35" s="188">
        <f t="shared" si="13"/>
        <v>2648</v>
      </c>
      <c r="Q35" s="188">
        <f t="shared" si="13"/>
        <v>29</v>
      </c>
      <c r="R35" s="188">
        <f t="shared" si="13"/>
        <v>279</v>
      </c>
      <c r="S35" s="188">
        <f t="shared" si="13"/>
        <v>0</v>
      </c>
      <c r="T35" s="188">
        <f t="shared" si="13"/>
        <v>0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408</v>
      </c>
      <c r="Z35" s="188">
        <f t="shared" si="13"/>
        <v>2927</v>
      </c>
      <c r="AA35" s="188">
        <f t="shared" si="13"/>
        <v>30</v>
      </c>
      <c r="AB35" s="188">
        <f t="shared" si="13"/>
        <v>90</v>
      </c>
      <c r="AC35" s="188">
        <f t="shared" si="13"/>
        <v>200</v>
      </c>
      <c r="AD35" s="188">
        <f t="shared" si="13"/>
        <v>593</v>
      </c>
      <c r="AE35" s="188">
        <f t="shared" si="13"/>
        <v>120</v>
      </c>
      <c r="AF35" s="188">
        <f t="shared" si="13"/>
        <v>1799</v>
      </c>
      <c r="AG35" s="188">
        <f t="shared" si="13"/>
        <v>22</v>
      </c>
      <c r="AH35" s="188">
        <f t="shared" si="13"/>
        <v>68</v>
      </c>
      <c r="AI35" s="188">
        <f t="shared" si="13"/>
        <v>30</v>
      </c>
      <c r="AJ35" s="188">
        <f t="shared" si="13"/>
        <v>84</v>
      </c>
      <c r="AK35" s="188">
        <f t="shared" si="13"/>
        <v>662</v>
      </c>
      <c r="AL35" s="188">
        <f t="shared" si="13"/>
        <v>1987</v>
      </c>
      <c r="AM35" s="188">
        <f t="shared" si="13"/>
        <v>6837</v>
      </c>
      <c r="AN35" s="188">
        <f t="shared" si="13"/>
        <v>22358.100000000002</v>
      </c>
      <c r="AO35" s="188">
        <f t="shared" si="13"/>
        <v>662</v>
      </c>
      <c r="AP35" s="188">
        <f t="shared" si="13"/>
        <v>1987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20</v>
      </c>
      <c r="AV35" s="188">
        <f t="shared" si="13"/>
        <v>324.59999999999997</v>
      </c>
      <c r="AW35" s="188">
        <f t="shared" si="13"/>
        <v>378</v>
      </c>
      <c r="AX35" s="188">
        <f t="shared" si="13"/>
        <v>757.40000000000009</v>
      </c>
      <c r="AY35" s="188">
        <f t="shared" si="13"/>
        <v>0</v>
      </c>
      <c r="AZ35" s="188">
        <f t="shared" si="13"/>
        <v>0</v>
      </c>
      <c r="BA35" s="188">
        <f t="shared" si="13"/>
        <v>398</v>
      </c>
      <c r="BB35" s="188">
        <f t="shared" si="13"/>
        <v>1082</v>
      </c>
      <c r="BC35" s="188">
        <f t="shared" si="13"/>
        <v>7234</v>
      </c>
      <c r="BD35" s="188">
        <f t="shared" si="13"/>
        <v>23678</v>
      </c>
    </row>
    <row r="36" spans="1:56" s="105" customFormat="1" ht="15.75" x14ac:dyDescent="0.25">
      <c r="A36" s="59">
        <v>27</v>
      </c>
      <c r="B36" s="59" t="s">
        <v>64</v>
      </c>
      <c r="C36" s="190">
        <f>'Crop Loan'!DW39</f>
        <v>0</v>
      </c>
      <c r="D36" s="190">
        <f>'Crop Loan'!DX39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Loan'!DW40</f>
        <v>0</v>
      </c>
      <c r="D37" s="190">
        <f>'Crop Loan'!DX40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Loan'!DW41</f>
        <v>0</v>
      </c>
      <c r="D38" s="190">
        <f>'Crop Loan'!DX41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Loan'!DW42</f>
        <v>0</v>
      </c>
      <c r="D39" s="190">
        <f>'Crop Loan'!DX42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Loan'!DW43</f>
        <v>0</v>
      </c>
      <c r="D40" s="190">
        <f>'Crop Loan'!DX43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Loan'!DW44</f>
        <v>0</v>
      </c>
      <c r="D41" s="190">
        <f>'Crop Loan'!DX44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Loan'!DW45</f>
        <v>0</v>
      </c>
      <c r="D42" s="190">
        <f>'Crop Loan'!DX45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Loan'!DW46</f>
        <v>0</v>
      </c>
      <c r="D43" s="190">
        <f>'Crop Loan'!DX46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Loan'!DW47</f>
        <v>0</v>
      </c>
      <c r="D44" s="190">
        <f>'Crop Loan'!DX47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0</v>
      </c>
      <c r="Z45" s="91">
        <f t="shared" si="20"/>
        <v>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0</v>
      </c>
      <c r="AN45" s="91">
        <f t="shared" si="20"/>
        <v>0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0</v>
      </c>
      <c r="BD45" s="91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Loan'!DW49</f>
        <v>0</v>
      </c>
      <c r="D46" s="190">
        <f>'Crop Loan'!DX49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Loan'!DW51</f>
        <v>0</v>
      </c>
      <c r="D48" s="190">
        <f>'Crop Loan'!DX51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Loan'!DW54</f>
        <v>739</v>
      </c>
      <c r="D50" s="190">
        <f>'Crop Loan'!DX54</f>
        <v>1476</v>
      </c>
      <c r="E50" s="59">
        <v>35</v>
      </c>
      <c r="F50" s="59">
        <v>276.25</v>
      </c>
      <c r="G50" s="59">
        <v>38</v>
      </c>
      <c r="H50" s="59">
        <v>150</v>
      </c>
      <c r="I50" s="59">
        <v>13</v>
      </c>
      <c r="J50" s="59">
        <v>97</v>
      </c>
      <c r="K50" s="59">
        <v>7</v>
      </c>
      <c r="L50" s="59">
        <v>51</v>
      </c>
      <c r="M50" s="190">
        <f>C50+E50+I50+K50</f>
        <v>794</v>
      </c>
      <c r="N50" s="190">
        <f>D50+F50+J50+L50</f>
        <v>1900.25</v>
      </c>
      <c r="O50" s="59">
        <v>80</v>
      </c>
      <c r="P50" s="59">
        <v>562</v>
      </c>
      <c r="Q50" s="59">
        <v>6</v>
      </c>
      <c r="R50" s="59">
        <v>59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86</v>
      </c>
      <c r="Z50" s="59">
        <f>P50+R50+T50+V50+X50</f>
        <v>621</v>
      </c>
      <c r="AA50" s="59">
        <v>0</v>
      </c>
      <c r="AB50" s="59">
        <v>0</v>
      </c>
      <c r="AC50" s="59">
        <v>27</v>
      </c>
      <c r="AD50" s="59">
        <v>83</v>
      </c>
      <c r="AE50" s="59">
        <v>18</v>
      </c>
      <c r="AF50" s="59">
        <v>257</v>
      </c>
      <c r="AG50" s="59">
        <v>7</v>
      </c>
      <c r="AH50" s="59">
        <v>9</v>
      </c>
      <c r="AI50" s="59">
        <v>7</v>
      </c>
      <c r="AJ50" s="59">
        <v>12</v>
      </c>
      <c r="AK50" s="59">
        <v>99</v>
      </c>
      <c r="AL50" s="59">
        <v>298</v>
      </c>
      <c r="AM50" s="59">
        <f>M50+Y50+AA50+AC50+AE50+AG50+AI50+AK50</f>
        <v>1038</v>
      </c>
      <c r="AN50" s="59">
        <f>N50+Z50+AB50+AD50+AF50+AH50+AJ50+AL50</f>
        <v>3180.25</v>
      </c>
      <c r="AO50" s="59">
        <v>99</v>
      </c>
      <c r="AP50" s="59">
        <v>298</v>
      </c>
      <c r="AQ50" s="59">
        <v>0</v>
      </c>
      <c r="AR50" s="59">
        <v>0</v>
      </c>
      <c r="AS50" s="59">
        <v>0</v>
      </c>
      <c r="AT50" s="59">
        <v>0</v>
      </c>
      <c r="AU50" s="59">
        <v>5</v>
      </c>
      <c r="AV50" s="59">
        <v>65.7</v>
      </c>
      <c r="AW50" s="59">
        <v>77</v>
      </c>
      <c r="AX50" s="59">
        <v>153.30000000000001</v>
      </c>
      <c r="AY50" s="59">
        <v>0</v>
      </c>
      <c r="AZ50" s="59">
        <v>0</v>
      </c>
      <c r="BA50" s="59">
        <v>82</v>
      </c>
      <c r="BB50" s="59">
        <v>219</v>
      </c>
      <c r="BC50" s="59">
        <v>1101</v>
      </c>
      <c r="BD50" s="59">
        <v>3386</v>
      </c>
    </row>
    <row r="51" spans="1:56" s="105" customFormat="1" ht="15.75" x14ac:dyDescent="0.25">
      <c r="A51" s="59">
        <v>39</v>
      </c>
      <c r="B51" s="59" t="s">
        <v>79</v>
      </c>
      <c r="C51" s="190">
        <f>'Crop Loan'!DW55</f>
        <v>0</v>
      </c>
      <c r="D51" s="190">
        <f>'Crop Loan'!DX55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739</v>
      </c>
      <c r="D52" s="188">
        <f t="shared" ref="D52:BD52" si="23">SUM(D50:D51)</f>
        <v>1476</v>
      </c>
      <c r="E52" s="188">
        <f t="shared" si="23"/>
        <v>35</v>
      </c>
      <c r="F52" s="188">
        <f t="shared" si="23"/>
        <v>276.25</v>
      </c>
      <c r="G52" s="188">
        <f t="shared" si="23"/>
        <v>38</v>
      </c>
      <c r="H52" s="188">
        <f t="shared" si="23"/>
        <v>150</v>
      </c>
      <c r="I52" s="188">
        <f t="shared" si="23"/>
        <v>13</v>
      </c>
      <c r="J52" s="188">
        <f t="shared" si="23"/>
        <v>97</v>
      </c>
      <c r="K52" s="188">
        <f t="shared" si="23"/>
        <v>7</v>
      </c>
      <c r="L52" s="188">
        <f t="shared" si="23"/>
        <v>51</v>
      </c>
      <c r="M52" s="188">
        <f t="shared" si="23"/>
        <v>794</v>
      </c>
      <c r="N52" s="188">
        <f t="shared" si="23"/>
        <v>1900.25</v>
      </c>
      <c r="O52" s="188">
        <f t="shared" si="23"/>
        <v>80</v>
      </c>
      <c r="P52" s="188">
        <f t="shared" si="23"/>
        <v>562</v>
      </c>
      <c r="Q52" s="188">
        <f t="shared" si="23"/>
        <v>6</v>
      </c>
      <c r="R52" s="188">
        <f t="shared" si="23"/>
        <v>59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86</v>
      </c>
      <c r="Z52" s="188">
        <f t="shared" si="23"/>
        <v>621</v>
      </c>
      <c r="AA52" s="188">
        <f t="shared" si="23"/>
        <v>0</v>
      </c>
      <c r="AB52" s="188">
        <f t="shared" si="23"/>
        <v>0</v>
      </c>
      <c r="AC52" s="188">
        <f t="shared" si="23"/>
        <v>27</v>
      </c>
      <c r="AD52" s="188">
        <f t="shared" si="23"/>
        <v>83</v>
      </c>
      <c r="AE52" s="188">
        <f t="shared" si="23"/>
        <v>18</v>
      </c>
      <c r="AF52" s="188">
        <f t="shared" si="23"/>
        <v>257</v>
      </c>
      <c r="AG52" s="188">
        <f t="shared" si="23"/>
        <v>7</v>
      </c>
      <c r="AH52" s="188">
        <f t="shared" si="23"/>
        <v>9</v>
      </c>
      <c r="AI52" s="188">
        <f t="shared" si="23"/>
        <v>7</v>
      </c>
      <c r="AJ52" s="188">
        <f t="shared" si="23"/>
        <v>12</v>
      </c>
      <c r="AK52" s="188">
        <f t="shared" si="23"/>
        <v>99</v>
      </c>
      <c r="AL52" s="188">
        <f t="shared" si="23"/>
        <v>298</v>
      </c>
      <c r="AM52" s="188">
        <f t="shared" si="23"/>
        <v>1038</v>
      </c>
      <c r="AN52" s="188">
        <f t="shared" si="23"/>
        <v>3180.25</v>
      </c>
      <c r="AO52" s="188">
        <f t="shared" si="23"/>
        <v>99</v>
      </c>
      <c r="AP52" s="188">
        <f t="shared" si="23"/>
        <v>298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5</v>
      </c>
      <c r="AV52" s="188">
        <f t="shared" si="23"/>
        <v>65.7</v>
      </c>
      <c r="AW52" s="188">
        <f t="shared" si="23"/>
        <v>77</v>
      </c>
      <c r="AX52" s="188">
        <f t="shared" si="23"/>
        <v>153.30000000000001</v>
      </c>
      <c r="AY52" s="188">
        <f t="shared" si="23"/>
        <v>0</v>
      </c>
      <c r="AZ52" s="188">
        <f t="shared" si="23"/>
        <v>0</v>
      </c>
      <c r="BA52" s="188">
        <f t="shared" si="23"/>
        <v>82</v>
      </c>
      <c r="BB52" s="188">
        <f t="shared" si="23"/>
        <v>219</v>
      </c>
      <c r="BC52" s="188">
        <f t="shared" si="23"/>
        <v>1101</v>
      </c>
      <c r="BD52" s="188">
        <f t="shared" si="23"/>
        <v>3386</v>
      </c>
    </row>
    <row r="53" spans="1:56" s="105" customFormat="1" ht="15.75" x14ac:dyDescent="0.25">
      <c r="A53" s="59">
        <v>40</v>
      </c>
      <c r="B53" s="59" t="s">
        <v>81</v>
      </c>
      <c r="C53" s="190">
        <f>'Crop Loan'!DW57</f>
        <v>4481</v>
      </c>
      <c r="D53" s="190">
        <f>'Crop Loan'!DX57</f>
        <v>8895</v>
      </c>
      <c r="E53" s="59">
        <v>40</v>
      </c>
      <c r="F53" s="59">
        <v>376.55</v>
      </c>
      <c r="G53" s="59">
        <v>52</v>
      </c>
      <c r="H53" s="59">
        <v>206</v>
      </c>
      <c r="I53" s="59">
        <v>25</v>
      </c>
      <c r="J53" s="59">
        <v>130</v>
      </c>
      <c r="K53" s="59">
        <v>5</v>
      </c>
      <c r="L53" s="59">
        <v>77</v>
      </c>
      <c r="M53" s="190">
        <f>C53+E53+I53+K53</f>
        <v>4551</v>
      </c>
      <c r="N53" s="190">
        <f>D53+F53+J53+L53</f>
        <v>9478.5499999999993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38</v>
      </c>
      <c r="AD53" s="59">
        <v>105</v>
      </c>
      <c r="AE53" s="59">
        <v>20</v>
      </c>
      <c r="AF53" s="59">
        <v>318</v>
      </c>
      <c r="AG53" s="59">
        <v>9</v>
      </c>
      <c r="AH53" s="59">
        <v>11</v>
      </c>
      <c r="AI53" s="59">
        <v>10</v>
      </c>
      <c r="AJ53" s="59">
        <v>14</v>
      </c>
      <c r="AK53" s="59">
        <v>117</v>
      </c>
      <c r="AL53" s="59">
        <v>353</v>
      </c>
      <c r="AM53" s="59">
        <f>M53+Y53+AA53+AC53+AE53+AG53+AI53+AK53</f>
        <v>4745</v>
      </c>
      <c r="AN53" s="59">
        <f>N53+Z53+AB53+AD53+AF53+AH53+AJ53+AL53</f>
        <v>10279.549999999999</v>
      </c>
      <c r="AO53" s="59">
        <v>117</v>
      </c>
      <c r="AP53" s="59">
        <v>353</v>
      </c>
      <c r="AQ53" s="59">
        <v>0</v>
      </c>
      <c r="AR53" s="59">
        <v>0</v>
      </c>
      <c r="AS53" s="59">
        <v>0</v>
      </c>
      <c r="AT53" s="59">
        <v>0</v>
      </c>
      <c r="AU53" s="59">
        <v>23</v>
      </c>
      <c r="AV53" s="59">
        <v>321.10000000000002</v>
      </c>
      <c r="AW53" s="59">
        <v>377</v>
      </c>
      <c r="AX53" s="59">
        <v>749.7</v>
      </c>
      <c r="AY53" s="59">
        <v>0</v>
      </c>
      <c r="AZ53" s="59">
        <v>0</v>
      </c>
      <c r="BA53" s="59">
        <v>400</v>
      </c>
      <c r="BB53" s="59">
        <v>1070.8</v>
      </c>
      <c r="BC53" s="59">
        <v>3913</v>
      </c>
      <c r="BD53" s="59">
        <v>8976.7999999999993</v>
      </c>
    </row>
    <row r="54" spans="1:56" s="107" customFormat="1" ht="15.75" x14ac:dyDescent="0.25">
      <c r="A54" s="106"/>
      <c r="B54" s="91" t="s">
        <v>82</v>
      </c>
      <c r="C54" s="188">
        <f>C53</f>
        <v>4481</v>
      </c>
      <c r="D54" s="188">
        <f t="shared" ref="D54:BD54" si="24">D53</f>
        <v>8895</v>
      </c>
      <c r="E54" s="188">
        <f t="shared" si="24"/>
        <v>40</v>
      </c>
      <c r="F54" s="188">
        <f t="shared" si="24"/>
        <v>376.55</v>
      </c>
      <c r="G54" s="188">
        <f t="shared" si="24"/>
        <v>52</v>
      </c>
      <c r="H54" s="188">
        <f t="shared" si="24"/>
        <v>206</v>
      </c>
      <c r="I54" s="188">
        <f t="shared" si="24"/>
        <v>25</v>
      </c>
      <c r="J54" s="188">
        <f t="shared" si="24"/>
        <v>130</v>
      </c>
      <c r="K54" s="188">
        <f t="shared" si="24"/>
        <v>5</v>
      </c>
      <c r="L54" s="188">
        <f t="shared" si="24"/>
        <v>77</v>
      </c>
      <c r="M54" s="188">
        <f t="shared" si="24"/>
        <v>4551</v>
      </c>
      <c r="N54" s="188">
        <f t="shared" si="24"/>
        <v>9478.5499999999993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38</v>
      </c>
      <c r="AD54" s="188">
        <f t="shared" si="24"/>
        <v>105</v>
      </c>
      <c r="AE54" s="188">
        <f t="shared" si="24"/>
        <v>20</v>
      </c>
      <c r="AF54" s="188">
        <f t="shared" si="24"/>
        <v>318</v>
      </c>
      <c r="AG54" s="188">
        <f t="shared" si="24"/>
        <v>9</v>
      </c>
      <c r="AH54" s="188">
        <f t="shared" si="24"/>
        <v>11</v>
      </c>
      <c r="AI54" s="188">
        <f t="shared" si="24"/>
        <v>10</v>
      </c>
      <c r="AJ54" s="188">
        <f t="shared" si="24"/>
        <v>14</v>
      </c>
      <c r="AK54" s="188">
        <f t="shared" si="24"/>
        <v>117</v>
      </c>
      <c r="AL54" s="188">
        <f t="shared" si="24"/>
        <v>353</v>
      </c>
      <c r="AM54" s="188">
        <f t="shared" si="24"/>
        <v>4745</v>
      </c>
      <c r="AN54" s="188">
        <f t="shared" si="24"/>
        <v>10279.549999999999</v>
      </c>
      <c r="AO54" s="188">
        <f t="shared" si="24"/>
        <v>117</v>
      </c>
      <c r="AP54" s="188">
        <f t="shared" si="24"/>
        <v>353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23</v>
      </c>
      <c r="AV54" s="188">
        <f t="shared" si="24"/>
        <v>321.10000000000002</v>
      </c>
      <c r="AW54" s="188">
        <f t="shared" si="24"/>
        <v>377</v>
      </c>
      <c r="AX54" s="188">
        <f t="shared" si="24"/>
        <v>749.7</v>
      </c>
      <c r="AY54" s="188">
        <f t="shared" si="24"/>
        <v>0</v>
      </c>
      <c r="AZ54" s="188">
        <f t="shared" si="24"/>
        <v>0</v>
      </c>
      <c r="BA54" s="188">
        <f t="shared" si="24"/>
        <v>400</v>
      </c>
      <c r="BB54" s="188">
        <f t="shared" si="24"/>
        <v>1070.8</v>
      </c>
      <c r="BC54" s="188">
        <f t="shared" si="24"/>
        <v>3913</v>
      </c>
      <c r="BD54" s="188">
        <f t="shared" si="24"/>
        <v>8976.7999999999993</v>
      </c>
    </row>
    <row r="55" spans="1:56" s="105" customFormat="1" ht="15.75" x14ac:dyDescent="0.25">
      <c r="A55" s="59">
        <v>42</v>
      </c>
      <c r="B55" s="59" t="s">
        <v>83</v>
      </c>
      <c r="C55" s="190">
        <f>'Crop Loan'!DW59</f>
        <v>0</v>
      </c>
      <c r="D55" s="190">
        <f>'Crop Loan'!DX59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Loan'!DW60</f>
        <v>0</v>
      </c>
      <c r="D56" s="190">
        <f>'Crop Loan'!DX60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Loan'!DW61</f>
        <v>0</v>
      </c>
      <c r="D57" s="190">
        <f>'Crop Loan'!DX61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Loan'!DW62</f>
        <v>0</v>
      </c>
      <c r="D58" s="190">
        <f>'Crop Loan'!DX62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35260</v>
      </c>
      <c r="D60" s="188">
        <f t="shared" si="29"/>
        <v>70408</v>
      </c>
      <c r="E60" s="188">
        <f t="shared" si="29"/>
        <v>2894.4</v>
      </c>
      <c r="F60" s="188">
        <f t="shared" si="29"/>
        <v>22978.050000000003</v>
      </c>
      <c r="G60" s="188">
        <f t="shared" si="29"/>
        <v>2539</v>
      </c>
      <c r="H60" s="188">
        <f t="shared" si="29"/>
        <v>10661.4</v>
      </c>
      <c r="I60" s="188">
        <f t="shared" si="29"/>
        <v>820</v>
      </c>
      <c r="J60" s="188">
        <f t="shared" si="29"/>
        <v>7233.0499999999993</v>
      </c>
      <c r="K60" s="188">
        <f t="shared" si="29"/>
        <v>596</v>
      </c>
      <c r="L60" s="188">
        <f t="shared" si="29"/>
        <v>4252</v>
      </c>
      <c r="M60" s="217">
        <f t="shared" si="29"/>
        <v>39570.400000000001</v>
      </c>
      <c r="N60" s="188">
        <f t="shared" si="29"/>
        <v>104871.09999999999</v>
      </c>
      <c r="O60" s="188">
        <f t="shared" si="29"/>
        <v>2466</v>
      </c>
      <c r="P60" s="188">
        <f t="shared" si="29"/>
        <v>17254</v>
      </c>
      <c r="Q60" s="188">
        <f t="shared" si="29"/>
        <v>182</v>
      </c>
      <c r="R60" s="188">
        <f t="shared" si="29"/>
        <v>1812</v>
      </c>
      <c r="S60" s="188">
        <f t="shared" si="29"/>
        <v>0</v>
      </c>
      <c r="T60" s="188">
        <f t="shared" si="29"/>
        <v>0</v>
      </c>
      <c r="U60" s="188">
        <f t="shared" si="29"/>
        <v>0</v>
      </c>
      <c r="V60" s="188">
        <f t="shared" si="29"/>
        <v>0</v>
      </c>
      <c r="W60" s="188">
        <f t="shared" si="29"/>
        <v>0</v>
      </c>
      <c r="X60" s="188">
        <f t="shared" si="29"/>
        <v>0</v>
      </c>
      <c r="Y60" s="188">
        <f t="shared" si="29"/>
        <v>2648</v>
      </c>
      <c r="Z60" s="188">
        <f t="shared" si="29"/>
        <v>19066</v>
      </c>
      <c r="AA60" s="188">
        <f t="shared" si="29"/>
        <v>32</v>
      </c>
      <c r="AB60" s="188">
        <f t="shared" si="29"/>
        <v>96</v>
      </c>
      <c r="AC60" s="188">
        <f t="shared" si="29"/>
        <v>1281</v>
      </c>
      <c r="AD60" s="188">
        <f t="shared" si="29"/>
        <v>3840</v>
      </c>
      <c r="AE60" s="188">
        <f t="shared" si="29"/>
        <v>778</v>
      </c>
      <c r="AF60" s="188">
        <f t="shared" si="29"/>
        <v>11648</v>
      </c>
      <c r="AG60" s="188">
        <f t="shared" si="29"/>
        <v>149</v>
      </c>
      <c r="AH60" s="188">
        <f t="shared" si="29"/>
        <v>433</v>
      </c>
      <c r="AI60" s="188">
        <f t="shared" si="29"/>
        <v>181</v>
      </c>
      <c r="AJ60" s="188">
        <f t="shared" si="29"/>
        <v>530</v>
      </c>
      <c r="AK60" s="188">
        <f t="shared" si="29"/>
        <v>4450</v>
      </c>
      <c r="AL60" s="188">
        <f t="shared" si="29"/>
        <v>13351</v>
      </c>
      <c r="AM60" s="188">
        <f>M60+Y60+AA60+AC60+AE60+AG60+AI60+AK60</f>
        <v>49089.4</v>
      </c>
      <c r="AN60" s="188">
        <f>N60+Z60+AB60+AD60+AF60+AH60+AJ60+AL60</f>
        <v>153835.09999999998</v>
      </c>
      <c r="AO60" s="188">
        <f t="shared" ref="AO60:BB60" si="30">AO59+AO54+AO52+AO49+AO47+AO45+AO35+AO20</f>
        <v>4450</v>
      </c>
      <c r="AP60" s="188">
        <f t="shared" si="30"/>
        <v>13351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180</v>
      </c>
      <c r="AV60" s="188">
        <f t="shared" si="30"/>
        <v>2685.9999999999995</v>
      </c>
      <c r="AW60" s="188">
        <f t="shared" si="30"/>
        <v>3132</v>
      </c>
      <c r="AX60" s="188">
        <f t="shared" si="30"/>
        <v>6273</v>
      </c>
      <c r="AY60" s="188">
        <f t="shared" si="30"/>
        <v>0</v>
      </c>
      <c r="AZ60" s="188">
        <f t="shared" si="30"/>
        <v>0</v>
      </c>
      <c r="BA60" s="188">
        <f t="shared" si="30"/>
        <v>3312</v>
      </c>
      <c r="BB60" s="188">
        <f t="shared" si="30"/>
        <v>8959</v>
      </c>
      <c r="BC60" s="188">
        <f>AM60+BA60</f>
        <v>52401.4</v>
      </c>
      <c r="BD60" s="188">
        <f>AN60+BB60</f>
        <v>162794.09999999998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36" activePane="bottomRight" state="frozen"/>
      <selection activeCell="G11" sqref="G11"/>
      <selection pane="topRight" activeCell="G11" sqref="G11"/>
      <selection pane="bottomLeft" activeCell="G11" sqref="G11"/>
      <selection pane="bottomRight" activeCell="G41" sqref="G4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109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Loan'!EC11</f>
        <v>44857</v>
      </c>
      <c r="D8" s="190">
        <f>'Crop Loan'!ED11</f>
        <v>60100</v>
      </c>
      <c r="E8" s="59">
        <v>25000</v>
      </c>
      <c r="F8" s="98">
        <v>19993.504000000001</v>
      </c>
      <c r="G8" s="59">
        <v>2855</v>
      </c>
      <c r="H8" s="98">
        <v>2277.2959999999998</v>
      </c>
      <c r="I8" s="59">
        <v>5246</v>
      </c>
      <c r="J8" s="98">
        <v>3726.232</v>
      </c>
      <c r="K8" s="59">
        <v>11</v>
      </c>
      <c r="L8" s="218">
        <v>8</v>
      </c>
      <c r="M8" s="190">
        <f>C8+E8+I8+K8</f>
        <v>75114</v>
      </c>
      <c r="N8" s="190">
        <f>D8+F8+J8+L8</f>
        <v>83827.736000000004</v>
      </c>
      <c r="O8" s="59">
        <v>147</v>
      </c>
      <c r="P8" s="59">
        <v>892.4</v>
      </c>
      <c r="Q8" s="59">
        <v>540</v>
      </c>
      <c r="R8" s="59">
        <v>32175.84</v>
      </c>
      <c r="S8" s="59">
        <v>187</v>
      </c>
      <c r="T8" s="59">
        <v>1127.74</v>
      </c>
      <c r="U8" s="59">
        <v>421</v>
      </c>
      <c r="V8" s="59">
        <v>2553.2399999999998</v>
      </c>
      <c r="W8" s="59">
        <v>711</v>
      </c>
      <c r="X8" s="59">
        <v>4330.0600000000004</v>
      </c>
      <c r="Y8" s="59">
        <f>O8+Q8+S8+U8+W8</f>
        <v>2006</v>
      </c>
      <c r="Z8" s="59">
        <f>P8+R8+T8+V8+X8</f>
        <v>41079.279999999992</v>
      </c>
      <c r="AA8" s="59">
        <v>511</v>
      </c>
      <c r="AB8" s="59">
        <v>2986.98</v>
      </c>
      <c r="AC8" s="59">
        <v>4408</v>
      </c>
      <c r="AD8" s="59">
        <v>8591.64</v>
      </c>
      <c r="AE8" s="59">
        <v>1121</v>
      </c>
      <c r="AF8" s="59">
        <v>32713.1</v>
      </c>
      <c r="AG8" s="59">
        <v>132</v>
      </c>
      <c r="AH8" s="59">
        <v>762.83</v>
      </c>
      <c r="AI8" s="59">
        <v>255</v>
      </c>
      <c r="AJ8" s="59">
        <v>1476.48</v>
      </c>
      <c r="AK8" s="59">
        <v>402</v>
      </c>
      <c r="AL8" s="59">
        <v>2351.4299999999998</v>
      </c>
      <c r="AM8" s="59">
        <f>M8+Y8+AA8+AC8+AE8+AG8+AI8+AK8</f>
        <v>83949</v>
      </c>
      <c r="AN8" s="59">
        <f>N8+Z8+AB8+AD8+AF8+AH8+AJ8+AL8</f>
        <v>173789.476</v>
      </c>
      <c r="AO8" s="59">
        <v>12333</v>
      </c>
      <c r="AP8" s="59">
        <v>25893.07</v>
      </c>
      <c r="AQ8" s="59">
        <v>0</v>
      </c>
      <c r="AR8" s="59">
        <v>0</v>
      </c>
      <c r="AS8" s="59">
        <v>0</v>
      </c>
      <c r="AT8" s="59">
        <v>0</v>
      </c>
      <c r="AU8" s="59">
        <v>3275</v>
      </c>
      <c r="AV8" s="59">
        <v>54953.54</v>
      </c>
      <c r="AW8" s="59">
        <v>0</v>
      </c>
      <c r="AX8" s="59">
        <v>0</v>
      </c>
      <c r="AY8" s="59">
        <v>1911</v>
      </c>
      <c r="AZ8" s="59">
        <v>32132.52</v>
      </c>
      <c r="BA8" s="59">
        <f>AQ8+AS8+AU8+AW8+AY8</f>
        <v>5186</v>
      </c>
      <c r="BB8" s="59">
        <v>87086.06</v>
      </c>
      <c r="BC8" s="59">
        <v>87397</v>
      </c>
      <c r="BD8" s="59">
        <v>259706.52</v>
      </c>
    </row>
    <row r="9" spans="1:56" s="105" customFormat="1" ht="15.75" x14ac:dyDescent="0.25">
      <c r="A9" s="59">
        <v>2</v>
      </c>
      <c r="B9" s="59" t="s">
        <v>37</v>
      </c>
      <c r="C9" s="190">
        <f>'Crop Loan'!EC12</f>
        <v>40357</v>
      </c>
      <c r="D9" s="190">
        <f>'Crop Loan'!ED12</f>
        <v>25430</v>
      </c>
      <c r="E9" s="59">
        <v>6000</v>
      </c>
      <c r="F9" s="98">
        <v>5060.9120000000003</v>
      </c>
      <c r="G9" s="59">
        <v>214</v>
      </c>
      <c r="H9" s="98">
        <v>165.05600000000001</v>
      </c>
      <c r="I9" s="59">
        <v>450</v>
      </c>
      <c r="J9" s="98">
        <v>315.28000000000003</v>
      </c>
      <c r="K9" s="59">
        <v>55</v>
      </c>
      <c r="L9" s="218">
        <v>39.584000000000003</v>
      </c>
      <c r="M9" s="190">
        <f t="shared" ref="M9:M19" si="0">C9+E9+I9+K9</f>
        <v>46862</v>
      </c>
      <c r="N9" s="190">
        <f t="shared" ref="N9:N19" si="1">D9+F9+J9+L9</f>
        <v>30845.775999999998</v>
      </c>
      <c r="O9" s="59">
        <v>174</v>
      </c>
      <c r="P9" s="59">
        <v>1075.6500000000001</v>
      </c>
      <c r="Q9" s="59">
        <v>240</v>
      </c>
      <c r="R9" s="59">
        <v>14299.05</v>
      </c>
      <c r="S9" s="59">
        <v>344</v>
      </c>
      <c r="T9" s="59">
        <v>2136.7600000000002</v>
      </c>
      <c r="U9" s="59">
        <v>19</v>
      </c>
      <c r="V9" s="59">
        <v>79.290000000000006</v>
      </c>
      <c r="W9" s="59">
        <v>231</v>
      </c>
      <c r="X9" s="59">
        <v>1428.07</v>
      </c>
      <c r="Y9" s="59">
        <f t="shared" ref="Y9:Y19" si="2">O9+Q9+S9+U9+W9</f>
        <v>1008</v>
      </c>
      <c r="Z9" s="59">
        <f t="shared" ref="Z9:Z19" si="3">P9+R9+T9+V9+X9</f>
        <v>19018.82</v>
      </c>
      <c r="AA9" s="59">
        <v>209</v>
      </c>
      <c r="AB9" s="59">
        <v>1228.5999999999999</v>
      </c>
      <c r="AC9" s="59">
        <v>612</v>
      </c>
      <c r="AD9" s="59">
        <v>1171.76</v>
      </c>
      <c r="AE9" s="59">
        <v>233</v>
      </c>
      <c r="AF9" s="59">
        <v>6628.17</v>
      </c>
      <c r="AG9" s="59">
        <v>224</v>
      </c>
      <c r="AH9" s="59">
        <v>1268.71</v>
      </c>
      <c r="AI9" s="59">
        <v>206</v>
      </c>
      <c r="AJ9" s="59">
        <v>1186.51</v>
      </c>
      <c r="AK9" s="59">
        <v>1982</v>
      </c>
      <c r="AL9" s="59">
        <v>11468.25</v>
      </c>
      <c r="AM9" s="59">
        <f t="shared" ref="AM9:AM19" si="4">M9+Y9+AA9+AC9+AE9+AG9+AI9+AK9</f>
        <v>51336</v>
      </c>
      <c r="AN9" s="59">
        <f t="shared" ref="AN9:AN19" si="5">N9+Z9+AB9+AD9+AF9+AH9+AJ9+AL9</f>
        <v>72816.59599999999</v>
      </c>
      <c r="AO9" s="59">
        <v>3363</v>
      </c>
      <c r="AP9" s="59">
        <v>9396.1</v>
      </c>
      <c r="AQ9" s="59">
        <v>0</v>
      </c>
      <c r="AR9" s="59">
        <v>0</v>
      </c>
      <c r="AS9" s="59">
        <v>0</v>
      </c>
      <c r="AT9" s="59">
        <v>0</v>
      </c>
      <c r="AU9" s="59">
        <v>501</v>
      </c>
      <c r="AV9" s="59">
        <v>8428.5499999999993</v>
      </c>
      <c r="AW9" s="59">
        <v>0</v>
      </c>
      <c r="AX9" s="59">
        <v>0</v>
      </c>
      <c r="AY9" s="59">
        <v>1355</v>
      </c>
      <c r="AZ9" s="59">
        <v>22768.23</v>
      </c>
      <c r="BA9" s="59">
        <v>1856</v>
      </c>
      <c r="BB9" s="59">
        <v>31196.78</v>
      </c>
      <c r="BC9" s="59">
        <v>24275</v>
      </c>
      <c r="BD9" s="59">
        <v>93837.38</v>
      </c>
    </row>
    <row r="10" spans="1:56" s="105" customFormat="1" ht="15.75" x14ac:dyDescent="0.25">
      <c r="A10" s="59">
        <v>3</v>
      </c>
      <c r="B10" s="59" t="s">
        <v>38</v>
      </c>
      <c r="C10" s="190">
        <f>'Crop Loan'!EC13</f>
        <v>44577</v>
      </c>
      <c r="D10" s="190">
        <f>'Crop Loan'!ED13</f>
        <v>63185</v>
      </c>
      <c r="E10" s="59">
        <v>24000</v>
      </c>
      <c r="F10" s="98">
        <v>18043.256000000001</v>
      </c>
      <c r="G10" s="59">
        <v>2034</v>
      </c>
      <c r="H10" s="98">
        <v>1622.4080000000001</v>
      </c>
      <c r="I10" s="59">
        <v>3857</v>
      </c>
      <c r="J10" s="98">
        <v>2747.3680000000004</v>
      </c>
      <c r="K10" s="59">
        <v>58</v>
      </c>
      <c r="L10" s="218">
        <v>40.624000000000002</v>
      </c>
      <c r="M10" s="190">
        <f t="shared" si="0"/>
        <v>72492</v>
      </c>
      <c r="N10" s="190">
        <f t="shared" si="1"/>
        <v>84016.247999999992</v>
      </c>
      <c r="O10" s="59">
        <v>154</v>
      </c>
      <c r="P10" s="59">
        <v>939.52</v>
      </c>
      <c r="Q10" s="59">
        <v>799</v>
      </c>
      <c r="R10" s="59">
        <v>47847.41</v>
      </c>
      <c r="S10" s="59">
        <v>223</v>
      </c>
      <c r="T10" s="59">
        <v>1302.33</v>
      </c>
      <c r="U10" s="59">
        <v>43</v>
      </c>
      <c r="V10" s="59">
        <v>220.53</v>
      </c>
      <c r="W10" s="59">
        <v>498</v>
      </c>
      <c r="X10" s="59">
        <v>3040.24</v>
      </c>
      <c r="Y10" s="59">
        <f t="shared" si="2"/>
        <v>1717</v>
      </c>
      <c r="Z10" s="59">
        <f t="shared" si="3"/>
        <v>53350.03</v>
      </c>
      <c r="AA10" s="59">
        <v>775</v>
      </c>
      <c r="AB10" s="59">
        <v>4469.82</v>
      </c>
      <c r="AC10" s="59">
        <v>2095</v>
      </c>
      <c r="AD10" s="59">
        <v>4014.11</v>
      </c>
      <c r="AE10" s="59">
        <v>821</v>
      </c>
      <c r="AF10" s="59">
        <v>24216.74</v>
      </c>
      <c r="AG10" s="59">
        <v>205</v>
      </c>
      <c r="AH10" s="59">
        <v>1184.21</v>
      </c>
      <c r="AI10" s="59">
        <v>1175</v>
      </c>
      <c r="AJ10" s="59">
        <v>6853.07</v>
      </c>
      <c r="AK10" s="59">
        <v>1067</v>
      </c>
      <c r="AL10" s="59">
        <v>6105.56</v>
      </c>
      <c r="AM10" s="59">
        <f t="shared" si="4"/>
        <v>80347</v>
      </c>
      <c r="AN10" s="59">
        <f t="shared" si="5"/>
        <v>184209.78799999997</v>
      </c>
      <c r="AO10" s="59">
        <v>12261</v>
      </c>
      <c r="AP10" s="59">
        <v>27874.89</v>
      </c>
      <c r="AQ10" s="59">
        <v>0</v>
      </c>
      <c r="AR10" s="59">
        <v>0</v>
      </c>
      <c r="AS10" s="59">
        <v>0</v>
      </c>
      <c r="AT10" s="59">
        <v>0</v>
      </c>
      <c r="AU10" s="59">
        <v>66</v>
      </c>
      <c r="AV10" s="59">
        <v>1318.39</v>
      </c>
      <c r="AW10" s="59">
        <v>0</v>
      </c>
      <c r="AX10" s="59">
        <v>0</v>
      </c>
      <c r="AY10" s="59">
        <v>5230</v>
      </c>
      <c r="AZ10" s="59">
        <v>102618.15</v>
      </c>
      <c r="BA10" s="59">
        <v>5296</v>
      </c>
      <c r="BB10" s="59">
        <v>103936.54</v>
      </c>
      <c r="BC10" s="59">
        <v>87035</v>
      </c>
      <c r="BD10" s="59">
        <v>289769.19</v>
      </c>
    </row>
    <row r="11" spans="1:56" s="105" customFormat="1" ht="15.75" x14ac:dyDescent="0.25">
      <c r="A11" s="59">
        <v>4</v>
      </c>
      <c r="B11" s="59" t="s">
        <v>39</v>
      </c>
      <c r="C11" s="190">
        <f>'Crop Loan'!EC14</f>
        <v>18941</v>
      </c>
      <c r="D11" s="190">
        <f>'Crop Loan'!ED14</f>
        <v>15339</v>
      </c>
      <c r="E11" s="59">
        <v>13658</v>
      </c>
      <c r="F11" s="98">
        <v>10527.688000000002</v>
      </c>
      <c r="G11" s="59">
        <v>1138</v>
      </c>
      <c r="H11" s="98">
        <v>903.46399999999994</v>
      </c>
      <c r="I11" s="59">
        <v>1209</v>
      </c>
      <c r="J11" s="98">
        <v>861.93600000000015</v>
      </c>
      <c r="K11" s="59">
        <v>5</v>
      </c>
      <c r="L11" s="218">
        <v>3.1760000000000002</v>
      </c>
      <c r="M11" s="190">
        <f t="shared" si="0"/>
        <v>33813</v>
      </c>
      <c r="N11" s="190">
        <f t="shared" si="1"/>
        <v>26731.800000000003</v>
      </c>
      <c r="O11" s="59">
        <v>0</v>
      </c>
      <c r="P11" s="59">
        <v>0</v>
      </c>
      <c r="Q11" s="59">
        <v>342</v>
      </c>
      <c r="R11" s="59">
        <v>20396.62</v>
      </c>
      <c r="S11" s="59">
        <v>225</v>
      </c>
      <c r="T11" s="59">
        <v>1389.8</v>
      </c>
      <c r="U11" s="59">
        <v>190</v>
      </c>
      <c r="V11" s="59">
        <v>1121.08</v>
      </c>
      <c r="W11" s="59">
        <v>190</v>
      </c>
      <c r="X11" s="59">
        <v>1152.22</v>
      </c>
      <c r="Y11" s="59">
        <f t="shared" si="2"/>
        <v>947</v>
      </c>
      <c r="Z11" s="59">
        <f t="shared" si="3"/>
        <v>24059.72</v>
      </c>
      <c r="AA11" s="59">
        <v>196</v>
      </c>
      <c r="AB11" s="59">
        <v>1128.73</v>
      </c>
      <c r="AC11" s="59">
        <v>781</v>
      </c>
      <c r="AD11" s="59">
        <v>1504.35</v>
      </c>
      <c r="AE11" s="59">
        <v>179</v>
      </c>
      <c r="AF11" s="59">
        <v>5145.21</v>
      </c>
      <c r="AG11" s="59">
        <v>114</v>
      </c>
      <c r="AH11" s="59">
        <v>661.51</v>
      </c>
      <c r="AI11" s="59">
        <v>546</v>
      </c>
      <c r="AJ11" s="59">
        <v>3173.94</v>
      </c>
      <c r="AK11" s="59">
        <v>210</v>
      </c>
      <c r="AL11" s="59">
        <v>1241.25</v>
      </c>
      <c r="AM11" s="59">
        <f t="shared" si="4"/>
        <v>36786</v>
      </c>
      <c r="AN11" s="59">
        <f t="shared" si="5"/>
        <v>63646.510000000009</v>
      </c>
      <c r="AO11" s="59">
        <v>3954</v>
      </c>
      <c r="AP11" s="59">
        <v>9083.34</v>
      </c>
      <c r="AQ11" s="59">
        <v>0</v>
      </c>
      <c r="AR11" s="59">
        <v>0</v>
      </c>
      <c r="AS11" s="59">
        <v>0</v>
      </c>
      <c r="AT11" s="59">
        <v>0</v>
      </c>
      <c r="AU11" s="59">
        <v>25</v>
      </c>
      <c r="AV11" s="59">
        <v>428.29</v>
      </c>
      <c r="AW11" s="59">
        <v>0</v>
      </c>
      <c r="AX11" s="59">
        <v>0</v>
      </c>
      <c r="AY11" s="59">
        <v>316</v>
      </c>
      <c r="AZ11" s="59">
        <v>5378.9</v>
      </c>
      <c r="BA11" s="59">
        <v>341</v>
      </c>
      <c r="BB11" s="59">
        <v>5807.19</v>
      </c>
      <c r="BC11" s="59">
        <v>26703</v>
      </c>
      <c r="BD11" s="59">
        <v>66362.899999999994</v>
      </c>
    </row>
    <row r="12" spans="1:56" s="105" customFormat="1" ht="15.75" x14ac:dyDescent="0.25">
      <c r="A12" s="59">
        <v>5</v>
      </c>
      <c r="B12" s="59" t="s">
        <v>40</v>
      </c>
      <c r="C12" s="190">
        <f>'Crop Loan'!EC15</f>
        <v>10333</v>
      </c>
      <c r="D12" s="190">
        <f>'Crop Loan'!ED15</f>
        <v>15097</v>
      </c>
      <c r="E12" s="59">
        <v>9462</v>
      </c>
      <c r="F12" s="98">
        <v>8235.6960000000017</v>
      </c>
      <c r="G12" s="59">
        <v>950</v>
      </c>
      <c r="H12" s="98">
        <v>757.904</v>
      </c>
      <c r="I12" s="59">
        <v>9</v>
      </c>
      <c r="J12" s="98">
        <v>6.7920000000000007</v>
      </c>
      <c r="K12" s="59">
        <v>403</v>
      </c>
      <c r="L12" s="218">
        <v>286.18400000000003</v>
      </c>
      <c r="M12" s="190">
        <f t="shared" si="0"/>
        <v>20207</v>
      </c>
      <c r="N12" s="190">
        <f t="shared" si="1"/>
        <v>23625.672000000006</v>
      </c>
      <c r="O12" s="59">
        <v>0</v>
      </c>
      <c r="P12" s="59">
        <v>0</v>
      </c>
      <c r="Q12" s="59">
        <v>290</v>
      </c>
      <c r="R12" s="59">
        <v>17431.73</v>
      </c>
      <c r="S12" s="59">
        <v>367</v>
      </c>
      <c r="T12" s="59">
        <v>2266.21</v>
      </c>
      <c r="U12" s="59">
        <v>0</v>
      </c>
      <c r="V12" s="59">
        <v>0</v>
      </c>
      <c r="W12" s="59">
        <v>1073</v>
      </c>
      <c r="X12" s="59">
        <v>6619.12</v>
      </c>
      <c r="Y12" s="59">
        <f t="shared" si="2"/>
        <v>1730</v>
      </c>
      <c r="Z12" s="59">
        <f t="shared" si="3"/>
        <v>26317.059999999998</v>
      </c>
      <c r="AA12" s="59">
        <v>152</v>
      </c>
      <c r="AB12" s="59">
        <v>872.01</v>
      </c>
      <c r="AC12" s="59">
        <v>672</v>
      </c>
      <c r="AD12" s="59">
        <v>1297.6600000000001</v>
      </c>
      <c r="AE12" s="59">
        <v>99</v>
      </c>
      <c r="AF12" s="59">
        <v>2883.55</v>
      </c>
      <c r="AG12" s="59">
        <v>39</v>
      </c>
      <c r="AH12" s="59">
        <v>230.14</v>
      </c>
      <c r="AI12" s="59">
        <v>125</v>
      </c>
      <c r="AJ12" s="59">
        <v>717.24</v>
      </c>
      <c r="AK12" s="59">
        <v>73</v>
      </c>
      <c r="AL12" s="59">
        <v>413.09</v>
      </c>
      <c r="AM12" s="59">
        <f t="shared" si="4"/>
        <v>23097</v>
      </c>
      <c r="AN12" s="59">
        <f t="shared" si="5"/>
        <v>56356.422000000006</v>
      </c>
      <c r="AO12" s="59">
        <v>3673</v>
      </c>
      <c r="AP12" s="59">
        <v>8398.75</v>
      </c>
      <c r="AQ12" s="59">
        <v>0</v>
      </c>
      <c r="AR12" s="59">
        <v>0</v>
      </c>
      <c r="AS12" s="59">
        <v>0</v>
      </c>
      <c r="AT12" s="59">
        <v>0</v>
      </c>
      <c r="AU12" s="59">
        <v>173</v>
      </c>
      <c r="AV12" s="59">
        <v>2896.96</v>
      </c>
      <c r="AW12" s="59">
        <v>0</v>
      </c>
      <c r="AX12" s="59">
        <v>0</v>
      </c>
      <c r="AY12" s="59">
        <v>636</v>
      </c>
      <c r="AZ12" s="59">
        <v>10653.6</v>
      </c>
      <c r="BA12" s="59">
        <v>809</v>
      </c>
      <c r="BB12" s="59">
        <v>13550.56</v>
      </c>
      <c r="BC12" s="59">
        <v>25282</v>
      </c>
      <c r="BD12" s="59">
        <v>69542.17</v>
      </c>
    </row>
    <row r="13" spans="1:56" s="105" customFormat="1" ht="15.75" x14ac:dyDescent="0.25">
      <c r="A13" s="59">
        <v>6</v>
      </c>
      <c r="B13" s="59" t="s">
        <v>41</v>
      </c>
      <c r="C13" s="190">
        <f>'Crop Loan'!EC16</f>
        <v>3585</v>
      </c>
      <c r="D13" s="190">
        <f>'Crop Loan'!ED16</f>
        <v>3412</v>
      </c>
      <c r="E13" s="59">
        <v>2531</v>
      </c>
      <c r="F13" s="98">
        <v>2105.92</v>
      </c>
      <c r="G13" s="59">
        <v>212</v>
      </c>
      <c r="H13" s="98">
        <v>170.73599999999999</v>
      </c>
      <c r="I13" s="59">
        <v>360</v>
      </c>
      <c r="J13" s="98">
        <v>257.28800000000001</v>
      </c>
      <c r="K13" s="59">
        <v>76</v>
      </c>
      <c r="L13" s="218">
        <v>54.015999999999998</v>
      </c>
      <c r="M13" s="190">
        <f t="shared" si="0"/>
        <v>6552</v>
      </c>
      <c r="N13" s="190">
        <f t="shared" si="1"/>
        <v>5829.2240000000002</v>
      </c>
      <c r="O13" s="59">
        <v>19</v>
      </c>
      <c r="P13" s="59">
        <v>112.19</v>
      </c>
      <c r="Q13" s="59">
        <v>53</v>
      </c>
      <c r="R13" s="59">
        <v>3207.03</v>
      </c>
      <c r="S13" s="59">
        <v>0</v>
      </c>
      <c r="T13" s="59">
        <v>0</v>
      </c>
      <c r="U13" s="59">
        <v>3</v>
      </c>
      <c r="V13" s="59">
        <v>9.66</v>
      </c>
      <c r="W13" s="59">
        <v>11</v>
      </c>
      <c r="X13" s="59">
        <v>61.28</v>
      </c>
      <c r="Y13" s="59">
        <f t="shared" si="2"/>
        <v>86</v>
      </c>
      <c r="Z13" s="59">
        <f t="shared" si="3"/>
        <v>3390.1600000000003</v>
      </c>
      <c r="AA13" s="59">
        <v>31</v>
      </c>
      <c r="AB13" s="59">
        <v>176.72</v>
      </c>
      <c r="AC13" s="59">
        <v>156</v>
      </c>
      <c r="AD13" s="59">
        <v>298.52</v>
      </c>
      <c r="AE13" s="59">
        <v>25</v>
      </c>
      <c r="AF13" s="59">
        <v>687.54</v>
      </c>
      <c r="AG13" s="59">
        <v>15</v>
      </c>
      <c r="AH13" s="59">
        <v>81.37</v>
      </c>
      <c r="AI13" s="59">
        <v>39</v>
      </c>
      <c r="AJ13" s="59">
        <v>212.59</v>
      </c>
      <c r="AK13" s="59">
        <v>28</v>
      </c>
      <c r="AL13" s="59">
        <v>164.89</v>
      </c>
      <c r="AM13" s="59">
        <f t="shared" si="4"/>
        <v>6932</v>
      </c>
      <c r="AN13" s="59">
        <f t="shared" si="5"/>
        <v>10841.014000000001</v>
      </c>
      <c r="AO13" s="59">
        <v>845</v>
      </c>
      <c r="AP13" s="59">
        <v>1565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246</v>
      </c>
      <c r="AZ13" s="59">
        <v>4119.29</v>
      </c>
      <c r="BA13" s="59">
        <v>246</v>
      </c>
      <c r="BB13" s="59">
        <v>4119.29</v>
      </c>
      <c r="BC13" s="59">
        <v>5877</v>
      </c>
      <c r="BD13" s="59">
        <v>14552.64</v>
      </c>
    </row>
    <row r="14" spans="1:56" s="105" customFormat="1" ht="15.75" x14ac:dyDescent="0.25">
      <c r="A14" s="59">
        <v>7</v>
      </c>
      <c r="B14" s="59" t="s">
        <v>42</v>
      </c>
      <c r="C14" s="190">
        <f>'Crop Loan'!EC17</f>
        <v>9709</v>
      </c>
      <c r="D14" s="190">
        <f>'Crop Loan'!ED17</f>
        <v>1655</v>
      </c>
      <c r="E14" s="59">
        <v>2102</v>
      </c>
      <c r="F14" s="98">
        <v>1845.0240000000003</v>
      </c>
      <c r="G14" s="59">
        <v>687</v>
      </c>
      <c r="H14" s="98">
        <v>551.5680000000001</v>
      </c>
      <c r="I14" s="59">
        <v>242</v>
      </c>
      <c r="J14" s="98">
        <v>172.43200000000002</v>
      </c>
      <c r="K14" s="59">
        <v>0</v>
      </c>
      <c r="L14" s="218">
        <v>0</v>
      </c>
      <c r="M14" s="190">
        <f t="shared" si="0"/>
        <v>12053</v>
      </c>
      <c r="N14" s="190">
        <f t="shared" si="1"/>
        <v>3672.4560000000001</v>
      </c>
      <c r="O14" s="59">
        <v>88</v>
      </c>
      <c r="P14" s="59">
        <v>539.38</v>
      </c>
      <c r="Q14" s="59">
        <v>42</v>
      </c>
      <c r="R14" s="59">
        <v>2147.23</v>
      </c>
      <c r="S14" s="59">
        <v>0</v>
      </c>
      <c r="T14" s="59">
        <v>0</v>
      </c>
      <c r="U14" s="59">
        <v>5</v>
      </c>
      <c r="V14" s="59">
        <v>24.62</v>
      </c>
      <c r="W14" s="59">
        <v>56</v>
      </c>
      <c r="X14" s="59">
        <v>348.86</v>
      </c>
      <c r="Y14" s="59">
        <f t="shared" si="2"/>
        <v>191</v>
      </c>
      <c r="Z14" s="59">
        <f t="shared" si="3"/>
        <v>3060.09</v>
      </c>
      <c r="AA14" s="59">
        <v>52</v>
      </c>
      <c r="AB14" s="59">
        <v>303.64</v>
      </c>
      <c r="AC14" s="59">
        <v>38</v>
      </c>
      <c r="AD14" s="59">
        <v>68.14</v>
      </c>
      <c r="AE14" s="59">
        <v>56</v>
      </c>
      <c r="AF14" s="59">
        <v>1556.81</v>
      </c>
      <c r="AG14" s="59">
        <v>31</v>
      </c>
      <c r="AH14" s="59">
        <v>182.76</v>
      </c>
      <c r="AI14" s="59">
        <v>102</v>
      </c>
      <c r="AJ14" s="59">
        <v>580.88</v>
      </c>
      <c r="AK14" s="59">
        <v>174</v>
      </c>
      <c r="AL14" s="59">
        <v>983.68</v>
      </c>
      <c r="AM14" s="59">
        <f t="shared" si="4"/>
        <v>12697</v>
      </c>
      <c r="AN14" s="59">
        <f t="shared" si="5"/>
        <v>10408.456</v>
      </c>
      <c r="AO14" s="59">
        <v>623</v>
      </c>
      <c r="AP14" s="59">
        <v>1478.67</v>
      </c>
      <c r="AQ14" s="59">
        <v>0</v>
      </c>
      <c r="AR14" s="59">
        <v>0</v>
      </c>
      <c r="AS14" s="59">
        <v>0</v>
      </c>
      <c r="AT14" s="59">
        <v>0</v>
      </c>
      <c r="AU14" s="59">
        <v>128</v>
      </c>
      <c r="AV14" s="59">
        <v>2167.5300000000002</v>
      </c>
      <c r="AW14" s="59">
        <v>0</v>
      </c>
      <c r="AX14" s="59">
        <v>0</v>
      </c>
      <c r="AY14" s="59">
        <v>1</v>
      </c>
      <c r="AZ14" s="59">
        <v>3.92</v>
      </c>
      <c r="BA14" s="59">
        <v>129</v>
      </c>
      <c r="BB14" s="59">
        <v>2171.4499999999998</v>
      </c>
      <c r="BC14" s="59">
        <v>4280</v>
      </c>
      <c r="BD14" s="59">
        <v>12029.27</v>
      </c>
    </row>
    <row r="15" spans="1:56" s="105" customFormat="1" ht="15.75" x14ac:dyDescent="0.25">
      <c r="A15" s="59">
        <v>8</v>
      </c>
      <c r="B15" s="59" t="s">
        <v>43</v>
      </c>
      <c r="C15" s="190">
        <f>'Crop Loan'!EC18</f>
        <v>1884</v>
      </c>
      <c r="D15" s="190">
        <f>'Crop Loan'!ED18</f>
        <v>700</v>
      </c>
      <c r="E15" s="59">
        <v>414</v>
      </c>
      <c r="F15" s="98">
        <v>366.13600000000002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218">
        <v>0</v>
      </c>
      <c r="M15" s="190">
        <f t="shared" si="0"/>
        <v>2298</v>
      </c>
      <c r="N15" s="190">
        <f t="shared" si="1"/>
        <v>1066.136</v>
      </c>
      <c r="O15" s="59">
        <v>0</v>
      </c>
      <c r="P15" s="59">
        <v>0</v>
      </c>
      <c r="Q15" s="59">
        <v>17</v>
      </c>
      <c r="R15" s="59">
        <v>957.01</v>
      </c>
      <c r="S15" s="59">
        <v>0</v>
      </c>
      <c r="T15" s="59">
        <v>0</v>
      </c>
      <c r="U15" s="59">
        <v>0</v>
      </c>
      <c r="V15" s="59">
        <v>0</v>
      </c>
      <c r="W15" s="59">
        <v>39</v>
      </c>
      <c r="X15" s="59">
        <v>239.25</v>
      </c>
      <c r="Y15" s="59">
        <f t="shared" si="2"/>
        <v>56</v>
      </c>
      <c r="Z15" s="59">
        <f t="shared" si="3"/>
        <v>1196.26</v>
      </c>
      <c r="AA15" s="59">
        <v>0</v>
      </c>
      <c r="AB15" s="59">
        <v>0</v>
      </c>
      <c r="AC15" s="59">
        <v>0</v>
      </c>
      <c r="AD15" s="59">
        <v>0</v>
      </c>
      <c r="AE15" s="59">
        <v>21</v>
      </c>
      <c r="AF15" s="59">
        <v>620.98</v>
      </c>
      <c r="AG15" s="59">
        <v>0</v>
      </c>
      <c r="AH15" s="59">
        <v>0</v>
      </c>
      <c r="AI15" s="59">
        <v>1</v>
      </c>
      <c r="AJ15" s="59">
        <v>6.3</v>
      </c>
      <c r="AK15" s="59">
        <v>22</v>
      </c>
      <c r="AL15" s="59">
        <v>126.21</v>
      </c>
      <c r="AM15" s="59">
        <f t="shared" si="4"/>
        <v>2398</v>
      </c>
      <c r="AN15" s="59">
        <f t="shared" si="5"/>
        <v>3015.886</v>
      </c>
      <c r="AO15" s="59">
        <v>169</v>
      </c>
      <c r="AP15" s="59">
        <v>466.11</v>
      </c>
      <c r="AQ15" s="59">
        <v>0</v>
      </c>
      <c r="AR15" s="59">
        <v>0</v>
      </c>
      <c r="AS15" s="59">
        <v>0</v>
      </c>
      <c r="AT15" s="59">
        <v>0</v>
      </c>
      <c r="AU15" s="59">
        <v>12</v>
      </c>
      <c r="AV15" s="59">
        <v>203.29</v>
      </c>
      <c r="AW15" s="59">
        <v>0</v>
      </c>
      <c r="AX15" s="59">
        <v>0</v>
      </c>
      <c r="AY15" s="59">
        <v>18</v>
      </c>
      <c r="AZ15" s="59">
        <v>304.95</v>
      </c>
      <c r="BA15" s="59">
        <v>30</v>
      </c>
      <c r="BB15" s="59">
        <v>508.24</v>
      </c>
      <c r="BC15" s="59">
        <v>1159</v>
      </c>
      <c r="BD15" s="59">
        <v>3615.66</v>
      </c>
    </row>
    <row r="16" spans="1:56" s="105" customFormat="1" ht="15.75" x14ac:dyDescent="0.25">
      <c r="A16" s="59">
        <v>9</v>
      </c>
      <c r="B16" s="59" t="s">
        <v>44</v>
      </c>
      <c r="C16" s="190">
        <f>'Crop Loan'!EC19</f>
        <v>7517</v>
      </c>
      <c r="D16" s="190">
        <f>'Crop Loan'!ED19</f>
        <v>5591</v>
      </c>
      <c r="E16" s="59">
        <v>6286</v>
      </c>
      <c r="F16" s="98">
        <v>5219.16</v>
      </c>
      <c r="G16" s="59">
        <v>337</v>
      </c>
      <c r="H16" s="98">
        <v>272.91199999999998</v>
      </c>
      <c r="I16" s="59">
        <v>381</v>
      </c>
      <c r="J16" s="98">
        <v>272.34399999999999</v>
      </c>
      <c r="K16" s="59">
        <v>0</v>
      </c>
      <c r="L16" s="218">
        <v>0</v>
      </c>
      <c r="M16" s="190">
        <f t="shared" si="0"/>
        <v>14184</v>
      </c>
      <c r="N16" s="190">
        <f t="shared" si="1"/>
        <v>11082.503999999999</v>
      </c>
      <c r="O16" s="59">
        <v>0</v>
      </c>
      <c r="P16" s="59">
        <v>0</v>
      </c>
      <c r="Q16" s="59">
        <v>279</v>
      </c>
      <c r="R16" s="59">
        <v>16414.23</v>
      </c>
      <c r="S16" s="59">
        <v>0</v>
      </c>
      <c r="T16" s="59">
        <v>0</v>
      </c>
      <c r="U16" s="59">
        <v>0</v>
      </c>
      <c r="V16" s="59">
        <v>0</v>
      </c>
      <c r="W16" s="59">
        <v>443</v>
      </c>
      <c r="X16" s="59">
        <v>2710.39</v>
      </c>
      <c r="Y16" s="59">
        <f t="shared" si="2"/>
        <v>722</v>
      </c>
      <c r="Z16" s="59">
        <f t="shared" si="3"/>
        <v>19124.62</v>
      </c>
      <c r="AA16" s="59">
        <v>120</v>
      </c>
      <c r="AB16" s="59">
        <v>705.85</v>
      </c>
      <c r="AC16" s="59">
        <v>510</v>
      </c>
      <c r="AD16" s="59">
        <v>975.83</v>
      </c>
      <c r="AE16" s="59">
        <v>231</v>
      </c>
      <c r="AF16" s="59">
        <v>6547</v>
      </c>
      <c r="AG16" s="59">
        <v>83</v>
      </c>
      <c r="AH16" s="59">
        <v>484.5</v>
      </c>
      <c r="AI16" s="59">
        <v>156</v>
      </c>
      <c r="AJ16" s="59">
        <v>896.66</v>
      </c>
      <c r="AK16" s="59">
        <v>299</v>
      </c>
      <c r="AL16" s="59">
        <v>1733.3</v>
      </c>
      <c r="AM16" s="59">
        <f t="shared" si="4"/>
        <v>16305</v>
      </c>
      <c r="AN16" s="59">
        <f t="shared" si="5"/>
        <v>41550.264000000003</v>
      </c>
      <c r="AO16" s="59">
        <v>1925</v>
      </c>
      <c r="AP16" s="59">
        <v>6184.82</v>
      </c>
      <c r="AQ16" s="59">
        <v>0</v>
      </c>
      <c r="AR16" s="59">
        <v>0</v>
      </c>
      <c r="AS16" s="59">
        <v>0</v>
      </c>
      <c r="AT16" s="59">
        <v>0</v>
      </c>
      <c r="AU16" s="59">
        <v>98</v>
      </c>
      <c r="AV16" s="59">
        <v>1588.37</v>
      </c>
      <c r="AW16" s="59">
        <v>0</v>
      </c>
      <c r="AX16" s="59">
        <v>0</v>
      </c>
      <c r="AY16" s="59">
        <v>361</v>
      </c>
      <c r="AZ16" s="59">
        <v>5957.02</v>
      </c>
      <c r="BA16" s="59">
        <v>459</v>
      </c>
      <c r="BB16" s="59">
        <v>7545.39</v>
      </c>
      <c r="BC16" s="59">
        <v>13285</v>
      </c>
      <c r="BD16" s="59">
        <v>48777.5</v>
      </c>
    </row>
    <row r="17" spans="1:56" s="105" customFormat="1" ht="15.75" x14ac:dyDescent="0.25">
      <c r="A17" s="59">
        <v>10</v>
      </c>
      <c r="B17" s="59" t="s">
        <v>45</v>
      </c>
      <c r="C17" s="190">
        <f>'Crop Loan'!EC20</f>
        <v>11945</v>
      </c>
      <c r="D17" s="190">
        <f>'Crop Loan'!ED20</f>
        <v>66371</v>
      </c>
      <c r="E17" s="59">
        <v>26776</v>
      </c>
      <c r="F17" s="98">
        <v>21738.512000000002</v>
      </c>
      <c r="G17" s="59">
        <v>1166</v>
      </c>
      <c r="H17" s="98">
        <v>932.13600000000008</v>
      </c>
      <c r="I17" s="59">
        <v>7120</v>
      </c>
      <c r="J17" s="98">
        <v>4999.7520000000004</v>
      </c>
      <c r="K17" s="59">
        <v>894</v>
      </c>
      <c r="L17" s="218">
        <v>640</v>
      </c>
      <c r="M17" s="190">
        <f t="shared" si="0"/>
        <v>46735</v>
      </c>
      <c r="N17" s="190">
        <f t="shared" si="1"/>
        <v>93749.263999999996</v>
      </c>
      <c r="O17" s="59">
        <v>0</v>
      </c>
      <c r="P17" s="59">
        <v>0</v>
      </c>
      <c r="Q17" s="59">
        <v>1074</v>
      </c>
      <c r="R17" s="59">
        <v>62593.35</v>
      </c>
      <c r="S17" s="59">
        <v>0</v>
      </c>
      <c r="T17" s="59">
        <v>0</v>
      </c>
      <c r="U17" s="59">
        <v>4183</v>
      </c>
      <c r="V17" s="59">
        <v>24913.58</v>
      </c>
      <c r="W17" s="59">
        <v>2128</v>
      </c>
      <c r="X17" s="59">
        <v>12646.27</v>
      </c>
      <c r="Y17" s="59">
        <f t="shared" si="2"/>
        <v>7385</v>
      </c>
      <c r="Z17" s="59">
        <f t="shared" si="3"/>
        <v>100153.2</v>
      </c>
      <c r="AA17" s="59">
        <v>3793</v>
      </c>
      <c r="AB17" s="59">
        <v>20871.54</v>
      </c>
      <c r="AC17" s="59">
        <v>15188</v>
      </c>
      <c r="AD17" s="59">
        <v>27950.73</v>
      </c>
      <c r="AE17" s="59">
        <v>2093</v>
      </c>
      <c r="AF17" s="59">
        <v>57794.53</v>
      </c>
      <c r="AG17" s="59">
        <v>23</v>
      </c>
      <c r="AH17" s="59">
        <v>121.03</v>
      </c>
      <c r="AI17" s="59">
        <v>6604</v>
      </c>
      <c r="AJ17" s="59">
        <v>36412.82</v>
      </c>
      <c r="AK17" s="59">
        <v>52</v>
      </c>
      <c r="AL17" s="59">
        <v>293.47000000000003</v>
      </c>
      <c r="AM17" s="59">
        <f t="shared" si="4"/>
        <v>81873</v>
      </c>
      <c r="AN17" s="59">
        <f t="shared" si="5"/>
        <v>337346.58399999997</v>
      </c>
      <c r="AO17" s="59">
        <v>17335</v>
      </c>
      <c r="AP17" s="59">
        <v>50038.879999999997</v>
      </c>
      <c r="AQ17" s="59">
        <v>0</v>
      </c>
      <c r="AR17" s="59">
        <v>0</v>
      </c>
      <c r="AS17" s="59">
        <v>0</v>
      </c>
      <c r="AT17" s="59">
        <v>0</v>
      </c>
      <c r="AU17" s="59">
        <v>2893</v>
      </c>
      <c r="AV17" s="59">
        <v>45877.09</v>
      </c>
      <c r="AW17" s="59">
        <v>0</v>
      </c>
      <c r="AX17" s="59">
        <v>0</v>
      </c>
      <c r="AY17" s="59">
        <v>2037</v>
      </c>
      <c r="AZ17" s="59">
        <v>32375.45</v>
      </c>
      <c r="BA17" s="59">
        <v>4930</v>
      </c>
      <c r="BB17" s="59">
        <v>78252.539999999994</v>
      </c>
      <c r="BC17" s="59">
        <v>120490</v>
      </c>
      <c r="BD17" s="59">
        <v>411844.98</v>
      </c>
    </row>
    <row r="18" spans="1:56" s="105" customFormat="1" ht="15.75" x14ac:dyDescent="0.25">
      <c r="A18" s="59">
        <v>11</v>
      </c>
      <c r="B18" s="59" t="s">
        <v>46</v>
      </c>
      <c r="C18" s="190">
        <f>'Crop Loan'!EC21</f>
        <v>763</v>
      </c>
      <c r="D18" s="190">
        <f>'Crop Loan'!ED21</f>
        <v>4954</v>
      </c>
      <c r="E18" s="59">
        <v>2576</v>
      </c>
      <c r="F18" s="98">
        <v>2115.2159999999999</v>
      </c>
      <c r="G18" s="59">
        <v>136</v>
      </c>
      <c r="H18" s="98">
        <v>108.64000000000001</v>
      </c>
      <c r="I18" s="59">
        <v>30</v>
      </c>
      <c r="J18" s="98">
        <v>21.168000000000003</v>
      </c>
      <c r="K18" s="59">
        <v>7</v>
      </c>
      <c r="L18" s="218">
        <v>5.9</v>
      </c>
      <c r="M18" s="190">
        <f t="shared" si="0"/>
        <v>3376</v>
      </c>
      <c r="N18" s="190">
        <f t="shared" si="1"/>
        <v>7096.2839999999997</v>
      </c>
      <c r="O18" s="59">
        <v>0</v>
      </c>
      <c r="P18" s="59">
        <v>0</v>
      </c>
      <c r="Q18" s="59">
        <v>47</v>
      </c>
      <c r="R18" s="59">
        <v>2895.51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47</v>
      </c>
      <c r="Z18" s="59">
        <f t="shared" si="3"/>
        <v>2895.51</v>
      </c>
      <c r="AA18" s="59">
        <v>58</v>
      </c>
      <c r="AB18" s="59">
        <v>338.62</v>
      </c>
      <c r="AC18" s="59">
        <v>116</v>
      </c>
      <c r="AD18" s="59">
        <v>224.72</v>
      </c>
      <c r="AE18" s="59">
        <v>29</v>
      </c>
      <c r="AF18" s="59">
        <v>769.79</v>
      </c>
      <c r="AG18" s="59">
        <v>4</v>
      </c>
      <c r="AH18" s="59">
        <v>33.29</v>
      </c>
      <c r="AI18" s="59">
        <v>26</v>
      </c>
      <c r="AJ18" s="59">
        <v>133.06</v>
      </c>
      <c r="AK18" s="59">
        <v>3</v>
      </c>
      <c r="AL18" s="59">
        <v>15.2</v>
      </c>
      <c r="AM18" s="59">
        <f t="shared" si="4"/>
        <v>3659</v>
      </c>
      <c r="AN18" s="59">
        <f t="shared" si="5"/>
        <v>11506.474</v>
      </c>
      <c r="AO18" s="59">
        <v>1029</v>
      </c>
      <c r="AP18" s="59">
        <v>1782.98</v>
      </c>
      <c r="AQ18" s="59">
        <v>0</v>
      </c>
      <c r="AR18" s="59">
        <v>0</v>
      </c>
      <c r="AS18" s="59">
        <v>0</v>
      </c>
      <c r="AT18" s="59">
        <v>0</v>
      </c>
      <c r="AU18" s="59">
        <v>1</v>
      </c>
      <c r="AV18" s="59">
        <v>17.46</v>
      </c>
      <c r="AW18" s="59">
        <v>0</v>
      </c>
      <c r="AX18" s="59">
        <v>0</v>
      </c>
      <c r="AY18" s="59">
        <v>464</v>
      </c>
      <c r="AZ18" s="59">
        <v>7752.11</v>
      </c>
      <c r="BA18" s="59">
        <v>465</v>
      </c>
      <c r="BB18" s="59">
        <v>7769.57</v>
      </c>
      <c r="BC18" s="59">
        <v>7325</v>
      </c>
      <c r="BD18" s="59">
        <v>19656.12</v>
      </c>
    </row>
    <row r="19" spans="1:56" s="105" customFormat="1" ht="15.75" x14ac:dyDescent="0.25">
      <c r="A19" s="59">
        <v>12</v>
      </c>
      <c r="B19" s="59" t="s">
        <v>47</v>
      </c>
      <c r="C19" s="190">
        <f>'Crop Loan'!EC22</f>
        <v>5015</v>
      </c>
      <c r="D19" s="190">
        <f>'Crop Loan'!ED22</f>
        <v>25786</v>
      </c>
      <c r="E19" s="59">
        <v>14500</v>
      </c>
      <c r="F19" s="98">
        <v>11443.112000000001</v>
      </c>
      <c r="G19" s="59">
        <v>864</v>
      </c>
      <c r="H19" s="98">
        <v>688.64</v>
      </c>
      <c r="I19" s="59">
        <v>1387</v>
      </c>
      <c r="J19" s="98">
        <v>986.82400000000007</v>
      </c>
      <c r="K19" s="59">
        <v>177</v>
      </c>
      <c r="L19" s="218">
        <v>156.25</v>
      </c>
      <c r="M19" s="190">
        <f t="shared" si="0"/>
        <v>21079</v>
      </c>
      <c r="N19" s="190">
        <f t="shared" si="1"/>
        <v>38372.186000000002</v>
      </c>
      <c r="O19" s="59">
        <v>157</v>
      </c>
      <c r="P19" s="59">
        <v>921.15</v>
      </c>
      <c r="Q19" s="59">
        <v>397</v>
      </c>
      <c r="R19" s="59">
        <v>22831.22</v>
      </c>
      <c r="S19" s="59">
        <v>24</v>
      </c>
      <c r="T19" s="59">
        <v>130.46</v>
      </c>
      <c r="U19" s="59">
        <v>30</v>
      </c>
      <c r="V19" s="59">
        <v>174.42</v>
      </c>
      <c r="W19" s="59">
        <v>181</v>
      </c>
      <c r="X19" s="59">
        <v>1089.5999999999999</v>
      </c>
      <c r="Y19" s="59">
        <f t="shared" si="2"/>
        <v>789</v>
      </c>
      <c r="Z19" s="59">
        <f t="shared" si="3"/>
        <v>25146.85</v>
      </c>
      <c r="AA19" s="59">
        <v>721</v>
      </c>
      <c r="AB19" s="59">
        <v>4149.01</v>
      </c>
      <c r="AC19" s="59">
        <v>1986</v>
      </c>
      <c r="AD19" s="59">
        <v>3835.55</v>
      </c>
      <c r="AE19" s="59">
        <v>609</v>
      </c>
      <c r="AF19" s="59">
        <v>17852.060000000001</v>
      </c>
      <c r="AG19" s="59">
        <v>105</v>
      </c>
      <c r="AH19" s="59">
        <v>595.09</v>
      </c>
      <c r="AI19" s="59">
        <v>344</v>
      </c>
      <c r="AJ19" s="59">
        <v>1959.27</v>
      </c>
      <c r="AK19" s="59">
        <v>527</v>
      </c>
      <c r="AL19" s="59">
        <v>3021.59</v>
      </c>
      <c r="AM19" s="59">
        <f t="shared" si="4"/>
        <v>26160</v>
      </c>
      <c r="AN19" s="59">
        <f t="shared" si="5"/>
        <v>94931.606</v>
      </c>
      <c r="AO19" s="59">
        <v>6237</v>
      </c>
      <c r="AP19" s="59">
        <v>14602.98</v>
      </c>
      <c r="AQ19" s="59">
        <v>0</v>
      </c>
      <c r="AR19" s="59">
        <v>0</v>
      </c>
      <c r="AS19" s="59">
        <v>0</v>
      </c>
      <c r="AT19" s="59">
        <v>0</v>
      </c>
      <c r="AU19" s="59">
        <v>1211</v>
      </c>
      <c r="AV19" s="59">
        <v>20294.12</v>
      </c>
      <c r="AW19" s="59">
        <v>0</v>
      </c>
      <c r="AX19" s="59">
        <v>0</v>
      </c>
      <c r="AY19" s="59">
        <v>1716</v>
      </c>
      <c r="AZ19" s="59">
        <v>28546.26</v>
      </c>
      <c r="BA19" s="59">
        <v>2927</v>
      </c>
      <c r="BB19" s="59">
        <v>48840.38</v>
      </c>
      <c r="BC19" s="59">
        <v>44496</v>
      </c>
      <c r="BD19" s="59">
        <v>146193.43</v>
      </c>
    </row>
    <row r="20" spans="1:56" s="107" customFormat="1" ht="15.75" x14ac:dyDescent="0.25">
      <c r="A20" s="106"/>
      <c r="B20" s="91" t="s">
        <v>48</v>
      </c>
      <c r="C20" s="188">
        <f>SUM(C8:C19)</f>
        <v>199483</v>
      </c>
      <c r="D20" s="188">
        <f t="shared" ref="D20:BD20" si="6">SUM(D8:D19)</f>
        <v>287620</v>
      </c>
      <c r="E20" s="188">
        <f t="shared" si="6"/>
        <v>133305</v>
      </c>
      <c r="F20" s="188">
        <f t="shared" si="6"/>
        <v>106694.13600000003</v>
      </c>
      <c r="G20" s="188">
        <f t="shared" si="6"/>
        <v>10593</v>
      </c>
      <c r="H20" s="188">
        <f t="shared" si="6"/>
        <v>8450.760000000002</v>
      </c>
      <c r="I20" s="188">
        <f t="shared" si="6"/>
        <v>20291</v>
      </c>
      <c r="J20" s="188">
        <f t="shared" si="6"/>
        <v>14367.416000000001</v>
      </c>
      <c r="K20" s="188">
        <f t="shared" si="6"/>
        <v>1686</v>
      </c>
      <c r="L20" s="188">
        <f t="shared" si="6"/>
        <v>1233.7340000000002</v>
      </c>
      <c r="M20" s="188">
        <f t="shared" si="6"/>
        <v>354765</v>
      </c>
      <c r="N20" s="188">
        <f t="shared" si="6"/>
        <v>409915.28599999996</v>
      </c>
      <c r="O20" s="188">
        <f t="shared" si="6"/>
        <v>739</v>
      </c>
      <c r="P20" s="188">
        <f t="shared" si="6"/>
        <v>4480.29</v>
      </c>
      <c r="Q20" s="188">
        <f t="shared" si="6"/>
        <v>4120</v>
      </c>
      <c r="R20" s="188">
        <f t="shared" si="6"/>
        <v>243196.23000000004</v>
      </c>
      <c r="S20" s="188">
        <f t="shared" si="6"/>
        <v>1370</v>
      </c>
      <c r="T20" s="188">
        <f t="shared" si="6"/>
        <v>8353.2999999999993</v>
      </c>
      <c r="U20" s="188">
        <f t="shared" si="6"/>
        <v>4894</v>
      </c>
      <c r="V20" s="188">
        <f t="shared" si="6"/>
        <v>29096.42</v>
      </c>
      <c r="W20" s="188">
        <f t="shared" si="6"/>
        <v>5561</v>
      </c>
      <c r="X20" s="188">
        <f t="shared" si="6"/>
        <v>33665.360000000001</v>
      </c>
      <c r="Y20" s="188">
        <f t="shared" si="6"/>
        <v>16684</v>
      </c>
      <c r="Z20" s="188">
        <f t="shared" si="6"/>
        <v>318791.59999999998</v>
      </c>
      <c r="AA20" s="188">
        <f t="shared" si="6"/>
        <v>6618</v>
      </c>
      <c r="AB20" s="188">
        <f t="shared" si="6"/>
        <v>37231.520000000004</v>
      </c>
      <c r="AC20" s="188">
        <f t="shared" si="6"/>
        <v>26562</v>
      </c>
      <c r="AD20" s="188">
        <f t="shared" si="6"/>
        <v>49933.010000000009</v>
      </c>
      <c r="AE20" s="188">
        <f t="shared" si="6"/>
        <v>5517</v>
      </c>
      <c r="AF20" s="188">
        <f t="shared" si="6"/>
        <v>157415.48000000001</v>
      </c>
      <c r="AG20" s="188">
        <f t="shared" si="6"/>
        <v>975</v>
      </c>
      <c r="AH20" s="188">
        <f t="shared" si="6"/>
        <v>5605.4400000000005</v>
      </c>
      <c r="AI20" s="188">
        <f t="shared" si="6"/>
        <v>9579</v>
      </c>
      <c r="AJ20" s="188">
        <f t="shared" si="6"/>
        <v>53608.819999999992</v>
      </c>
      <c r="AK20" s="188">
        <f t="shared" si="6"/>
        <v>4839</v>
      </c>
      <c r="AL20" s="188">
        <f t="shared" si="6"/>
        <v>27917.920000000002</v>
      </c>
      <c r="AM20" s="188">
        <f t="shared" si="6"/>
        <v>425539</v>
      </c>
      <c r="AN20" s="188">
        <f t="shared" si="6"/>
        <v>1060419.0760000001</v>
      </c>
      <c r="AO20" s="188">
        <f t="shared" si="6"/>
        <v>63747</v>
      </c>
      <c r="AP20" s="188">
        <f t="shared" si="6"/>
        <v>156765.59000000003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8383</v>
      </c>
      <c r="AV20" s="188">
        <f t="shared" si="6"/>
        <v>138173.59</v>
      </c>
      <c r="AW20" s="188">
        <f t="shared" si="6"/>
        <v>0</v>
      </c>
      <c r="AX20" s="188">
        <f t="shared" si="6"/>
        <v>0</v>
      </c>
      <c r="AY20" s="188">
        <f t="shared" si="6"/>
        <v>14291</v>
      </c>
      <c r="AZ20" s="188">
        <f t="shared" si="6"/>
        <v>252610.40000000002</v>
      </c>
      <c r="BA20" s="188">
        <f t="shared" si="6"/>
        <v>22674</v>
      </c>
      <c r="BB20" s="188">
        <f t="shared" si="6"/>
        <v>390783.99000000005</v>
      </c>
      <c r="BC20" s="188">
        <f t="shared" si="6"/>
        <v>447604</v>
      </c>
      <c r="BD20" s="188">
        <f t="shared" si="6"/>
        <v>1435887.7600000002</v>
      </c>
    </row>
    <row r="21" spans="1:56" s="105" customFormat="1" ht="15.75" x14ac:dyDescent="0.25">
      <c r="A21" s="59">
        <v>13</v>
      </c>
      <c r="B21" s="59" t="s">
        <v>49</v>
      </c>
      <c r="C21" s="190">
        <f>'Crop Loan'!EC24</f>
        <v>6321</v>
      </c>
      <c r="D21" s="190">
        <f>'Crop Loan'!ED24</f>
        <v>8188</v>
      </c>
      <c r="E21" s="59">
        <v>8074</v>
      </c>
      <c r="F21" s="98">
        <v>5926.0960000000005</v>
      </c>
      <c r="G21" s="59">
        <v>2402</v>
      </c>
      <c r="H21" s="59">
        <v>1920.9520000000002</v>
      </c>
      <c r="I21" s="59">
        <v>265</v>
      </c>
      <c r="J21" s="59">
        <v>187.16</v>
      </c>
      <c r="K21" s="59">
        <v>0</v>
      </c>
      <c r="L21" s="59">
        <v>0</v>
      </c>
      <c r="M21" s="190">
        <f t="shared" ref="M21:M34" si="7">C21+E21+I21+K21</f>
        <v>14660</v>
      </c>
      <c r="N21" s="190">
        <f t="shared" ref="N21:N34" si="8">D21+F21+J21+L21</f>
        <v>14301.256000000001</v>
      </c>
      <c r="O21" s="59">
        <v>102</v>
      </c>
      <c r="P21" s="59">
        <v>633.17999999999995</v>
      </c>
      <c r="Q21" s="59">
        <v>687</v>
      </c>
      <c r="R21" s="59">
        <v>41942.21</v>
      </c>
      <c r="S21" s="59">
        <v>0</v>
      </c>
      <c r="T21" s="59">
        <v>0</v>
      </c>
      <c r="U21" s="59">
        <v>0</v>
      </c>
      <c r="V21" s="59">
        <v>0</v>
      </c>
      <c r="W21" s="59">
        <v>1713</v>
      </c>
      <c r="X21" s="59">
        <v>10580.21</v>
      </c>
      <c r="Y21" s="59">
        <f>O21+Q21+S21+U21+W21</f>
        <v>2502</v>
      </c>
      <c r="Z21" s="59">
        <f>P21+R21+T21+V21+X21</f>
        <v>53155.6</v>
      </c>
      <c r="AA21" s="59">
        <v>0</v>
      </c>
      <c r="AB21" s="59">
        <v>0</v>
      </c>
      <c r="AC21" s="59">
        <v>20</v>
      </c>
      <c r="AD21" s="59">
        <v>38.47</v>
      </c>
      <c r="AE21" s="59">
        <v>639</v>
      </c>
      <c r="AF21" s="59">
        <v>18332.8</v>
      </c>
      <c r="AG21" s="59">
        <v>0</v>
      </c>
      <c r="AH21" s="59">
        <v>0</v>
      </c>
      <c r="AI21" s="59">
        <v>0</v>
      </c>
      <c r="AJ21" s="59">
        <v>0</v>
      </c>
      <c r="AK21" s="59">
        <v>162</v>
      </c>
      <c r="AL21" s="59">
        <v>949.74</v>
      </c>
      <c r="AM21" s="59">
        <f t="shared" ref="AM21:AM34" si="9">M21+Y21+AA21+AC21+AE21+AG21+AI21+AK21</f>
        <v>17983</v>
      </c>
      <c r="AN21" s="59">
        <f t="shared" ref="AN21:AN34" si="10">N21+Z21+AB21+AD21+AF21+AH21+AJ21+AL21</f>
        <v>86777.866000000009</v>
      </c>
      <c r="AO21" s="59">
        <v>2696</v>
      </c>
      <c r="AP21" s="59">
        <v>13127.73</v>
      </c>
      <c r="AQ21" s="59">
        <v>0</v>
      </c>
      <c r="AR21" s="59">
        <v>0</v>
      </c>
      <c r="AS21" s="59">
        <v>0</v>
      </c>
      <c r="AT21" s="59">
        <v>0</v>
      </c>
      <c r="AU21" s="59">
        <v>11</v>
      </c>
      <c r="AV21" s="59">
        <v>167.14</v>
      </c>
      <c r="AW21" s="59">
        <v>0</v>
      </c>
      <c r="AX21" s="59">
        <v>0</v>
      </c>
      <c r="AY21" s="59">
        <v>1359</v>
      </c>
      <c r="AZ21" s="59">
        <v>22057.88</v>
      </c>
      <c r="BA21" s="59">
        <v>1370</v>
      </c>
      <c r="BB21" s="59">
        <v>22225.02</v>
      </c>
      <c r="BC21" s="59">
        <v>19353</v>
      </c>
      <c r="BD21" s="59">
        <v>109743.22</v>
      </c>
    </row>
    <row r="22" spans="1:56" s="105" customFormat="1" ht="15.75" x14ac:dyDescent="0.25">
      <c r="A22" s="59">
        <v>14</v>
      </c>
      <c r="B22" s="59" t="s">
        <v>50</v>
      </c>
      <c r="C22" s="190">
        <f>'Crop Loan'!EC25</f>
        <v>0</v>
      </c>
      <c r="D22" s="190">
        <f>'Crop Loan'!ED25</f>
        <v>0</v>
      </c>
      <c r="E22" s="59">
        <v>0</v>
      </c>
      <c r="F22" s="98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2</v>
      </c>
      <c r="R22" s="59">
        <v>42.64</v>
      </c>
      <c r="S22" s="59">
        <v>0</v>
      </c>
      <c r="T22" s="59">
        <v>0</v>
      </c>
      <c r="U22" s="59">
        <v>0</v>
      </c>
      <c r="V22" s="59">
        <v>0</v>
      </c>
      <c r="W22" s="59">
        <v>4</v>
      </c>
      <c r="X22" s="59">
        <v>20.07</v>
      </c>
      <c r="Y22" s="59">
        <f t="shared" ref="Y22:Y34" si="11">O22+Q22+S22+U22+W22</f>
        <v>6</v>
      </c>
      <c r="Z22" s="59">
        <f t="shared" ref="Z22:Z34" si="12">P22+R22+T22+V22+X22</f>
        <v>62.71</v>
      </c>
      <c r="AA22" s="59">
        <v>24</v>
      </c>
      <c r="AB22" s="59">
        <v>81.53</v>
      </c>
      <c r="AC22" s="59">
        <v>30</v>
      </c>
      <c r="AD22" s="59">
        <v>32.61</v>
      </c>
      <c r="AE22" s="59">
        <v>8</v>
      </c>
      <c r="AF22" s="59">
        <v>130.44999999999999</v>
      </c>
      <c r="AG22" s="59">
        <v>0</v>
      </c>
      <c r="AH22" s="59">
        <v>0</v>
      </c>
      <c r="AI22" s="59">
        <v>24</v>
      </c>
      <c r="AJ22" s="59">
        <v>81.53</v>
      </c>
      <c r="AK22" s="59">
        <v>0</v>
      </c>
      <c r="AL22" s="59">
        <v>0</v>
      </c>
      <c r="AM22" s="59">
        <f t="shared" si="9"/>
        <v>92</v>
      </c>
      <c r="AN22" s="59">
        <f t="shared" si="10"/>
        <v>388.83000000000004</v>
      </c>
      <c r="AO22" s="59">
        <v>14</v>
      </c>
      <c r="AP22" s="59">
        <v>58.32</v>
      </c>
      <c r="AQ22" s="59">
        <v>0</v>
      </c>
      <c r="AR22" s="59">
        <v>0</v>
      </c>
      <c r="AS22" s="59">
        <v>0</v>
      </c>
      <c r="AT22" s="59">
        <v>0</v>
      </c>
      <c r="AU22" s="59">
        <v>2</v>
      </c>
      <c r="AV22" s="59">
        <v>40.46</v>
      </c>
      <c r="AW22" s="59">
        <v>0</v>
      </c>
      <c r="AX22" s="59">
        <v>0</v>
      </c>
      <c r="AY22" s="59">
        <v>7</v>
      </c>
      <c r="AZ22" s="59">
        <v>161.84</v>
      </c>
      <c r="BA22" s="59">
        <v>9</v>
      </c>
      <c r="BB22" s="59">
        <v>202.3</v>
      </c>
      <c r="BC22" s="59">
        <v>101</v>
      </c>
      <c r="BD22" s="59">
        <v>591.13</v>
      </c>
    </row>
    <row r="23" spans="1:56" s="105" customFormat="1" ht="15.75" x14ac:dyDescent="0.25">
      <c r="A23" s="59">
        <v>15</v>
      </c>
      <c r="B23" s="59" t="s">
        <v>51</v>
      </c>
      <c r="C23" s="190">
        <f>'Crop Loan'!EC26</f>
        <v>0</v>
      </c>
      <c r="D23" s="190">
        <f>'Crop Loan'!ED26</f>
        <v>0</v>
      </c>
      <c r="E23" s="59">
        <v>924</v>
      </c>
      <c r="F23" s="98">
        <v>690.14400000000001</v>
      </c>
      <c r="G23" s="59">
        <v>366</v>
      </c>
      <c r="H23" s="59">
        <v>292.57600000000002</v>
      </c>
      <c r="I23" s="59">
        <v>439</v>
      </c>
      <c r="J23" s="59">
        <v>312.91200000000003</v>
      </c>
      <c r="K23" s="59">
        <v>0</v>
      </c>
      <c r="L23" s="59">
        <v>0</v>
      </c>
      <c r="M23" s="190">
        <f t="shared" si="7"/>
        <v>1363</v>
      </c>
      <c r="N23" s="190">
        <f t="shared" si="8"/>
        <v>1003.056</v>
      </c>
      <c r="O23" s="59">
        <v>0</v>
      </c>
      <c r="P23" s="59">
        <v>0</v>
      </c>
      <c r="Q23" s="59">
        <v>44</v>
      </c>
      <c r="R23" s="59">
        <v>2677.78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44</v>
      </c>
      <c r="Z23" s="59">
        <f t="shared" si="12"/>
        <v>2677.78</v>
      </c>
      <c r="AA23" s="59">
        <v>0</v>
      </c>
      <c r="AB23" s="59">
        <v>0</v>
      </c>
      <c r="AC23" s="59">
        <v>0</v>
      </c>
      <c r="AD23" s="59">
        <v>0</v>
      </c>
      <c r="AE23" s="59">
        <v>10</v>
      </c>
      <c r="AF23" s="59">
        <v>297.97000000000003</v>
      </c>
      <c r="AG23" s="59">
        <v>2</v>
      </c>
      <c r="AH23" s="59">
        <v>12.95</v>
      </c>
      <c r="AI23" s="59">
        <v>7</v>
      </c>
      <c r="AJ23" s="59">
        <v>36.25</v>
      </c>
      <c r="AK23" s="59">
        <v>1</v>
      </c>
      <c r="AL23" s="59">
        <v>3.32</v>
      </c>
      <c r="AM23" s="59">
        <f t="shared" si="9"/>
        <v>1427</v>
      </c>
      <c r="AN23" s="59">
        <f t="shared" si="10"/>
        <v>4031.3260000000005</v>
      </c>
      <c r="AO23" s="59">
        <v>214</v>
      </c>
      <c r="AP23" s="59">
        <v>642.30999999999995</v>
      </c>
      <c r="AQ23" s="59">
        <v>0</v>
      </c>
      <c r="AR23" s="59">
        <v>0</v>
      </c>
      <c r="AS23" s="59">
        <v>0</v>
      </c>
      <c r="AT23" s="59">
        <v>0</v>
      </c>
      <c r="AU23" s="59">
        <v>11</v>
      </c>
      <c r="AV23" s="59">
        <v>182.78</v>
      </c>
      <c r="AW23" s="59">
        <v>0</v>
      </c>
      <c r="AX23" s="59">
        <v>0</v>
      </c>
      <c r="AY23" s="59">
        <v>23</v>
      </c>
      <c r="AZ23" s="59">
        <v>385.86</v>
      </c>
      <c r="BA23" s="59">
        <v>34</v>
      </c>
      <c r="BB23" s="59">
        <v>568.64</v>
      </c>
      <c r="BC23" s="59">
        <v>1461</v>
      </c>
      <c r="BD23" s="59">
        <v>4850.7299999999996</v>
      </c>
    </row>
    <row r="24" spans="1:56" s="105" customFormat="1" ht="15.75" x14ac:dyDescent="0.25">
      <c r="A24" s="59">
        <v>16</v>
      </c>
      <c r="B24" s="59" t="s">
        <v>52</v>
      </c>
      <c r="C24" s="190">
        <f>'Crop Loan'!EC27</f>
        <v>778</v>
      </c>
      <c r="D24" s="190">
        <f>'Crop Loan'!ED27</f>
        <v>1200</v>
      </c>
      <c r="E24" s="59">
        <v>348</v>
      </c>
      <c r="F24" s="98">
        <v>288.44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1126</v>
      </c>
      <c r="N24" s="190">
        <f t="shared" si="8"/>
        <v>1488.44</v>
      </c>
      <c r="O24" s="59">
        <v>0</v>
      </c>
      <c r="P24" s="59">
        <v>0</v>
      </c>
      <c r="Q24" s="59">
        <v>18</v>
      </c>
      <c r="R24" s="59">
        <v>1066.07</v>
      </c>
      <c r="S24" s="59">
        <v>0</v>
      </c>
      <c r="T24" s="59">
        <v>0</v>
      </c>
      <c r="U24" s="59">
        <v>0</v>
      </c>
      <c r="V24" s="59">
        <v>0</v>
      </c>
      <c r="W24" s="59">
        <v>81</v>
      </c>
      <c r="X24" s="59">
        <v>501.67</v>
      </c>
      <c r="Y24" s="59">
        <f t="shared" si="11"/>
        <v>99</v>
      </c>
      <c r="Z24" s="59">
        <f t="shared" si="12"/>
        <v>1567.74</v>
      </c>
      <c r="AA24" s="59">
        <v>123</v>
      </c>
      <c r="AB24" s="59">
        <v>81.52</v>
      </c>
      <c r="AC24" s="59">
        <v>147</v>
      </c>
      <c r="AD24" s="59">
        <v>32.61</v>
      </c>
      <c r="AE24" s="59">
        <v>40</v>
      </c>
      <c r="AF24" s="59">
        <v>130.43</v>
      </c>
      <c r="AG24" s="59">
        <v>0</v>
      </c>
      <c r="AH24" s="59">
        <v>0</v>
      </c>
      <c r="AI24" s="59">
        <v>123</v>
      </c>
      <c r="AJ24" s="59">
        <v>81.52</v>
      </c>
      <c r="AK24" s="59">
        <v>0</v>
      </c>
      <c r="AL24" s="59">
        <v>0</v>
      </c>
      <c r="AM24" s="59">
        <f t="shared" si="9"/>
        <v>1658</v>
      </c>
      <c r="AN24" s="59">
        <f t="shared" si="10"/>
        <v>3382.26</v>
      </c>
      <c r="AO24" s="59">
        <v>249</v>
      </c>
      <c r="AP24" s="59">
        <v>518.08000000000004</v>
      </c>
      <c r="AQ24" s="59">
        <v>0</v>
      </c>
      <c r="AR24" s="59">
        <v>0</v>
      </c>
      <c r="AS24" s="59">
        <v>0</v>
      </c>
      <c r="AT24" s="59">
        <v>0</v>
      </c>
      <c r="AU24" s="59">
        <v>2</v>
      </c>
      <c r="AV24" s="59">
        <v>40.46</v>
      </c>
      <c r="AW24" s="59">
        <v>0</v>
      </c>
      <c r="AX24" s="59">
        <v>0</v>
      </c>
      <c r="AY24" s="59">
        <v>7</v>
      </c>
      <c r="AZ24" s="59">
        <v>161.84</v>
      </c>
      <c r="BA24" s="59">
        <v>9</v>
      </c>
      <c r="BB24" s="59">
        <v>202.3</v>
      </c>
      <c r="BC24" s="59">
        <v>1667</v>
      </c>
      <c r="BD24" s="59">
        <v>3656.19</v>
      </c>
    </row>
    <row r="25" spans="1:56" s="105" customFormat="1" ht="15.75" x14ac:dyDescent="0.25">
      <c r="A25" s="59">
        <v>17</v>
      </c>
      <c r="B25" s="59" t="s">
        <v>53</v>
      </c>
      <c r="C25" s="190">
        <f>'Crop Loan'!EC28</f>
        <v>0</v>
      </c>
      <c r="D25" s="190">
        <f>'Crop Loan'!ED28</f>
        <v>0</v>
      </c>
      <c r="E25" s="59">
        <v>563</v>
      </c>
      <c r="F25" s="98">
        <v>401.81600000000003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563</v>
      </c>
      <c r="N25" s="190">
        <f t="shared" si="8"/>
        <v>401.81600000000003</v>
      </c>
      <c r="O25" s="59">
        <v>13</v>
      </c>
      <c r="P25" s="59">
        <v>77.08</v>
      </c>
      <c r="Q25" s="59">
        <v>7</v>
      </c>
      <c r="R25" s="59">
        <v>389.13</v>
      </c>
      <c r="S25" s="59">
        <v>0</v>
      </c>
      <c r="T25" s="59">
        <v>0</v>
      </c>
      <c r="U25" s="59">
        <v>0</v>
      </c>
      <c r="V25" s="59">
        <v>0</v>
      </c>
      <c r="W25" s="59">
        <v>14</v>
      </c>
      <c r="X25" s="59">
        <v>76.86</v>
      </c>
      <c r="Y25" s="59">
        <f t="shared" si="11"/>
        <v>34</v>
      </c>
      <c r="Z25" s="59">
        <f t="shared" si="12"/>
        <v>543.06999999999994</v>
      </c>
      <c r="AA25" s="59">
        <v>0</v>
      </c>
      <c r="AB25" s="59">
        <v>0</v>
      </c>
      <c r="AC25" s="59">
        <v>6</v>
      </c>
      <c r="AD25" s="59">
        <v>9.3800000000000008</v>
      </c>
      <c r="AE25" s="59">
        <v>6</v>
      </c>
      <c r="AF25" s="59">
        <v>99.57</v>
      </c>
      <c r="AG25" s="59">
        <v>2</v>
      </c>
      <c r="AH25" s="59">
        <v>9.0500000000000007</v>
      </c>
      <c r="AI25" s="59">
        <v>6</v>
      </c>
      <c r="AJ25" s="59">
        <v>22.63</v>
      </c>
      <c r="AK25" s="59">
        <v>12</v>
      </c>
      <c r="AL25" s="59">
        <v>55.61</v>
      </c>
      <c r="AM25" s="59">
        <f t="shared" si="9"/>
        <v>629</v>
      </c>
      <c r="AN25" s="59">
        <f t="shared" si="10"/>
        <v>1141.126</v>
      </c>
      <c r="AO25" s="59">
        <v>94</v>
      </c>
      <c r="AP25" s="59">
        <v>186.24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56</v>
      </c>
      <c r="AZ25" s="59">
        <v>756.37</v>
      </c>
      <c r="BA25" s="59">
        <v>56</v>
      </c>
      <c r="BB25" s="59">
        <v>756.37</v>
      </c>
      <c r="BC25" s="59">
        <v>685</v>
      </c>
      <c r="BD25" s="59">
        <v>1997.95</v>
      </c>
    </row>
    <row r="26" spans="1:56" s="105" customFormat="1" ht="15.75" x14ac:dyDescent="0.25">
      <c r="A26" s="59">
        <v>18</v>
      </c>
      <c r="B26" s="59" t="s">
        <v>54</v>
      </c>
      <c r="C26" s="190">
        <f>'Crop Loan'!EC29</f>
        <v>14414</v>
      </c>
      <c r="D26" s="190">
        <f>'Crop Loan'!ED29</f>
        <v>20972</v>
      </c>
      <c r="E26" s="59">
        <v>17563</v>
      </c>
      <c r="F26" s="98">
        <v>12560.848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190">
        <f t="shared" si="7"/>
        <v>31977</v>
      </c>
      <c r="N26" s="190">
        <f t="shared" si="8"/>
        <v>33532.847999999998</v>
      </c>
      <c r="O26" s="59">
        <v>1742</v>
      </c>
      <c r="P26" s="59">
        <v>10758.69</v>
      </c>
      <c r="Q26" s="59">
        <v>784</v>
      </c>
      <c r="R26" s="59">
        <v>45643.33</v>
      </c>
      <c r="S26" s="59">
        <v>0</v>
      </c>
      <c r="T26" s="59">
        <v>0</v>
      </c>
      <c r="U26" s="59">
        <v>0</v>
      </c>
      <c r="V26" s="59">
        <v>0</v>
      </c>
      <c r="W26" s="59">
        <v>2418</v>
      </c>
      <c r="X26" s="59">
        <v>14877.24</v>
      </c>
      <c r="Y26" s="59">
        <f t="shared" si="11"/>
        <v>4944</v>
      </c>
      <c r="Z26" s="59">
        <f t="shared" si="12"/>
        <v>71279.260000000009</v>
      </c>
      <c r="AA26" s="59">
        <v>0</v>
      </c>
      <c r="AB26" s="59">
        <v>0</v>
      </c>
      <c r="AC26" s="59">
        <v>151</v>
      </c>
      <c r="AD26" s="59">
        <v>399.85</v>
      </c>
      <c r="AE26" s="59">
        <v>14</v>
      </c>
      <c r="AF26" s="59">
        <v>484.58</v>
      </c>
      <c r="AG26" s="59">
        <v>0</v>
      </c>
      <c r="AH26" s="59">
        <v>0</v>
      </c>
      <c r="AI26" s="59">
        <v>0</v>
      </c>
      <c r="AJ26" s="59">
        <v>0</v>
      </c>
      <c r="AK26" s="59">
        <v>3593</v>
      </c>
      <c r="AL26" s="59">
        <v>27267.91</v>
      </c>
      <c r="AM26" s="59">
        <f t="shared" si="9"/>
        <v>40679</v>
      </c>
      <c r="AN26" s="59">
        <f t="shared" si="10"/>
        <v>132964.448</v>
      </c>
      <c r="AO26" s="59">
        <v>6101</v>
      </c>
      <c r="AP26" s="59">
        <v>20209.91</v>
      </c>
      <c r="AQ26" s="59">
        <v>0</v>
      </c>
      <c r="AR26" s="59">
        <v>0</v>
      </c>
      <c r="AS26" s="59">
        <v>0</v>
      </c>
      <c r="AT26" s="59">
        <v>0</v>
      </c>
      <c r="AU26" s="59">
        <v>26</v>
      </c>
      <c r="AV26" s="59">
        <v>346.78</v>
      </c>
      <c r="AW26" s="59">
        <v>0</v>
      </c>
      <c r="AX26" s="59">
        <v>0</v>
      </c>
      <c r="AY26" s="59">
        <v>4230</v>
      </c>
      <c r="AZ26" s="59">
        <v>53989.31</v>
      </c>
      <c r="BA26" s="59">
        <v>4256</v>
      </c>
      <c r="BB26" s="59">
        <v>54336.09</v>
      </c>
      <c r="BC26" s="59">
        <v>44935</v>
      </c>
      <c r="BD26" s="59">
        <v>189068.75</v>
      </c>
    </row>
    <row r="27" spans="1:56" s="105" customFormat="1" ht="15.75" x14ac:dyDescent="0.25">
      <c r="A27" s="59">
        <v>19</v>
      </c>
      <c r="B27" s="59" t="s">
        <v>55</v>
      </c>
      <c r="C27" s="190">
        <f>'Crop Loan'!EC30</f>
        <v>10121</v>
      </c>
      <c r="D27" s="190">
        <f>'Crop Loan'!ED30</f>
        <v>12611</v>
      </c>
      <c r="E27" s="59">
        <v>16167</v>
      </c>
      <c r="F27" s="98">
        <v>11768.016000000001</v>
      </c>
      <c r="G27" s="59">
        <v>3058</v>
      </c>
      <c r="H27" s="98">
        <v>2434.864</v>
      </c>
      <c r="I27" s="59">
        <v>0</v>
      </c>
      <c r="J27" s="59">
        <v>0</v>
      </c>
      <c r="K27" s="59">
        <v>0</v>
      </c>
      <c r="L27" s="59">
        <v>0</v>
      </c>
      <c r="M27" s="190">
        <f t="shared" si="7"/>
        <v>26288</v>
      </c>
      <c r="N27" s="190">
        <f t="shared" si="8"/>
        <v>24379.016000000003</v>
      </c>
      <c r="O27" s="59">
        <v>3235</v>
      </c>
      <c r="P27" s="59">
        <v>19931.79</v>
      </c>
      <c r="Q27" s="59">
        <v>575</v>
      </c>
      <c r="R27" s="59">
        <v>34678.01</v>
      </c>
      <c r="S27" s="59">
        <v>2775</v>
      </c>
      <c r="T27" s="59">
        <v>17108.060000000001</v>
      </c>
      <c r="U27" s="59">
        <v>0</v>
      </c>
      <c r="V27" s="59">
        <v>0</v>
      </c>
      <c r="W27" s="59">
        <v>3544</v>
      </c>
      <c r="X27" s="59">
        <v>21833.64</v>
      </c>
      <c r="Y27" s="59">
        <f t="shared" si="11"/>
        <v>10129</v>
      </c>
      <c r="Z27" s="59">
        <f t="shared" si="12"/>
        <v>93551.5</v>
      </c>
      <c r="AA27" s="59">
        <v>0</v>
      </c>
      <c r="AB27" s="59">
        <v>0</v>
      </c>
      <c r="AC27" s="59">
        <v>2021</v>
      </c>
      <c r="AD27" s="59">
        <v>3906.65</v>
      </c>
      <c r="AE27" s="59">
        <v>484</v>
      </c>
      <c r="AF27" s="59">
        <v>13928.44</v>
      </c>
      <c r="AG27" s="59">
        <v>750</v>
      </c>
      <c r="AH27" s="59">
        <v>4364.99</v>
      </c>
      <c r="AI27" s="59">
        <v>860</v>
      </c>
      <c r="AJ27" s="59">
        <v>4965.07</v>
      </c>
      <c r="AK27" s="59">
        <v>0</v>
      </c>
      <c r="AL27" s="59">
        <v>0</v>
      </c>
      <c r="AM27" s="59">
        <f t="shared" si="9"/>
        <v>40532</v>
      </c>
      <c r="AN27" s="59">
        <f t="shared" si="10"/>
        <v>145095.666</v>
      </c>
      <c r="AO27" s="59">
        <v>6079</v>
      </c>
      <c r="AP27" s="59">
        <v>21994.03</v>
      </c>
      <c r="AQ27" s="59">
        <v>0</v>
      </c>
      <c r="AR27" s="59">
        <v>0</v>
      </c>
      <c r="AS27" s="59">
        <v>0</v>
      </c>
      <c r="AT27" s="59">
        <v>0</v>
      </c>
      <c r="AU27" s="59">
        <v>2449</v>
      </c>
      <c r="AV27" s="59">
        <v>17084.759999999998</v>
      </c>
      <c r="AW27" s="59">
        <v>0</v>
      </c>
      <c r="AX27" s="59">
        <v>0</v>
      </c>
      <c r="AY27" s="59">
        <v>2293</v>
      </c>
      <c r="AZ27" s="59">
        <v>15996.9</v>
      </c>
      <c r="BA27" s="59">
        <v>4742</v>
      </c>
      <c r="BB27" s="59">
        <v>33081.660000000003</v>
      </c>
      <c r="BC27" s="59">
        <v>45274</v>
      </c>
      <c r="BD27" s="59">
        <v>179708.39</v>
      </c>
    </row>
    <row r="28" spans="1:56" s="105" customFormat="1" ht="15.75" x14ac:dyDescent="0.25">
      <c r="A28" s="59">
        <v>20</v>
      </c>
      <c r="B28" s="59" t="s">
        <v>56</v>
      </c>
      <c r="C28" s="190">
        <f>'Crop Loan'!EC31</f>
        <v>7612</v>
      </c>
      <c r="D28" s="190">
        <f>'Crop Loan'!ED31</f>
        <v>10461</v>
      </c>
      <c r="E28" s="59">
        <v>7990</v>
      </c>
      <c r="F28" s="98">
        <v>5722.72</v>
      </c>
      <c r="G28" s="59">
        <v>389</v>
      </c>
      <c r="H28" s="98">
        <v>316.096</v>
      </c>
      <c r="I28" s="59">
        <v>1563</v>
      </c>
      <c r="J28" s="98">
        <v>1104.1680000000001</v>
      </c>
      <c r="K28" s="59">
        <v>0</v>
      </c>
      <c r="L28" s="59">
        <v>0</v>
      </c>
      <c r="M28" s="190">
        <f t="shared" si="7"/>
        <v>17165</v>
      </c>
      <c r="N28" s="190">
        <f t="shared" si="8"/>
        <v>17287.888000000003</v>
      </c>
      <c r="O28" s="59">
        <v>35</v>
      </c>
      <c r="P28" s="59">
        <v>203.04</v>
      </c>
      <c r="Q28" s="59">
        <v>132</v>
      </c>
      <c r="R28" s="59">
        <v>8085.26</v>
      </c>
      <c r="S28" s="59">
        <v>59</v>
      </c>
      <c r="T28" s="59">
        <v>338.53</v>
      </c>
      <c r="U28" s="59">
        <v>0</v>
      </c>
      <c r="V28" s="59">
        <v>0</v>
      </c>
      <c r="W28" s="59">
        <v>696</v>
      </c>
      <c r="X28" s="59">
        <v>4272.99</v>
      </c>
      <c r="Y28" s="59">
        <f t="shared" si="11"/>
        <v>922</v>
      </c>
      <c r="Z28" s="59">
        <f t="shared" si="12"/>
        <v>12899.820000000002</v>
      </c>
      <c r="AA28" s="59">
        <v>126</v>
      </c>
      <c r="AB28" s="59">
        <v>242.7</v>
      </c>
      <c r="AC28" s="59">
        <v>0</v>
      </c>
      <c r="AD28" s="59">
        <v>0</v>
      </c>
      <c r="AE28" s="59">
        <v>103</v>
      </c>
      <c r="AF28" s="59">
        <v>1033.8900000000001</v>
      </c>
      <c r="AG28" s="59">
        <v>621</v>
      </c>
      <c r="AH28" s="59">
        <v>1213.26</v>
      </c>
      <c r="AI28" s="59">
        <v>545</v>
      </c>
      <c r="AJ28" s="59">
        <v>1071.8699999999999</v>
      </c>
      <c r="AK28" s="59">
        <v>47</v>
      </c>
      <c r="AL28" s="59">
        <v>90.92</v>
      </c>
      <c r="AM28" s="59">
        <f t="shared" si="9"/>
        <v>19529</v>
      </c>
      <c r="AN28" s="59">
        <f t="shared" si="10"/>
        <v>33840.348000000005</v>
      </c>
      <c r="AO28" s="59">
        <v>2929</v>
      </c>
      <c r="AP28" s="59">
        <v>5277.9</v>
      </c>
      <c r="AQ28" s="59">
        <v>0</v>
      </c>
      <c r="AR28" s="59">
        <v>0</v>
      </c>
      <c r="AS28" s="59">
        <v>0</v>
      </c>
      <c r="AT28" s="59">
        <v>0</v>
      </c>
      <c r="AU28" s="59">
        <v>75</v>
      </c>
      <c r="AV28" s="59">
        <v>1252.19</v>
      </c>
      <c r="AW28" s="59">
        <v>0</v>
      </c>
      <c r="AX28" s="59">
        <v>0</v>
      </c>
      <c r="AY28" s="59">
        <v>162</v>
      </c>
      <c r="AZ28" s="59">
        <v>2754.44</v>
      </c>
      <c r="BA28" s="59">
        <v>237</v>
      </c>
      <c r="BB28" s="59">
        <v>4006.63</v>
      </c>
      <c r="BC28" s="59">
        <v>19766</v>
      </c>
      <c r="BD28" s="59">
        <v>39192.71</v>
      </c>
    </row>
    <row r="29" spans="1:56" s="105" customFormat="1" ht="15.75" x14ac:dyDescent="0.25">
      <c r="A29" s="59">
        <v>21</v>
      </c>
      <c r="B29" s="59" t="s">
        <v>57</v>
      </c>
      <c r="C29" s="190">
        <f>'Crop Loan'!EC32</f>
        <v>171</v>
      </c>
      <c r="D29" s="190">
        <f>'Crop Loan'!ED32</f>
        <v>200</v>
      </c>
      <c r="E29" s="59">
        <v>90</v>
      </c>
      <c r="F29" s="98">
        <v>64.263999999999996</v>
      </c>
      <c r="G29" s="59">
        <v>19</v>
      </c>
      <c r="H29" s="98">
        <v>14.528</v>
      </c>
      <c r="I29" s="59">
        <v>19</v>
      </c>
      <c r="J29" s="98">
        <v>13.512</v>
      </c>
      <c r="K29" s="59">
        <v>1</v>
      </c>
      <c r="L29" s="59">
        <v>0.93</v>
      </c>
      <c r="M29" s="190">
        <f t="shared" si="7"/>
        <v>281</v>
      </c>
      <c r="N29" s="190">
        <f t="shared" si="8"/>
        <v>278.70600000000002</v>
      </c>
      <c r="O29" s="59">
        <v>0</v>
      </c>
      <c r="P29" s="59">
        <v>0</v>
      </c>
      <c r="Q29" s="59">
        <v>12</v>
      </c>
      <c r="R29" s="59">
        <v>502.49</v>
      </c>
      <c r="S29" s="59">
        <v>0</v>
      </c>
      <c r="T29" s="59">
        <v>0</v>
      </c>
      <c r="U29" s="59">
        <v>0</v>
      </c>
      <c r="V29" s="59">
        <v>0</v>
      </c>
      <c r="W29" s="59">
        <v>74</v>
      </c>
      <c r="X29" s="59">
        <v>335</v>
      </c>
      <c r="Y29" s="59">
        <f t="shared" si="11"/>
        <v>86</v>
      </c>
      <c r="Z29" s="59">
        <f t="shared" si="12"/>
        <v>837.49</v>
      </c>
      <c r="AA29" s="59">
        <v>0</v>
      </c>
      <c r="AB29" s="59">
        <v>0</v>
      </c>
      <c r="AC29" s="59">
        <v>283</v>
      </c>
      <c r="AD29" s="59">
        <v>59.77</v>
      </c>
      <c r="AE29" s="59">
        <v>267</v>
      </c>
      <c r="AF29" s="59">
        <v>155.97999999999999</v>
      </c>
      <c r="AG29" s="59">
        <v>0</v>
      </c>
      <c r="AH29" s="59">
        <v>0</v>
      </c>
      <c r="AI29" s="59">
        <v>0</v>
      </c>
      <c r="AJ29" s="59">
        <v>0</v>
      </c>
      <c r="AK29" s="59">
        <v>14</v>
      </c>
      <c r="AL29" s="59">
        <v>61.37</v>
      </c>
      <c r="AM29" s="59">
        <f t="shared" si="9"/>
        <v>931</v>
      </c>
      <c r="AN29" s="59">
        <f t="shared" si="10"/>
        <v>1393.3159999999998</v>
      </c>
      <c r="AO29" s="59">
        <v>140</v>
      </c>
      <c r="AP29" s="59">
        <v>211.95</v>
      </c>
      <c r="AQ29" s="59">
        <v>0</v>
      </c>
      <c r="AR29" s="59">
        <v>0</v>
      </c>
      <c r="AS29" s="59">
        <v>0</v>
      </c>
      <c r="AT29" s="59">
        <v>0</v>
      </c>
      <c r="AU29" s="59">
        <v>13</v>
      </c>
      <c r="AV29" s="59">
        <v>44.05</v>
      </c>
      <c r="AW29" s="59">
        <v>0</v>
      </c>
      <c r="AX29" s="59">
        <v>0</v>
      </c>
      <c r="AY29" s="59">
        <v>361</v>
      </c>
      <c r="AZ29" s="59">
        <v>231.54</v>
      </c>
      <c r="BA29" s="59">
        <v>374</v>
      </c>
      <c r="BB29" s="59">
        <v>275.58999999999997</v>
      </c>
      <c r="BC29" s="59">
        <v>1305</v>
      </c>
      <c r="BD29" s="59">
        <v>1688.56</v>
      </c>
    </row>
    <row r="30" spans="1:56" s="105" customFormat="1" ht="15.75" x14ac:dyDescent="0.25">
      <c r="A30" s="59">
        <v>22</v>
      </c>
      <c r="B30" s="59" t="s">
        <v>58</v>
      </c>
      <c r="C30" s="190">
        <f>'Crop Loan'!EC33</f>
        <v>886</v>
      </c>
      <c r="D30" s="190">
        <f>'Crop Loan'!ED33</f>
        <v>1300</v>
      </c>
      <c r="E30" s="59">
        <v>50</v>
      </c>
      <c r="F30" s="98">
        <v>34.527999999999999</v>
      </c>
      <c r="G30" s="59">
        <v>5</v>
      </c>
      <c r="H30" s="98">
        <v>2.8960000000000004</v>
      </c>
      <c r="I30" s="59">
        <v>6</v>
      </c>
      <c r="J30" s="98">
        <v>4.2080000000000002</v>
      </c>
      <c r="K30" s="59">
        <v>0</v>
      </c>
      <c r="L30" s="59">
        <v>0</v>
      </c>
      <c r="M30" s="190">
        <f t="shared" si="7"/>
        <v>942</v>
      </c>
      <c r="N30" s="190">
        <f t="shared" si="8"/>
        <v>1338.7360000000001</v>
      </c>
      <c r="O30" s="59">
        <v>0</v>
      </c>
      <c r="P30" s="59">
        <v>0</v>
      </c>
      <c r="Q30" s="59">
        <v>69</v>
      </c>
      <c r="R30" s="59">
        <v>4076.02</v>
      </c>
      <c r="S30" s="59">
        <v>0</v>
      </c>
      <c r="T30" s="59">
        <v>0</v>
      </c>
      <c r="U30" s="59">
        <v>0</v>
      </c>
      <c r="V30" s="59">
        <v>0</v>
      </c>
      <c r="W30" s="59">
        <v>441</v>
      </c>
      <c r="X30" s="59">
        <v>2717.38</v>
      </c>
      <c r="Y30" s="59">
        <f t="shared" si="11"/>
        <v>510</v>
      </c>
      <c r="Z30" s="59">
        <f t="shared" si="12"/>
        <v>6793.4</v>
      </c>
      <c r="AA30" s="59">
        <v>9</v>
      </c>
      <c r="AB30" s="59">
        <v>66.75</v>
      </c>
      <c r="AC30" s="59">
        <v>12</v>
      </c>
      <c r="AD30" s="59">
        <v>35.01</v>
      </c>
      <c r="AE30" s="59">
        <v>5</v>
      </c>
      <c r="AF30" s="59">
        <v>153.05000000000001</v>
      </c>
      <c r="AG30" s="59">
        <v>0</v>
      </c>
      <c r="AH30" s="59">
        <v>0</v>
      </c>
      <c r="AI30" s="59">
        <v>11</v>
      </c>
      <c r="AJ30" s="59">
        <v>71.37</v>
      </c>
      <c r="AK30" s="59">
        <v>0</v>
      </c>
      <c r="AL30" s="59">
        <v>0</v>
      </c>
      <c r="AM30" s="59">
        <f t="shared" si="9"/>
        <v>1489</v>
      </c>
      <c r="AN30" s="59">
        <f t="shared" si="10"/>
        <v>8458.3159999999989</v>
      </c>
      <c r="AO30" s="59">
        <v>224</v>
      </c>
      <c r="AP30" s="59">
        <v>1255.2</v>
      </c>
      <c r="AQ30" s="59">
        <v>0</v>
      </c>
      <c r="AR30" s="59">
        <v>0</v>
      </c>
      <c r="AS30" s="59">
        <v>0</v>
      </c>
      <c r="AT30" s="59">
        <v>0</v>
      </c>
      <c r="AU30" s="59">
        <v>3</v>
      </c>
      <c r="AV30" s="59">
        <v>39.869999999999997</v>
      </c>
      <c r="AW30" s="59">
        <v>0</v>
      </c>
      <c r="AX30" s="59">
        <v>0</v>
      </c>
      <c r="AY30" s="59">
        <v>8</v>
      </c>
      <c r="AZ30" s="59">
        <v>163.47999999999999</v>
      </c>
      <c r="BA30" s="59">
        <v>11</v>
      </c>
      <c r="BB30" s="59">
        <v>203.35</v>
      </c>
      <c r="BC30" s="59">
        <v>1500</v>
      </c>
      <c r="BD30" s="59">
        <v>8571.33</v>
      </c>
    </row>
    <row r="31" spans="1:56" s="105" customFormat="1" ht="15.75" x14ac:dyDescent="0.25">
      <c r="A31" s="59">
        <v>23</v>
      </c>
      <c r="B31" s="59" t="s">
        <v>59</v>
      </c>
      <c r="C31" s="190">
        <f>'Crop Loan'!EC34</f>
        <v>0</v>
      </c>
      <c r="D31" s="190">
        <f>'Crop Loan'!ED34</f>
        <v>0</v>
      </c>
      <c r="E31" s="59">
        <v>927</v>
      </c>
      <c r="F31" s="98">
        <v>691.84</v>
      </c>
      <c r="G31" s="59">
        <v>366</v>
      </c>
      <c r="H31" s="98">
        <v>292.26400000000001</v>
      </c>
      <c r="I31" s="59">
        <v>461</v>
      </c>
      <c r="J31" s="98">
        <v>328.74400000000003</v>
      </c>
      <c r="K31" s="59">
        <v>0</v>
      </c>
      <c r="L31" s="59">
        <v>0</v>
      </c>
      <c r="M31" s="190">
        <f t="shared" si="7"/>
        <v>1388</v>
      </c>
      <c r="N31" s="190">
        <f t="shared" si="8"/>
        <v>1020.5840000000001</v>
      </c>
      <c r="O31" s="59">
        <v>0</v>
      </c>
      <c r="P31" s="59">
        <v>0</v>
      </c>
      <c r="Q31" s="59">
        <v>23</v>
      </c>
      <c r="R31" s="59">
        <v>1430.48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23</v>
      </c>
      <c r="Z31" s="59">
        <f t="shared" si="12"/>
        <v>1430.48</v>
      </c>
      <c r="AA31" s="59">
        <v>0</v>
      </c>
      <c r="AB31" s="59">
        <v>0</v>
      </c>
      <c r="AC31" s="59">
        <v>38</v>
      </c>
      <c r="AD31" s="59">
        <v>75.680000000000007</v>
      </c>
      <c r="AE31" s="59">
        <v>5</v>
      </c>
      <c r="AF31" s="59">
        <v>145.08000000000001</v>
      </c>
      <c r="AG31" s="59">
        <v>16</v>
      </c>
      <c r="AH31" s="59">
        <v>88.33</v>
      </c>
      <c r="AI31" s="59">
        <v>9</v>
      </c>
      <c r="AJ31" s="59">
        <v>56.82</v>
      </c>
      <c r="AK31" s="59">
        <v>26</v>
      </c>
      <c r="AL31" s="59">
        <v>150.18</v>
      </c>
      <c r="AM31" s="59">
        <f t="shared" si="9"/>
        <v>1505</v>
      </c>
      <c r="AN31" s="59">
        <f t="shared" si="10"/>
        <v>2967.154</v>
      </c>
      <c r="AO31" s="59">
        <v>226</v>
      </c>
      <c r="AP31" s="59">
        <v>483.35</v>
      </c>
      <c r="AQ31" s="59">
        <v>0</v>
      </c>
      <c r="AR31" s="59">
        <v>0</v>
      </c>
      <c r="AS31" s="59">
        <v>0</v>
      </c>
      <c r="AT31" s="59">
        <v>0</v>
      </c>
      <c r="AU31" s="59">
        <v>6</v>
      </c>
      <c r="AV31" s="59">
        <v>121.86</v>
      </c>
      <c r="AW31" s="59">
        <v>0</v>
      </c>
      <c r="AX31" s="59">
        <v>0</v>
      </c>
      <c r="AY31" s="59">
        <v>11</v>
      </c>
      <c r="AZ31" s="59">
        <v>182.78</v>
      </c>
      <c r="BA31" s="59">
        <v>17</v>
      </c>
      <c r="BB31" s="59">
        <v>304.64</v>
      </c>
      <c r="BC31" s="59">
        <v>1522</v>
      </c>
      <c r="BD31" s="59">
        <v>3526.94</v>
      </c>
    </row>
    <row r="32" spans="1:56" s="105" customFormat="1" ht="15.75" x14ac:dyDescent="0.25">
      <c r="A32" s="59">
        <v>24</v>
      </c>
      <c r="B32" s="59" t="s">
        <v>60</v>
      </c>
      <c r="C32" s="190">
        <f>'Crop Loan'!EC35</f>
        <v>1985</v>
      </c>
      <c r="D32" s="190">
        <f>'Crop Loan'!ED35</f>
        <v>2848</v>
      </c>
      <c r="E32" s="59">
        <v>10623</v>
      </c>
      <c r="F32" s="98">
        <v>7571</v>
      </c>
      <c r="G32" s="59">
        <v>0</v>
      </c>
      <c r="H32" s="98">
        <v>0</v>
      </c>
      <c r="I32" s="59">
        <v>344</v>
      </c>
      <c r="J32" s="98">
        <v>243.14400000000001</v>
      </c>
      <c r="K32" s="59">
        <v>0</v>
      </c>
      <c r="L32" s="59">
        <v>0</v>
      </c>
      <c r="M32" s="190">
        <f t="shared" si="7"/>
        <v>12952</v>
      </c>
      <c r="N32" s="190">
        <f t="shared" si="8"/>
        <v>10662.144</v>
      </c>
      <c r="O32" s="59">
        <v>106</v>
      </c>
      <c r="P32" s="59">
        <v>650.58000000000004</v>
      </c>
      <c r="Q32" s="59">
        <v>355</v>
      </c>
      <c r="R32" s="59">
        <v>20494.45</v>
      </c>
      <c r="S32" s="59">
        <v>0</v>
      </c>
      <c r="T32" s="59">
        <v>0</v>
      </c>
      <c r="U32" s="59">
        <v>0</v>
      </c>
      <c r="V32" s="59">
        <v>0</v>
      </c>
      <c r="W32" s="59">
        <v>305</v>
      </c>
      <c r="X32" s="59">
        <v>1904.44</v>
      </c>
      <c r="Y32" s="59">
        <f t="shared" si="11"/>
        <v>766</v>
      </c>
      <c r="Z32" s="59">
        <f t="shared" si="12"/>
        <v>23049.47</v>
      </c>
      <c r="AA32" s="59">
        <v>69</v>
      </c>
      <c r="AB32" s="59">
        <v>397.61</v>
      </c>
      <c r="AC32" s="59">
        <v>209</v>
      </c>
      <c r="AD32" s="59">
        <v>434.15</v>
      </c>
      <c r="AE32" s="59">
        <v>34</v>
      </c>
      <c r="AF32" s="59">
        <v>944.54</v>
      </c>
      <c r="AG32" s="59">
        <v>43</v>
      </c>
      <c r="AH32" s="59">
        <v>153.72</v>
      </c>
      <c r="AI32" s="59">
        <v>53</v>
      </c>
      <c r="AJ32" s="59">
        <v>268.89</v>
      </c>
      <c r="AK32" s="59">
        <v>31</v>
      </c>
      <c r="AL32" s="59">
        <v>37.92</v>
      </c>
      <c r="AM32" s="59">
        <f t="shared" si="9"/>
        <v>14157</v>
      </c>
      <c r="AN32" s="59">
        <f t="shared" si="10"/>
        <v>35948.444000000003</v>
      </c>
      <c r="AO32" s="59">
        <v>2123</v>
      </c>
      <c r="AP32" s="59">
        <v>5663.15</v>
      </c>
      <c r="AQ32" s="59">
        <v>0</v>
      </c>
      <c r="AR32" s="59">
        <v>0</v>
      </c>
      <c r="AS32" s="59">
        <v>0</v>
      </c>
      <c r="AT32" s="59">
        <v>0</v>
      </c>
      <c r="AU32" s="59">
        <v>521</v>
      </c>
      <c r="AV32" s="59">
        <v>4916.59</v>
      </c>
      <c r="AW32" s="59">
        <v>0</v>
      </c>
      <c r="AX32" s="59">
        <v>0</v>
      </c>
      <c r="AY32" s="59">
        <v>1554</v>
      </c>
      <c r="AZ32" s="59">
        <v>14572.72</v>
      </c>
      <c r="BA32" s="59">
        <v>2075</v>
      </c>
      <c r="BB32" s="59">
        <v>19489.310000000001</v>
      </c>
      <c r="BC32" s="59">
        <v>16232</v>
      </c>
      <c r="BD32" s="59">
        <v>57243.55</v>
      </c>
    </row>
    <row r="33" spans="1:56" s="105" customFormat="1" ht="15.75" x14ac:dyDescent="0.25">
      <c r="A33" s="59">
        <v>25</v>
      </c>
      <c r="B33" s="59" t="s">
        <v>61</v>
      </c>
      <c r="C33" s="190">
        <f>'Crop Loan'!EC36</f>
        <v>188</v>
      </c>
      <c r="D33" s="190">
        <f>'Crop Loan'!ED36</f>
        <v>200</v>
      </c>
      <c r="E33" s="59">
        <v>520</v>
      </c>
      <c r="F33" s="98">
        <v>376.87200000000001</v>
      </c>
      <c r="G33" s="59">
        <v>79</v>
      </c>
      <c r="H33" s="98">
        <v>63.24</v>
      </c>
      <c r="I33" s="59">
        <v>13</v>
      </c>
      <c r="J33" s="98">
        <v>8.7360000000000007</v>
      </c>
      <c r="K33" s="59">
        <v>0</v>
      </c>
      <c r="L33" s="59">
        <v>0</v>
      </c>
      <c r="M33" s="190">
        <f t="shared" si="7"/>
        <v>721</v>
      </c>
      <c r="N33" s="190">
        <f t="shared" si="8"/>
        <v>585.60800000000006</v>
      </c>
      <c r="O33" s="59">
        <v>0</v>
      </c>
      <c r="P33" s="59">
        <v>0</v>
      </c>
      <c r="Q33" s="59">
        <v>35</v>
      </c>
      <c r="R33" s="59">
        <v>2137.23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35</v>
      </c>
      <c r="Z33" s="59">
        <f t="shared" si="12"/>
        <v>2137.23</v>
      </c>
      <c r="AA33" s="59">
        <v>0</v>
      </c>
      <c r="AB33" s="59">
        <v>0</v>
      </c>
      <c r="AC33" s="59">
        <v>75</v>
      </c>
      <c r="AD33" s="59">
        <v>144.53</v>
      </c>
      <c r="AE33" s="59">
        <v>19</v>
      </c>
      <c r="AF33" s="59">
        <v>562.08000000000004</v>
      </c>
      <c r="AG33" s="59">
        <v>19</v>
      </c>
      <c r="AH33" s="59">
        <v>112.43</v>
      </c>
      <c r="AI33" s="59">
        <v>14</v>
      </c>
      <c r="AJ33" s="59">
        <v>81.900000000000006</v>
      </c>
      <c r="AK33" s="59">
        <v>14</v>
      </c>
      <c r="AL33" s="59">
        <v>80.290000000000006</v>
      </c>
      <c r="AM33" s="59">
        <f t="shared" si="9"/>
        <v>897</v>
      </c>
      <c r="AN33" s="59">
        <f t="shared" si="10"/>
        <v>3704.0680000000002</v>
      </c>
      <c r="AO33" s="59">
        <v>135</v>
      </c>
      <c r="AP33" s="59">
        <v>570.11</v>
      </c>
      <c r="AQ33" s="59">
        <v>0</v>
      </c>
      <c r="AR33" s="59">
        <v>0</v>
      </c>
      <c r="AS33" s="59">
        <v>0</v>
      </c>
      <c r="AT33" s="59">
        <v>0</v>
      </c>
      <c r="AU33" s="59">
        <v>6</v>
      </c>
      <c r="AV33" s="59">
        <v>92.05</v>
      </c>
      <c r="AW33" s="59">
        <v>0</v>
      </c>
      <c r="AX33" s="59">
        <v>0</v>
      </c>
      <c r="AY33" s="59">
        <v>0</v>
      </c>
      <c r="AZ33" s="59">
        <v>0</v>
      </c>
      <c r="BA33" s="59">
        <v>6</v>
      </c>
      <c r="BB33" s="59">
        <v>92.05</v>
      </c>
      <c r="BC33" s="59">
        <v>903</v>
      </c>
      <c r="BD33" s="59">
        <v>3892.78</v>
      </c>
    </row>
    <row r="34" spans="1:56" s="105" customFormat="1" ht="15.75" x14ac:dyDescent="0.25">
      <c r="A34" s="59">
        <v>26</v>
      </c>
      <c r="B34" s="59" t="s">
        <v>62</v>
      </c>
      <c r="C34" s="190">
        <f>'Crop Loan'!EC37</f>
        <v>533</v>
      </c>
      <c r="D34" s="190">
        <f>'Crop Loan'!ED37</f>
        <v>699</v>
      </c>
      <c r="E34" s="59">
        <v>446</v>
      </c>
      <c r="F34" s="98">
        <v>318.50400000000002</v>
      </c>
      <c r="G34" s="59">
        <v>49</v>
      </c>
      <c r="H34" s="98">
        <v>38.224000000000004</v>
      </c>
      <c r="I34" s="59">
        <v>0</v>
      </c>
      <c r="J34" s="98">
        <v>0</v>
      </c>
      <c r="K34" s="59">
        <v>0</v>
      </c>
      <c r="L34" s="59">
        <v>0</v>
      </c>
      <c r="M34" s="190">
        <f t="shared" si="7"/>
        <v>979</v>
      </c>
      <c r="N34" s="190">
        <f t="shared" si="8"/>
        <v>1017.504</v>
      </c>
      <c r="O34" s="59">
        <v>0</v>
      </c>
      <c r="P34" s="59">
        <v>0</v>
      </c>
      <c r="Q34" s="59">
        <v>104</v>
      </c>
      <c r="R34" s="59">
        <v>5656.8</v>
      </c>
      <c r="S34" s="59">
        <v>0</v>
      </c>
      <c r="T34" s="59">
        <v>0</v>
      </c>
      <c r="U34" s="59">
        <v>0</v>
      </c>
      <c r="V34" s="59">
        <v>0</v>
      </c>
      <c r="W34" s="59">
        <v>614</v>
      </c>
      <c r="X34" s="59">
        <v>3771.15</v>
      </c>
      <c r="Y34" s="59">
        <f t="shared" si="11"/>
        <v>718</v>
      </c>
      <c r="Z34" s="59">
        <f t="shared" si="12"/>
        <v>9427.9500000000007</v>
      </c>
      <c r="AA34" s="59">
        <v>22</v>
      </c>
      <c r="AB34" s="59">
        <v>116.96</v>
      </c>
      <c r="AC34" s="59">
        <v>104</v>
      </c>
      <c r="AD34" s="59">
        <v>172.92</v>
      </c>
      <c r="AE34" s="59">
        <v>24</v>
      </c>
      <c r="AF34" s="59">
        <v>691.58</v>
      </c>
      <c r="AG34" s="59">
        <v>0</v>
      </c>
      <c r="AH34" s="59">
        <v>0</v>
      </c>
      <c r="AI34" s="59">
        <v>56</v>
      </c>
      <c r="AJ34" s="59">
        <v>307.76</v>
      </c>
      <c r="AK34" s="59">
        <v>0</v>
      </c>
      <c r="AL34" s="59">
        <v>0</v>
      </c>
      <c r="AM34" s="59">
        <f t="shared" si="9"/>
        <v>1903</v>
      </c>
      <c r="AN34" s="59">
        <f t="shared" si="10"/>
        <v>11734.674000000001</v>
      </c>
      <c r="AO34" s="59">
        <v>286</v>
      </c>
      <c r="AP34" s="59">
        <v>1772.29</v>
      </c>
      <c r="AQ34" s="59">
        <v>0</v>
      </c>
      <c r="AR34" s="59">
        <v>0</v>
      </c>
      <c r="AS34" s="59">
        <v>0</v>
      </c>
      <c r="AT34" s="59">
        <v>0</v>
      </c>
      <c r="AU34" s="59">
        <v>13</v>
      </c>
      <c r="AV34" s="59">
        <v>266.82</v>
      </c>
      <c r="AW34" s="59">
        <v>0</v>
      </c>
      <c r="AX34" s="59">
        <v>0</v>
      </c>
      <c r="AY34" s="59">
        <v>16</v>
      </c>
      <c r="AZ34" s="59">
        <v>1351.68</v>
      </c>
      <c r="BA34" s="59">
        <v>29</v>
      </c>
      <c r="BB34" s="59">
        <v>1618.5</v>
      </c>
      <c r="BC34" s="59">
        <v>1932</v>
      </c>
      <c r="BD34" s="59">
        <v>13433.78</v>
      </c>
    </row>
    <row r="35" spans="1:56" s="107" customFormat="1" ht="15.75" x14ac:dyDescent="0.25">
      <c r="A35" s="106"/>
      <c r="B35" s="91" t="s">
        <v>63</v>
      </c>
      <c r="C35" s="188">
        <f>SUM(C21:C34)</f>
        <v>43009</v>
      </c>
      <c r="D35" s="188">
        <f t="shared" ref="D35:BD35" si="13">SUM(D21:D34)</f>
        <v>58679</v>
      </c>
      <c r="E35" s="188">
        <f t="shared" si="13"/>
        <v>64285</v>
      </c>
      <c r="F35" s="188">
        <f t="shared" si="13"/>
        <v>46415.088000000003</v>
      </c>
      <c r="G35" s="188">
        <f t="shared" si="13"/>
        <v>6733</v>
      </c>
      <c r="H35" s="188">
        <f t="shared" si="13"/>
        <v>5375.6399999999994</v>
      </c>
      <c r="I35" s="188">
        <f t="shared" si="13"/>
        <v>3110</v>
      </c>
      <c r="J35" s="188">
        <f t="shared" si="13"/>
        <v>2202.5839999999998</v>
      </c>
      <c r="K35" s="188">
        <f t="shared" si="13"/>
        <v>1</v>
      </c>
      <c r="L35" s="188">
        <f t="shared" si="13"/>
        <v>0.93</v>
      </c>
      <c r="M35" s="188">
        <f t="shared" si="13"/>
        <v>110405</v>
      </c>
      <c r="N35" s="188">
        <f t="shared" si="13"/>
        <v>107297.60200000001</v>
      </c>
      <c r="O35" s="188">
        <f t="shared" si="13"/>
        <v>5233</v>
      </c>
      <c r="P35" s="188">
        <f t="shared" si="13"/>
        <v>32254.360000000004</v>
      </c>
      <c r="Q35" s="188">
        <f t="shared" si="13"/>
        <v>2847</v>
      </c>
      <c r="R35" s="188">
        <f t="shared" si="13"/>
        <v>168821.90000000002</v>
      </c>
      <c r="S35" s="188">
        <f t="shared" si="13"/>
        <v>2834</v>
      </c>
      <c r="T35" s="188">
        <f t="shared" si="13"/>
        <v>17446.59</v>
      </c>
      <c r="U35" s="188">
        <f t="shared" si="13"/>
        <v>0</v>
      </c>
      <c r="V35" s="188">
        <f t="shared" si="13"/>
        <v>0</v>
      </c>
      <c r="W35" s="188">
        <f t="shared" si="13"/>
        <v>9904</v>
      </c>
      <c r="X35" s="188">
        <f t="shared" si="13"/>
        <v>60890.65</v>
      </c>
      <c r="Y35" s="188">
        <f t="shared" si="13"/>
        <v>20818</v>
      </c>
      <c r="Z35" s="188">
        <f t="shared" si="13"/>
        <v>279413.5</v>
      </c>
      <c r="AA35" s="188">
        <f t="shared" si="13"/>
        <v>373</v>
      </c>
      <c r="AB35" s="188">
        <f t="shared" si="13"/>
        <v>987.07</v>
      </c>
      <c r="AC35" s="188">
        <f t="shared" si="13"/>
        <v>3096</v>
      </c>
      <c r="AD35" s="188">
        <f t="shared" si="13"/>
        <v>5341.63</v>
      </c>
      <c r="AE35" s="188">
        <f t="shared" si="13"/>
        <v>1658</v>
      </c>
      <c r="AF35" s="188">
        <f t="shared" si="13"/>
        <v>37090.440000000017</v>
      </c>
      <c r="AG35" s="188">
        <f t="shared" si="13"/>
        <v>1453</v>
      </c>
      <c r="AH35" s="188">
        <f t="shared" si="13"/>
        <v>5954.7300000000005</v>
      </c>
      <c r="AI35" s="188">
        <f t="shared" si="13"/>
        <v>1708</v>
      </c>
      <c r="AJ35" s="188">
        <f t="shared" si="13"/>
        <v>7045.61</v>
      </c>
      <c r="AK35" s="188">
        <f t="shared" si="13"/>
        <v>3900</v>
      </c>
      <c r="AL35" s="188">
        <f t="shared" si="13"/>
        <v>28697.26</v>
      </c>
      <c r="AM35" s="188">
        <f t="shared" si="13"/>
        <v>143411</v>
      </c>
      <c r="AN35" s="188">
        <f t="shared" si="13"/>
        <v>471827.842</v>
      </c>
      <c r="AO35" s="188">
        <f t="shared" si="13"/>
        <v>21510</v>
      </c>
      <c r="AP35" s="188">
        <f t="shared" si="13"/>
        <v>71970.569999999978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3138</v>
      </c>
      <c r="AV35" s="188">
        <f t="shared" si="13"/>
        <v>24595.809999999994</v>
      </c>
      <c r="AW35" s="188">
        <f t="shared" si="13"/>
        <v>0</v>
      </c>
      <c r="AX35" s="188">
        <f t="shared" si="13"/>
        <v>0</v>
      </c>
      <c r="AY35" s="188">
        <f t="shared" si="13"/>
        <v>10087</v>
      </c>
      <c r="AZ35" s="188">
        <f t="shared" si="13"/>
        <v>112766.63999999998</v>
      </c>
      <c r="BA35" s="188">
        <f t="shared" si="13"/>
        <v>13225</v>
      </c>
      <c r="BB35" s="188">
        <f t="shared" si="13"/>
        <v>137362.45000000001</v>
      </c>
      <c r="BC35" s="188">
        <f t="shared" si="13"/>
        <v>156636</v>
      </c>
      <c r="BD35" s="188">
        <f t="shared" si="13"/>
        <v>617166.01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Loan'!EC39</f>
        <v>0</v>
      </c>
      <c r="D36" s="190">
        <f>'Crop Loan'!ED39</f>
        <v>0</v>
      </c>
      <c r="E36" s="59">
        <v>0</v>
      </c>
      <c r="F36" s="98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18</v>
      </c>
      <c r="R36" s="59">
        <v>1004.07</v>
      </c>
      <c r="S36" s="59">
        <v>0</v>
      </c>
      <c r="T36" s="59">
        <v>0</v>
      </c>
      <c r="U36" s="59">
        <v>0</v>
      </c>
      <c r="V36" s="59">
        <v>0</v>
      </c>
      <c r="W36" s="59">
        <v>28</v>
      </c>
      <c r="X36" s="59">
        <v>170.9</v>
      </c>
      <c r="Y36" s="59">
        <f t="shared" ref="Y36:Y44" si="16">O36+Q36+S36+U36+W36</f>
        <v>46</v>
      </c>
      <c r="Z36" s="59">
        <f t="shared" ref="Z36:Z44" si="17">P36+R36+T36+V36+X36</f>
        <v>1174.97</v>
      </c>
      <c r="AA36" s="59">
        <v>0</v>
      </c>
      <c r="AB36" s="59">
        <v>0</v>
      </c>
      <c r="AC36" s="59">
        <v>54</v>
      </c>
      <c r="AD36" s="59">
        <v>4.91</v>
      </c>
      <c r="AE36" s="59">
        <v>23</v>
      </c>
      <c r="AF36" s="59">
        <v>32.770000000000003</v>
      </c>
      <c r="AG36" s="59">
        <v>0</v>
      </c>
      <c r="AH36" s="59">
        <v>0</v>
      </c>
      <c r="AI36" s="59">
        <v>59</v>
      </c>
      <c r="AJ36" s="59">
        <v>16.39</v>
      </c>
      <c r="AK36" s="59">
        <v>0</v>
      </c>
      <c r="AL36" s="59">
        <v>0</v>
      </c>
      <c r="AM36" s="59">
        <f t="shared" ref="AM36:AM44" si="18">M36+Y36+AA36+AC36+AE36+AG36+AI36+AK36</f>
        <v>182</v>
      </c>
      <c r="AN36" s="59">
        <f t="shared" ref="AN36:AN44" si="19">N36+Z36+AB36+AD36+AF36+AH36+AJ36+AL36</f>
        <v>1229.0400000000002</v>
      </c>
      <c r="AO36" s="59">
        <v>27</v>
      </c>
      <c r="AP36" s="59">
        <v>184.36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6</v>
      </c>
      <c r="AZ36" s="59">
        <v>18.75</v>
      </c>
      <c r="BA36" s="59">
        <v>6</v>
      </c>
      <c r="BB36" s="59">
        <v>18.75</v>
      </c>
      <c r="BC36" s="59">
        <v>188</v>
      </c>
      <c r="BD36" s="59">
        <v>1247.79</v>
      </c>
    </row>
    <row r="37" spans="1:56" s="105" customFormat="1" ht="15.75" x14ac:dyDescent="0.25">
      <c r="A37" s="59">
        <v>28</v>
      </c>
      <c r="B37" s="59" t="s">
        <v>65</v>
      </c>
      <c r="C37" s="190">
        <f>'Crop Loan'!EC40</f>
        <v>0</v>
      </c>
      <c r="D37" s="190">
        <f>'Crop Loan'!ED40</f>
        <v>0</v>
      </c>
      <c r="E37" s="59">
        <v>0</v>
      </c>
      <c r="F37" s="98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Loan'!EC41</f>
        <v>74</v>
      </c>
      <c r="D38" s="190">
        <f>'Crop Loan'!ED41</f>
        <v>100</v>
      </c>
      <c r="E38" s="59">
        <v>6</v>
      </c>
      <c r="F38" s="98">
        <v>4.1280000000000001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80</v>
      </c>
      <c r="N38" s="190">
        <f t="shared" si="15"/>
        <v>104.128</v>
      </c>
      <c r="O38" s="59">
        <v>39</v>
      </c>
      <c r="P38" s="59">
        <v>204.55</v>
      </c>
      <c r="Q38" s="59">
        <v>33</v>
      </c>
      <c r="R38" s="59">
        <v>1674.53</v>
      </c>
      <c r="S38" s="59">
        <v>0</v>
      </c>
      <c r="T38" s="59">
        <v>0</v>
      </c>
      <c r="U38" s="59">
        <v>0</v>
      </c>
      <c r="V38" s="59">
        <v>0</v>
      </c>
      <c r="W38" s="59">
        <v>70</v>
      </c>
      <c r="X38" s="59">
        <v>345.92</v>
      </c>
      <c r="Y38" s="59">
        <f t="shared" si="16"/>
        <v>142</v>
      </c>
      <c r="Z38" s="59">
        <f t="shared" si="17"/>
        <v>2225</v>
      </c>
      <c r="AA38" s="59">
        <v>0</v>
      </c>
      <c r="AB38" s="59">
        <v>0</v>
      </c>
      <c r="AC38" s="59">
        <v>33</v>
      </c>
      <c r="AD38" s="59">
        <v>27.81</v>
      </c>
      <c r="AE38" s="59">
        <v>10</v>
      </c>
      <c r="AF38" s="59">
        <v>157.61000000000001</v>
      </c>
      <c r="AG38" s="59">
        <v>0</v>
      </c>
      <c r="AH38" s="59">
        <v>0</v>
      </c>
      <c r="AI38" s="59">
        <v>30</v>
      </c>
      <c r="AJ38" s="59">
        <v>79.63</v>
      </c>
      <c r="AK38" s="59">
        <v>10</v>
      </c>
      <c r="AL38" s="59">
        <v>25.36</v>
      </c>
      <c r="AM38" s="59">
        <f t="shared" si="18"/>
        <v>305</v>
      </c>
      <c r="AN38" s="59">
        <f t="shared" si="19"/>
        <v>2619.5380000000005</v>
      </c>
      <c r="AO38" s="59">
        <v>47</v>
      </c>
      <c r="AP38" s="59">
        <v>393.08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60</v>
      </c>
      <c r="AZ38" s="59">
        <v>21.63</v>
      </c>
      <c r="BA38" s="59">
        <v>60</v>
      </c>
      <c r="BB38" s="59">
        <v>21.63</v>
      </c>
      <c r="BC38" s="59">
        <v>365</v>
      </c>
      <c r="BD38" s="59">
        <v>2642.2</v>
      </c>
    </row>
    <row r="39" spans="1:56" s="105" customFormat="1" ht="15.75" x14ac:dyDescent="0.25">
      <c r="A39" s="59">
        <v>30</v>
      </c>
      <c r="B39" s="59" t="s">
        <v>67</v>
      </c>
      <c r="C39" s="190">
        <f>'Crop Loan'!EC42</f>
        <v>0</v>
      </c>
      <c r="D39" s="190">
        <f>'Crop Loan'!ED42</f>
        <v>0</v>
      </c>
      <c r="E39" s="59">
        <v>0</v>
      </c>
      <c r="F39" s="98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Loan'!EC43</f>
        <v>0</v>
      </c>
      <c r="D40" s="190">
        <f>'Crop Loan'!ED43</f>
        <v>0</v>
      </c>
      <c r="E40" s="59">
        <v>0</v>
      </c>
      <c r="F40" s="98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Loan'!EC44</f>
        <v>0</v>
      </c>
      <c r="D41" s="190">
        <f>'Crop Loan'!ED44</f>
        <v>0</v>
      </c>
      <c r="E41" s="59">
        <v>96</v>
      </c>
      <c r="F41" s="98">
        <v>68.712000000000003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96</v>
      </c>
      <c r="N41" s="190">
        <f t="shared" si="15"/>
        <v>68.712000000000003</v>
      </c>
      <c r="O41" s="59">
        <v>0</v>
      </c>
      <c r="P41" s="59">
        <v>0</v>
      </c>
      <c r="Q41" s="59">
        <v>12</v>
      </c>
      <c r="R41" s="59">
        <v>659.22</v>
      </c>
      <c r="S41" s="59">
        <v>0</v>
      </c>
      <c r="T41" s="59">
        <v>0</v>
      </c>
      <c r="U41" s="59">
        <v>0</v>
      </c>
      <c r="V41" s="59">
        <v>0</v>
      </c>
      <c r="W41" s="59">
        <v>71</v>
      </c>
      <c r="X41" s="59">
        <v>439.47</v>
      </c>
      <c r="Y41" s="59">
        <f t="shared" si="16"/>
        <v>83</v>
      </c>
      <c r="Z41" s="59">
        <f t="shared" si="17"/>
        <v>1098.69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179</v>
      </c>
      <c r="AN41" s="59">
        <f t="shared" si="19"/>
        <v>1167.402</v>
      </c>
      <c r="AO41" s="59">
        <v>27</v>
      </c>
      <c r="AP41" s="59">
        <v>177.69</v>
      </c>
      <c r="AQ41" s="59">
        <v>0</v>
      </c>
      <c r="AR41" s="59">
        <v>0</v>
      </c>
      <c r="AS41" s="59">
        <v>0</v>
      </c>
      <c r="AT41" s="59">
        <v>0</v>
      </c>
      <c r="AU41" s="59">
        <v>9</v>
      </c>
      <c r="AV41" s="59">
        <v>137.81</v>
      </c>
      <c r="AW41" s="59">
        <v>0</v>
      </c>
      <c r="AX41" s="59">
        <v>0</v>
      </c>
      <c r="AY41" s="59">
        <v>0</v>
      </c>
      <c r="AZ41" s="59">
        <v>0</v>
      </c>
      <c r="BA41" s="59">
        <v>9</v>
      </c>
      <c r="BB41" s="59">
        <v>137.81</v>
      </c>
      <c r="BC41" s="59">
        <v>188</v>
      </c>
      <c r="BD41" s="59">
        <v>1322.39</v>
      </c>
    </row>
    <row r="42" spans="1:56" s="105" customFormat="1" ht="15.75" x14ac:dyDescent="0.25">
      <c r="A42" s="59">
        <v>33</v>
      </c>
      <c r="B42" s="59" t="s">
        <v>70</v>
      </c>
      <c r="C42" s="190">
        <f>'Crop Loan'!EC45</f>
        <v>0</v>
      </c>
      <c r="D42" s="190">
        <f>'Crop Loan'!ED45</f>
        <v>0</v>
      </c>
      <c r="E42" s="59">
        <v>2103</v>
      </c>
      <c r="F42" s="98">
        <v>1484.4880000000001</v>
      </c>
      <c r="G42" s="59">
        <v>84</v>
      </c>
      <c r="H42" s="98">
        <v>66.367999999999995</v>
      </c>
      <c r="I42" s="59">
        <v>317</v>
      </c>
      <c r="J42" s="98">
        <v>225.06399999999999</v>
      </c>
      <c r="K42" s="59">
        <v>0</v>
      </c>
      <c r="L42" s="59">
        <v>0</v>
      </c>
      <c r="M42" s="190">
        <f t="shared" si="14"/>
        <v>2420</v>
      </c>
      <c r="N42" s="190">
        <f t="shared" si="15"/>
        <v>1709.5520000000001</v>
      </c>
      <c r="O42" s="59">
        <v>0</v>
      </c>
      <c r="P42" s="59">
        <v>0</v>
      </c>
      <c r="Q42" s="59">
        <v>23</v>
      </c>
      <c r="R42" s="59">
        <v>1035.2</v>
      </c>
      <c r="S42" s="59">
        <v>0</v>
      </c>
      <c r="T42" s="59">
        <v>0</v>
      </c>
      <c r="U42" s="59">
        <v>0</v>
      </c>
      <c r="V42" s="59">
        <v>0</v>
      </c>
      <c r="W42" s="59">
        <v>116</v>
      </c>
      <c r="X42" s="59">
        <v>696.93</v>
      </c>
      <c r="Y42" s="59">
        <f t="shared" si="16"/>
        <v>139</v>
      </c>
      <c r="Z42" s="59">
        <f t="shared" si="17"/>
        <v>1732.13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2559</v>
      </c>
      <c r="AN42" s="59">
        <f t="shared" si="19"/>
        <v>3441.6820000000002</v>
      </c>
      <c r="AO42" s="59">
        <v>384</v>
      </c>
      <c r="AP42" s="59">
        <v>580.35</v>
      </c>
      <c r="AQ42" s="59">
        <v>0</v>
      </c>
      <c r="AR42" s="59">
        <v>0</v>
      </c>
      <c r="AS42" s="59">
        <v>0</v>
      </c>
      <c r="AT42" s="59">
        <v>0</v>
      </c>
      <c r="AU42" s="59">
        <v>21</v>
      </c>
      <c r="AV42" s="59">
        <v>275.63</v>
      </c>
      <c r="AW42" s="59">
        <v>0</v>
      </c>
      <c r="AX42" s="59">
        <v>0</v>
      </c>
      <c r="AY42" s="59">
        <v>0</v>
      </c>
      <c r="AZ42" s="59">
        <v>0</v>
      </c>
      <c r="BA42" s="59">
        <v>21</v>
      </c>
      <c r="BB42" s="59">
        <v>275.63</v>
      </c>
      <c r="BC42" s="59">
        <v>2580</v>
      </c>
      <c r="BD42" s="59">
        <v>4144.7</v>
      </c>
    </row>
    <row r="43" spans="1:56" s="105" customFormat="1" ht="15.75" x14ac:dyDescent="0.25">
      <c r="A43" s="59">
        <v>34</v>
      </c>
      <c r="B43" s="59" t="s">
        <v>71</v>
      </c>
      <c r="C43" s="190">
        <f>'Crop Loan'!EC46</f>
        <v>0</v>
      </c>
      <c r="D43" s="190">
        <f>'Crop Loan'!ED46</f>
        <v>0</v>
      </c>
      <c r="E43" s="59">
        <v>0</v>
      </c>
      <c r="F43" s="98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31</v>
      </c>
      <c r="P43" s="59">
        <v>163.72</v>
      </c>
      <c r="Q43" s="59">
        <v>7</v>
      </c>
      <c r="R43" s="59">
        <v>336.64</v>
      </c>
      <c r="S43" s="59">
        <v>0</v>
      </c>
      <c r="T43" s="59">
        <v>0</v>
      </c>
      <c r="U43" s="59">
        <v>0</v>
      </c>
      <c r="V43" s="59">
        <v>0</v>
      </c>
      <c r="W43" s="59">
        <v>21</v>
      </c>
      <c r="X43" s="59">
        <v>106.06</v>
      </c>
      <c r="Y43" s="59">
        <f t="shared" si="16"/>
        <v>59</v>
      </c>
      <c r="Z43" s="59">
        <f t="shared" si="17"/>
        <v>606.42000000000007</v>
      </c>
      <c r="AA43" s="59">
        <v>0</v>
      </c>
      <c r="AB43" s="59">
        <v>0</v>
      </c>
      <c r="AC43" s="59">
        <v>17</v>
      </c>
      <c r="AD43" s="59">
        <v>12.19</v>
      </c>
      <c r="AE43" s="59">
        <v>6</v>
      </c>
      <c r="AF43" s="59">
        <v>65.56</v>
      </c>
      <c r="AG43" s="59">
        <v>0</v>
      </c>
      <c r="AH43" s="59">
        <v>0</v>
      </c>
      <c r="AI43" s="59">
        <v>16</v>
      </c>
      <c r="AJ43" s="59">
        <v>32.78</v>
      </c>
      <c r="AK43" s="59">
        <v>10</v>
      </c>
      <c r="AL43" s="59">
        <v>20.28</v>
      </c>
      <c r="AM43" s="59">
        <f t="shared" si="18"/>
        <v>108</v>
      </c>
      <c r="AN43" s="59">
        <f t="shared" si="19"/>
        <v>737.23</v>
      </c>
      <c r="AO43" s="59">
        <v>16</v>
      </c>
      <c r="AP43" s="59">
        <v>110.58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108</v>
      </c>
      <c r="AZ43" s="59">
        <v>129.62</v>
      </c>
      <c r="BA43" s="59">
        <v>108</v>
      </c>
      <c r="BB43" s="59">
        <v>129.62</v>
      </c>
      <c r="BC43" s="59">
        <v>216</v>
      </c>
      <c r="BD43" s="59">
        <v>866.85</v>
      </c>
    </row>
    <row r="44" spans="1:56" s="105" customFormat="1" ht="15.75" x14ac:dyDescent="0.25">
      <c r="A44" s="59">
        <v>35</v>
      </c>
      <c r="B44" s="59" t="s">
        <v>72</v>
      </c>
      <c r="C44" s="190">
        <f>'Crop Loan'!EC47</f>
        <v>0</v>
      </c>
      <c r="D44" s="190">
        <f>'Crop Loan'!ED47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74</v>
      </c>
      <c r="D45" s="91">
        <f t="shared" ref="D45:BD45" si="20">SUM(D36:D44)</f>
        <v>100</v>
      </c>
      <c r="E45" s="91">
        <f t="shared" si="20"/>
        <v>2205</v>
      </c>
      <c r="F45" s="91">
        <f t="shared" si="20"/>
        <v>1557.328</v>
      </c>
      <c r="G45" s="91">
        <f t="shared" si="20"/>
        <v>84</v>
      </c>
      <c r="H45" s="91">
        <f t="shared" si="20"/>
        <v>66.367999999999995</v>
      </c>
      <c r="I45" s="91">
        <f t="shared" si="20"/>
        <v>317</v>
      </c>
      <c r="J45" s="91">
        <f t="shared" si="20"/>
        <v>225.06399999999999</v>
      </c>
      <c r="K45" s="91">
        <f t="shared" si="20"/>
        <v>0</v>
      </c>
      <c r="L45" s="91">
        <f t="shared" si="20"/>
        <v>0</v>
      </c>
      <c r="M45" s="91">
        <f t="shared" si="20"/>
        <v>2596</v>
      </c>
      <c r="N45" s="91">
        <f t="shared" si="20"/>
        <v>1882.3920000000001</v>
      </c>
      <c r="O45" s="91">
        <f t="shared" si="20"/>
        <v>70</v>
      </c>
      <c r="P45" s="91">
        <f t="shared" si="20"/>
        <v>368.27</v>
      </c>
      <c r="Q45" s="91">
        <f t="shared" si="20"/>
        <v>93</v>
      </c>
      <c r="R45" s="91">
        <f t="shared" si="20"/>
        <v>4709.66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306</v>
      </c>
      <c r="X45" s="91">
        <f t="shared" si="20"/>
        <v>1759.28</v>
      </c>
      <c r="Y45" s="91">
        <f t="shared" si="20"/>
        <v>469</v>
      </c>
      <c r="Z45" s="91">
        <f t="shared" si="20"/>
        <v>6837.21</v>
      </c>
      <c r="AA45" s="91">
        <f t="shared" si="20"/>
        <v>0</v>
      </c>
      <c r="AB45" s="91">
        <f t="shared" si="20"/>
        <v>0</v>
      </c>
      <c r="AC45" s="91">
        <f t="shared" si="20"/>
        <v>104</v>
      </c>
      <c r="AD45" s="91">
        <f t="shared" si="20"/>
        <v>44.91</v>
      </c>
      <c r="AE45" s="91">
        <f t="shared" si="20"/>
        <v>39</v>
      </c>
      <c r="AF45" s="91">
        <f t="shared" si="20"/>
        <v>255.94000000000003</v>
      </c>
      <c r="AG45" s="91">
        <f t="shared" si="20"/>
        <v>0</v>
      </c>
      <c r="AH45" s="91">
        <f t="shared" si="20"/>
        <v>0</v>
      </c>
      <c r="AI45" s="91">
        <f t="shared" si="20"/>
        <v>105</v>
      </c>
      <c r="AJ45" s="91">
        <f t="shared" si="20"/>
        <v>128.80000000000001</v>
      </c>
      <c r="AK45" s="91">
        <f t="shared" si="20"/>
        <v>20</v>
      </c>
      <c r="AL45" s="91">
        <f t="shared" si="20"/>
        <v>45.64</v>
      </c>
      <c r="AM45" s="91">
        <f t="shared" si="20"/>
        <v>3333</v>
      </c>
      <c r="AN45" s="91">
        <f t="shared" si="20"/>
        <v>9194.8919999999998</v>
      </c>
      <c r="AO45" s="91">
        <f t="shared" si="20"/>
        <v>501</v>
      </c>
      <c r="AP45" s="91">
        <f t="shared" si="20"/>
        <v>1446.06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30</v>
      </c>
      <c r="AV45" s="91">
        <f t="shared" si="20"/>
        <v>413.44</v>
      </c>
      <c r="AW45" s="91">
        <f t="shared" si="20"/>
        <v>0</v>
      </c>
      <c r="AX45" s="91">
        <f t="shared" si="20"/>
        <v>0</v>
      </c>
      <c r="AY45" s="91">
        <f t="shared" si="20"/>
        <v>174</v>
      </c>
      <c r="AZ45" s="91">
        <f t="shared" si="20"/>
        <v>170</v>
      </c>
      <c r="BA45" s="91">
        <f t="shared" si="20"/>
        <v>204</v>
      </c>
      <c r="BB45" s="91">
        <f t="shared" si="20"/>
        <v>583.44000000000005</v>
      </c>
      <c r="BC45" s="91">
        <f t="shared" si="20"/>
        <v>3537</v>
      </c>
      <c r="BD45" s="91">
        <f t="shared" si="20"/>
        <v>10223.93</v>
      </c>
    </row>
    <row r="46" spans="1:56" s="105" customFormat="1" ht="15.75" x14ac:dyDescent="0.25">
      <c r="A46" s="59">
        <v>36</v>
      </c>
      <c r="B46" s="59" t="s">
        <v>74</v>
      </c>
      <c r="C46" s="190">
        <f>'Crop Loan'!EC49</f>
        <v>0</v>
      </c>
      <c r="D46" s="190">
        <f>'Crop Loan'!ED49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Loan'!EC51</f>
        <v>0</v>
      </c>
      <c r="D48" s="190">
        <f>'Crop Loan'!ED51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Loan'!EC54</f>
        <v>915</v>
      </c>
      <c r="D50" s="190">
        <f>'Crop Loan'!ED54</f>
        <v>1000</v>
      </c>
      <c r="E50" s="59">
        <v>2166</v>
      </c>
      <c r="F50" s="59">
        <v>1559.8879999999999</v>
      </c>
      <c r="G50" s="59">
        <v>300</v>
      </c>
      <c r="H50" s="59">
        <v>234.768</v>
      </c>
      <c r="I50" s="59">
        <v>39</v>
      </c>
      <c r="J50" s="59">
        <v>28.536000000000001</v>
      </c>
      <c r="K50" s="59">
        <v>0</v>
      </c>
      <c r="L50" s="59">
        <v>0</v>
      </c>
      <c r="M50" s="190">
        <f>C50+E50+I50+K50</f>
        <v>3120</v>
      </c>
      <c r="N50" s="190">
        <f>D50+F50+J50+L50</f>
        <v>2588.424</v>
      </c>
      <c r="O50" s="59">
        <v>0</v>
      </c>
      <c r="P50" s="59">
        <v>0</v>
      </c>
      <c r="Q50" s="59">
        <v>43</v>
      </c>
      <c r="R50" s="59">
        <v>1970.19</v>
      </c>
      <c r="S50" s="59">
        <v>127</v>
      </c>
      <c r="T50" s="59">
        <v>778.2</v>
      </c>
      <c r="U50" s="59">
        <v>20</v>
      </c>
      <c r="V50" s="59">
        <v>108.89</v>
      </c>
      <c r="W50" s="59">
        <v>64</v>
      </c>
      <c r="X50" s="59">
        <v>387.36</v>
      </c>
      <c r="Y50" s="59">
        <f>O50+Q50+S50+U50+W50</f>
        <v>254</v>
      </c>
      <c r="Z50" s="59">
        <f>P50+R50+T50+V50+X50</f>
        <v>3244.6400000000003</v>
      </c>
      <c r="AA50" s="59">
        <v>23</v>
      </c>
      <c r="AB50" s="59">
        <v>136.82</v>
      </c>
      <c r="AC50" s="59">
        <v>8</v>
      </c>
      <c r="AD50" s="59">
        <v>15.91</v>
      </c>
      <c r="AE50" s="59">
        <v>23</v>
      </c>
      <c r="AF50" s="59">
        <v>726.5</v>
      </c>
      <c r="AG50" s="59">
        <v>31</v>
      </c>
      <c r="AH50" s="59">
        <v>196.08</v>
      </c>
      <c r="AI50" s="59">
        <v>39</v>
      </c>
      <c r="AJ50" s="59">
        <v>242.72</v>
      </c>
      <c r="AK50" s="59">
        <v>5</v>
      </c>
      <c r="AL50" s="59">
        <v>15.42</v>
      </c>
      <c r="AM50" s="59">
        <f>M50+Y50+AA50+AC50+AE50+AG50+AI50+AK50</f>
        <v>3503</v>
      </c>
      <c r="AN50" s="59">
        <f>N50+Z50+AB50+AD50+AF50+AH50+AJ50+AL50</f>
        <v>7166.5140000000001</v>
      </c>
      <c r="AO50" s="59">
        <v>525</v>
      </c>
      <c r="AP50" s="59">
        <v>1134.54</v>
      </c>
      <c r="AQ50" s="59">
        <v>0</v>
      </c>
      <c r="AR50" s="59">
        <v>0</v>
      </c>
      <c r="AS50" s="59">
        <v>0</v>
      </c>
      <c r="AT50" s="59">
        <v>0</v>
      </c>
      <c r="AU50" s="59">
        <v>14</v>
      </c>
      <c r="AV50" s="59">
        <v>246.47</v>
      </c>
      <c r="AW50" s="59">
        <v>0</v>
      </c>
      <c r="AX50" s="59">
        <v>0</v>
      </c>
      <c r="AY50" s="59">
        <v>43</v>
      </c>
      <c r="AZ50" s="59">
        <v>683.11</v>
      </c>
      <c r="BA50" s="59">
        <v>57</v>
      </c>
      <c r="BB50" s="59">
        <v>929.58</v>
      </c>
      <c r="BC50" s="59">
        <v>3560</v>
      </c>
      <c r="BD50" s="59">
        <v>8493.2199999999993</v>
      </c>
    </row>
    <row r="51" spans="1:56" s="105" customFormat="1" ht="15.75" x14ac:dyDescent="0.25">
      <c r="A51" s="59">
        <v>39</v>
      </c>
      <c r="B51" s="59" t="s">
        <v>79</v>
      </c>
      <c r="C51" s="190">
        <f>'Crop Loan'!EC55</f>
        <v>0</v>
      </c>
      <c r="D51" s="190">
        <f>'Crop Loan'!ED55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915</v>
      </c>
      <c r="D52" s="188">
        <f t="shared" ref="D52:BD52" si="23">SUM(D50:D51)</f>
        <v>1000</v>
      </c>
      <c r="E52" s="188">
        <f t="shared" si="23"/>
        <v>2166</v>
      </c>
      <c r="F52" s="188">
        <f t="shared" si="23"/>
        <v>1559.8879999999999</v>
      </c>
      <c r="G52" s="188">
        <f t="shared" si="23"/>
        <v>300</v>
      </c>
      <c r="H52" s="188">
        <f t="shared" si="23"/>
        <v>234.768</v>
      </c>
      <c r="I52" s="188">
        <f t="shared" si="23"/>
        <v>39</v>
      </c>
      <c r="J52" s="188">
        <f t="shared" si="23"/>
        <v>28.536000000000001</v>
      </c>
      <c r="K52" s="188">
        <f t="shared" si="23"/>
        <v>0</v>
      </c>
      <c r="L52" s="188">
        <f t="shared" si="23"/>
        <v>0</v>
      </c>
      <c r="M52" s="188">
        <f t="shared" si="23"/>
        <v>3120</v>
      </c>
      <c r="N52" s="188">
        <f t="shared" si="23"/>
        <v>2588.424</v>
      </c>
      <c r="O52" s="188">
        <f t="shared" si="23"/>
        <v>0</v>
      </c>
      <c r="P52" s="188">
        <f t="shared" si="23"/>
        <v>0</v>
      </c>
      <c r="Q52" s="188">
        <f t="shared" si="23"/>
        <v>43</v>
      </c>
      <c r="R52" s="188">
        <f t="shared" si="23"/>
        <v>1970.19</v>
      </c>
      <c r="S52" s="188">
        <f t="shared" si="23"/>
        <v>127</v>
      </c>
      <c r="T52" s="188">
        <f t="shared" si="23"/>
        <v>778.2</v>
      </c>
      <c r="U52" s="188">
        <f t="shared" si="23"/>
        <v>20</v>
      </c>
      <c r="V52" s="188">
        <f t="shared" si="23"/>
        <v>108.89</v>
      </c>
      <c r="W52" s="188">
        <f t="shared" si="23"/>
        <v>64</v>
      </c>
      <c r="X52" s="188">
        <f t="shared" si="23"/>
        <v>387.36</v>
      </c>
      <c r="Y52" s="188">
        <f t="shared" si="23"/>
        <v>254</v>
      </c>
      <c r="Z52" s="188">
        <f t="shared" si="23"/>
        <v>3244.6400000000003</v>
      </c>
      <c r="AA52" s="188">
        <f t="shared" si="23"/>
        <v>23</v>
      </c>
      <c r="AB52" s="188">
        <f t="shared" si="23"/>
        <v>136.82</v>
      </c>
      <c r="AC52" s="188">
        <f t="shared" si="23"/>
        <v>8</v>
      </c>
      <c r="AD52" s="188">
        <f t="shared" si="23"/>
        <v>15.91</v>
      </c>
      <c r="AE52" s="188">
        <f t="shared" si="23"/>
        <v>23</v>
      </c>
      <c r="AF52" s="188">
        <f t="shared" si="23"/>
        <v>726.5</v>
      </c>
      <c r="AG52" s="188">
        <f t="shared" si="23"/>
        <v>31</v>
      </c>
      <c r="AH52" s="188">
        <f t="shared" si="23"/>
        <v>196.08</v>
      </c>
      <c r="AI52" s="188">
        <f t="shared" si="23"/>
        <v>39</v>
      </c>
      <c r="AJ52" s="188">
        <f t="shared" si="23"/>
        <v>242.72</v>
      </c>
      <c r="AK52" s="188">
        <f t="shared" si="23"/>
        <v>5</v>
      </c>
      <c r="AL52" s="188">
        <f t="shared" si="23"/>
        <v>15.42</v>
      </c>
      <c r="AM52" s="188">
        <f t="shared" si="23"/>
        <v>3503</v>
      </c>
      <c r="AN52" s="188">
        <f t="shared" si="23"/>
        <v>7166.5140000000001</v>
      </c>
      <c r="AO52" s="188">
        <f t="shared" si="23"/>
        <v>525</v>
      </c>
      <c r="AP52" s="188">
        <f t="shared" si="23"/>
        <v>1134.54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14</v>
      </c>
      <c r="AV52" s="188">
        <f t="shared" si="23"/>
        <v>246.47</v>
      </c>
      <c r="AW52" s="188">
        <f t="shared" si="23"/>
        <v>0</v>
      </c>
      <c r="AX52" s="188">
        <f t="shared" si="23"/>
        <v>0</v>
      </c>
      <c r="AY52" s="188">
        <f t="shared" si="23"/>
        <v>43</v>
      </c>
      <c r="AZ52" s="188">
        <f t="shared" si="23"/>
        <v>683.11</v>
      </c>
      <c r="BA52" s="188">
        <f t="shared" si="23"/>
        <v>57</v>
      </c>
      <c r="BB52" s="188">
        <f t="shared" si="23"/>
        <v>929.58</v>
      </c>
      <c r="BC52" s="188">
        <f t="shared" si="23"/>
        <v>3560</v>
      </c>
      <c r="BD52" s="188">
        <f t="shared" si="23"/>
        <v>8493.2199999999993</v>
      </c>
    </row>
    <row r="53" spans="1:56" s="105" customFormat="1" ht="15.75" x14ac:dyDescent="0.25">
      <c r="A53" s="59">
        <v>40</v>
      </c>
      <c r="B53" s="59" t="s">
        <v>81</v>
      </c>
      <c r="C53" s="190">
        <f>'Crop Loan'!EC57</f>
        <v>42871</v>
      </c>
      <c r="D53" s="190">
        <f>'Crop Loan'!ED57</f>
        <v>56100.999999999993</v>
      </c>
      <c r="E53" s="59">
        <v>26053</v>
      </c>
      <c r="F53" s="59">
        <v>18315.392000000003</v>
      </c>
      <c r="G53" s="59">
        <v>2353</v>
      </c>
      <c r="H53" s="59">
        <v>1798.0080000000003</v>
      </c>
      <c r="I53" s="59">
        <v>8428</v>
      </c>
      <c r="J53" s="59">
        <v>5912</v>
      </c>
      <c r="K53" s="59">
        <v>284</v>
      </c>
      <c r="L53" s="59">
        <v>226.32</v>
      </c>
      <c r="M53" s="190">
        <f>C53+E53+I53+K53</f>
        <v>77636</v>
      </c>
      <c r="N53" s="190">
        <f>D53+F53+J53+L53</f>
        <v>80554.712</v>
      </c>
      <c r="O53" s="59">
        <v>0</v>
      </c>
      <c r="P53" s="59">
        <v>0</v>
      </c>
      <c r="Q53" s="59">
        <v>338</v>
      </c>
      <c r="R53" s="59">
        <v>11537.53</v>
      </c>
      <c r="S53" s="59">
        <v>0</v>
      </c>
      <c r="T53" s="59">
        <v>0</v>
      </c>
      <c r="U53" s="59">
        <v>0</v>
      </c>
      <c r="V53" s="59">
        <v>0</v>
      </c>
      <c r="W53" s="59">
        <v>1463</v>
      </c>
      <c r="X53" s="59">
        <v>7691.39</v>
      </c>
      <c r="Y53" s="59">
        <f>O53+Q53+S53+U53+W53</f>
        <v>1801</v>
      </c>
      <c r="Z53" s="59">
        <f>P53+R53+T53+V53+X53</f>
        <v>19228.920000000002</v>
      </c>
      <c r="AA53" s="59">
        <v>0</v>
      </c>
      <c r="AB53" s="59">
        <v>0</v>
      </c>
      <c r="AC53" s="59">
        <v>19365</v>
      </c>
      <c r="AD53" s="59">
        <v>1134.82</v>
      </c>
      <c r="AE53" s="59">
        <v>19365</v>
      </c>
      <c r="AF53" s="59">
        <v>3783.53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118167</v>
      </c>
      <c r="AN53" s="59">
        <f>N53+Z53+AB53+AD53+AF53+AH53+AJ53+AL53</f>
        <v>104701.982</v>
      </c>
      <c r="AO53" s="59">
        <v>17723</v>
      </c>
      <c r="AP53" s="59">
        <v>16613.77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23466</v>
      </c>
      <c r="AZ53" s="59">
        <v>69380.649999999994</v>
      </c>
      <c r="BA53" s="59">
        <v>23466</v>
      </c>
      <c r="BB53" s="59">
        <v>69380.649999999994</v>
      </c>
      <c r="BC53" s="59">
        <v>141633</v>
      </c>
      <c r="BD53" s="59">
        <v>180139.17</v>
      </c>
    </row>
    <row r="54" spans="1:56" s="107" customFormat="1" ht="15.75" x14ac:dyDescent="0.25">
      <c r="A54" s="106"/>
      <c r="B54" s="91" t="s">
        <v>82</v>
      </c>
      <c r="C54" s="188">
        <f>C53</f>
        <v>42871</v>
      </c>
      <c r="D54" s="188">
        <f t="shared" ref="D54:BD54" si="24">D53</f>
        <v>56100.999999999993</v>
      </c>
      <c r="E54" s="188">
        <f t="shared" si="24"/>
        <v>26053</v>
      </c>
      <c r="F54" s="188">
        <f t="shared" si="24"/>
        <v>18315.392000000003</v>
      </c>
      <c r="G54" s="188">
        <f t="shared" si="24"/>
        <v>2353</v>
      </c>
      <c r="H54" s="188">
        <f t="shared" si="24"/>
        <v>1798.0080000000003</v>
      </c>
      <c r="I54" s="188">
        <f t="shared" si="24"/>
        <v>8428</v>
      </c>
      <c r="J54" s="188">
        <f t="shared" si="24"/>
        <v>5912</v>
      </c>
      <c r="K54" s="188">
        <f t="shared" si="24"/>
        <v>284</v>
      </c>
      <c r="L54" s="188">
        <f t="shared" si="24"/>
        <v>226.32</v>
      </c>
      <c r="M54" s="188">
        <f t="shared" si="24"/>
        <v>77636</v>
      </c>
      <c r="N54" s="188">
        <f t="shared" si="24"/>
        <v>80554.712</v>
      </c>
      <c r="O54" s="188">
        <f t="shared" si="24"/>
        <v>0</v>
      </c>
      <c r="P54" s="188">
        <f t="shared" si="24"/>
        <v>0</v>
      </c>
      <c r="Q54" s="188">
        <f t="shared" si="24"/>
        <v>338</v>
      </c>
      <c r="R54" s="188">
        <f t="shared" si="24"/>
        <v>11537.53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1463</v>
      </c>
      <c r="X54" s="188">
        <f t="shared" si="24"/>
        <v>7691.39</v>
      </c>
      <c r="Y54" s="188">
        <f t="shared" si="24"/>
        <v>1801</v>
      </c>
      <c r="Z54" s="188">
        <f t="shared" si="24"/>
        <v>19228.920000000002</v>
      </c>
      <c r="AA54" s="188">
        <f t="shared" si="24"/>
        <v>0</v>
      </c>
      <c r="AB54" s="188">
        <f t="shared" si="24"/>
        <v>0</v>
      </c>
      <c r="AC54" s="188">
        <f t="shared" si="24"/>
        <v>19365</v>
      </c>
      <c r="AD54" s="188">
        <f t="shared" si="24"/>
        <v>1134.82</v>
      </c>
      <c r="AE54" s="188">
        <f t="shared" si="24"/>
        <v>19365</v>
      </c>
      <c r="AF54" s="188">
        <f t="shared" si="24"/>
        <v>3783.53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118167</v>
      </c>
      <c r="AN54" s="188">
        <f t="shared" si="24"/>
        <v>104701.982</v>
      </c>
      <c r="AO54" s="188">
        <f t="shared" si="24"/>
        <v>17723</v>
      </c>
      <c r="AP54" s="188">
        <f t="shared" si="24"/>
        <v>16613.77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23466</v>
      </c>
      <c r="AZ54" s="188">
        <f t="shared" si="24"/>
        <v>69380.649999999994</v>
      </c>
      <c r="BA54" s="188">
        <f t="shared" si="24"/>
        <v>23466</v>
      </c>
      <c r="BB54" s="188">
        <f t="shared" si="24"/>
        <v>69380.649999999994</v>
      </c>
      <c r="BC54" s="188">
        <f t="shared" si="24"/>
        <v>141633</v>
      </c>
      <c r="BD54" s="188">
        <f t="shared" si="24"/>
        <v>180139.17</v>
      </c>
    </row>
    <row r="55" spans="1:56" s="105" customFormat="1" ht="15.75" x14ac:dyDescent="0.25">
      <c r="A55" s="59">
        <v>42</v>
      </c>
      <c r="B55" s="59" t="s">
        <v>83</v>
      </c>
      <c r="C55" s="190">
        <f>'Crop Loan'!EC59</f>
        <v>0</v>
      </c>
      <c r="D55" s="190">
        <f>'Crop Loan'!ED59</f>
        <v>0</v>
      </c>
      <c r="E55" s="59">
        <v>614</v>
      </c>
      <c r="F55" s="59">
        <v>451.03999999999996</v>
      </c>
      <c r="G55" s="59">
        <v>162</v>
      </c>
      <c r="H55" s="59">
        <v>129.304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614</v>
      </c>
      <c r="N55" s="190">
        <f t="shared" si="25"/>
        <v>451.03999999999996</v>
      </c>
      <c r="O55" s="59">
        <v>0</v>
      </c>
      <c r="P55" s="59">
        <v>0</v>
      </c>
      <c r="Q55" s="59">
        <v>12</v>
      </c>
      <c r="R55" s="59">
        <v>690.11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12</v>
      </c>
      <c r="Z55" s="59">
        <f t="shared" si="26"/>
        <v>690.11</v>
      </c>
      <c r="AA55" s="59">
        <v>0</v>
      </c>
      <c r="AB55" s="59">
        <v>0</v>
      </c>
      <c r="AC55" s="59">
        <v>0</v>
      </c>
      <c r="AD55" s="59">
        <v>0</v>
      </c>
      <c r="AE55" s="59">
        <v>2</v>
      </c>
      <c r="AF55" s="59">
        <v>54.35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628</v>
      </c>
      <c r="AN55" s="59">
        <f t="shared" si="27"/>
        <v>1195.5</v>
      </c>
      <c r="AO55" s="59">
        <v>94</v>
      </c>
      <c r="AP55" s="59">
        <v>196.24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21</v>
      </c>
      <c r="AZ55" s="59">
        <v>347.99</v>
      </c>
      <c r="BA55" s="59">
        <v>21</v>
      </c>
      <c r="BB55" s="59">
        <v>347.99</v>
      </c>
      <c r="BC55" s="59">
        <v>649</v>
      </c>
      <c r="BD55" s="59">
        <v>1656.25</v>
      </c>
    </row>
    <row r="56" spans="1:56" s="105" customFormat="1" ht="15.75" x14ac:dyDescent="0.25">
      <c r="A56" s="59">
        <v>43</v>
      </c>
      <c r="B56" s="59" t="s">
        <v>84</v>
      </c>
      <c r="C56" s="190">
        <f>'Crop Loan'!EC60</f>
        <v>0</v>
      </c>
      <c r="D56" s="190">
        <f>'Crop Loan'!ED60</f>
        <v>0</v>
      </c>
      <c r="E56" s="59">
        <v>923</v>
      </c>
      <c r="F56" s="59">
        <v>689.2</v>
      </c>
      <c r="G56" s="59">
        <v>362</v>
      </c>
      <c r="H56" s="59">
        <v>289.64000000000004</v>
      </c>
      <c r="I56" s="59">
        <v>462</v>
      </c>
      <c r="J56" s="59">
        <v>328.73600000000005</v>
      </c>
      <c r="K56" s="59">
        <v>0</v>
      </c>
      <c r="L56" s="59">
        <v>0</v>
      </c>
      <c r="M56" s="190">
        <f t="shared" si="25"/>
        <v>1385</v>
      </c>
      <c r="N56" s="190">
        <f t="shared" si="25"/>
        <v>1017.9360000000001</v>
      </c>
      <c r="O56" s="59">
        <v>0</v>
      </c>
      <c r="P56" s="59">
        <v>0</v>
      </c>
      <c r="Q56" s="59">
        <v>7</v>
      </c>
      <c r="R56" s="59">
        <v>267.91000000000003</v>
      </c>
      <c r="S56" s="59">
        <v>0</v>
      </c>
      <c r="T56" s="59">
        <v>0</v>
      </c>
      <c r="U56" s="59">
        <v>20</v>
      </c>
      <c r="V56" s="59">
        <v>120.96</v>
      </c>
      <c r="W56" s="59">
        <v>12</v>
      </c>
      <c r="X56" s="59">
        <v>66.98</v>
      </c>
      <c r="Y56" s="59">
        <f t="shared" si="26"/>
        <v>39</v>
      </c>
      <c r="Z56" s="59">
        <f t="shared" si="26"/>
        <v>455.85</v>
      </c>
      <c r="AA56" s="59">
        <v>1</v>
      </c>
      <c r="AB56" s="59">
        <v>6.06</v>
      </c>
      <c r="AC56" s="59">
        <v>2</v>
      </c>
      <c r="AD56" s="59">
        <v>4.8499999999999996</v>
      </c>
      <c r="AE56" s="59">
        <v>9</v>
      </c>
      <c r="AF56" s="59">
        <v>254.81</v>
      </c>
      <c r="AG56" s="59">
        <v>4</v>
      </c>
      <c r="AH56" s="59">
        <v>24.27</v>
      </c>
      <c r="AI56" s="59">
        <v>17</v>
      </c>
      <c r="AJ56" s="59">
        <v>94.64</v>
      </c>
      <c r="AK56" s="59">
        <v>4</v>
      </c>
      <c r="AL56" s="59">
        <v>23.76</v>
      </c>
      <c r="AM56" s="59">
        <f t="shared" si="27"/>
        <v>1461</v>
      </c>
      <c r="AN56" s="59">
        <f t="shared" si="27"/>
        <v>1882.1759999999999</v>
      </c>
      <c r="AO56" s="59">
        <v>219</v>
      </c>
      <c r="AP56" s="59">
        <v>320.5</v>
      </c>
      <c r="AQ56" s="59">
        <v>0</v>
      </c>
      <c r="AR56" s="59">
        <v>0</v>
      </c>
      <c r="AS56" s="59">
        <v>0</v>
      </c>
      <c r="AT56" s="59">
        <v>0</v>
      </c>
      <c r="AU56" s="59">
        <v>10</v>
      </c>
      <c r="AV56" s="59">
        <v>162.47999999999999</v>
      </c>
      <c r="AW56" s="59">
        <v>0</v>
      </c>
      <c r="AX56" s="59">
        <v>0</v>
      </c>
      <c r="AY56" s="59">
        <v>12</v>
      </c>
      <c r="AZ56" s="59">
        <v>203.09</v>
      </c>
      <c r="BA56" s="59">
        <v>22</v>
      </c>
      <c r="BB56" s="59">
        <v>365.57</v>
      </c>
      <c r="BC56" s="59">
        <v>1483</v>
      </c>
      <c r="BD56" s="59">
        <v>2502.23</v>
      </c>
    </row>
    <row r="57" spans="1:56" s="105" customFormat="1" ht="15.75" x14ac:dyDescent="0.25">
      <c r="A57" s="59">
        <v>44</v>
      </c>
      <c r="B57" s="59" t="s">
        <v>85</v>
      </c>
      <c r="C57" s="190">
        <f>'Crop Loan'!EC61</f>
        <v>0</v>
      </c>
      <c r="D57" s="190">
        <f>'Crop Loan'!ED61</f>
        <v>0</v>
      </c>
      <c r="E57" s="59">
        <v>379</v>
      </c>
      <c r="F57" s="59">
        <v>292.55200000000002</v>
      </c>
      <c r="G57" s="59">
        <v>270</v>
      </c>
      <c r="H57" s="59">
        <v>215.512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379</v>
      </c>
      <c r="N57" s="190">
        <f t="shared" si="25"/>
        <v>292.55200000000002</v>
      </c>
      <c r="O57" s="59">
        <v>0</v>
      </c>
      <c r="P57" s="59">
        <v>0</v>
      </c>
      <c r="Q57" s="59">
        <v>28</v>
      </c>
      <c r="R57" s="59">
        <v>1753.63</v>
      </c>
      <c r="S57" s="59">
        <v>0</v>
      </c>
      <c r="T57" s="59">
        <v>0</v>
      </c>
      <c r="U57" s="59">
        <v>0</v>
      </c>
      <c r="V57" s="59">
        <v>0</v>
      </c>
      <c r="W57" s="59">
        <v>94</v>
      </c>
      <c r="X57" s="59">
        <v>584.54</v>
      </c>
      <c r="Y57" s="59">
        <f t="shared" si="26"/>
        <v>122</v>
      </c>
      <c r="Z57" s="59">
        <f t="shared" si="26"/>
        <v>2338.17</v>
      </c>
      <c r="AA57" s="59">
        <v>15</v>
      </c>
      <c r="AB57" s="59">
        <v>89.18</v>
      </c>
      <c r="AC57" s="59">
        <v>29</v>
      </c>
      <c r="AD57" s="59">
        <v>55.77</v>
      </c>
      <c r="AE57" s="59">
        <v>23</v>
      </c>
      <c r="AF57" s="59">
        <v>669.04</v>
      </c>
      <c r="AG57" s="59">
        <v>0</v>
      </c>
      <c r="AH57" s="59">
        <v>0</v>
      </c>
      <c r="AI57" s="59">
        <v>29</v>
      </c>
      <c r="AJ57" s="59">
        <v>167.25</v>
      </c>
      <c r="AK57" s="59">
        <v>0</v>
      </c>
      <c r="AL57" s="59">
        <v>0</v>
      </c>
      <c r="AM57" s="59">
        <f t="shared" si="27"/>
        <v>597</v>
      </c>
      <c r="AN57" s="59">
        <f t="shared" si="27"/>
        <v>3611.962</v>
      </c>
      <c r="AO57" s="59">
        <v>90</v>
      </c>
      <c r="AP57" s="59">
        <v>552.77</v>
      </c>
      <c r="AQ57" s="59">
        <v>0</v>
      </c>
      <c r="AR57" s="59">
        <v>0</v>
      </c>
      <c r="AS57" s="59">
        <v>0</v>
      </c>
      <c r="AT57" s="59">
        <v>0</v>
      </c>
      <c r="AU57" s="59">
        <v>14</v>
      </c>
      <c r="AV57" s="59">
        <v>246.33</v>
      </c>
      <c r="AW57" s="59">
        <v>0</v>
      </c>
      <c r="AX57" s="59">
        <v>0</v>
      </c>
      <c r="AY57" s="59">
        <v>0</v>
      </c>
      <c r="AZ57" s="59">
        <v>0</v>
      </c>
      <c r="BA57" s="59">
        <v>14</v>
      </c>
      <c r="BB57" s="59">
        <v>246.33</v>
      </c>
      <c r="BC57" s="59">
        <v>611</v>
      </c>
      <c r="BD57" s="59">
        <v>3931.43</v>
      </c>
    </row>
    <row r="58" spans="1:56" s="105" customFormat="1" ht="15.75" x14ac:dyDescent="0.25">
      <c r="A58" s="59">
        <v>45</v>
      </c>
      <c r="B58" s="59" t="s">
        <v>86</v>
      </c>
      <c r="C58" s="190">
        <f>'Crop Loan'!EC62</f>
        <v>0</v>
      </c>
      <c r="D58" s="190">
        <f>'Crop Loan'!ED62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1916</v>
      </c>
      <c r="F59" s="188">
        <f t="shared" si="28"/>
        <v>1432.7919999999999</v>
      </c>
      <c r="G59" s="188">
        <f t="shared" si="28"/>
        <v>794</v>
      </c>
      <c r="H59" s="188">
        <f t="shared" si="28"/>
        <v>634.45600000000013</v>
      </c>
      <c r="I59" s="188">
        <f t="shared" si="28"/>
        <v>462</v>
      </c>
      <c r="J59" s="188">
        <f t="shared" si="28"/>
        <v>328.73600000000005</v>
      </c>
      <c r="K59" s="188">
        <f t="shared" si="28"/>
        <v>0</v>
      </c>
      <c r="L59" s="188">
        <f t="shared" si="28"/>
        <v>0</v>
      </c>
      <c r="M59" s="188">
        <f t="shared" si="28"/>
        <v>2378</v>
      </c>
      <c r="N59" s="188">
        <f t="shared" si="28"/>
        <v>1761.5280000000002</v>
      </c>
      <c r="O59" s="188">
        <f t="shared" si="28"/>
        <v>0</v>
      </c>
      <c r="P59" s="188">
        <f t="shared" si="28"/>
        <v>0</v>
      </c>
      <c r="Q59" s="188">
        <f t="shared" si="28"/>
        <v>47</v>
      </c>
      <c r="R59" s="188">
        <f t="shared" si="28"/>
        <v>2711.65</v>
      </c>
      <c r="S59" s="188">
        <f t="shared" si="28"/>
        <v>0</v>
      </c>
      <c r="T59" s="188">
        <f t="shared" si="28"/>
        <v>0</v>
      </c>
      <c r="U59" s="188">
        <f t="shared" si="28"/>
        <v>20</v>
      </c>
      <c r="V59" s="188">
        <f t="shared" si="28"/>
        <v>120.96</v>
      </c>
      <c r="W59" s="188">
        <f t="shared" si="28"/>
        <v>106</v>
      </c>
      <c r="X59" s="188">
        <f t="shared" si="28"/>
        <v>651.52</v>
      </c>
      <c r="Y59" s="188">
        <f t="shared" si="28"/>
        <v>173</v>
      </c>
      <c r="Z59" s="188">
        <f t="shared" si="28"/>
        <v>3484.13</v>
      </c>
      <c r="AA59" s="188">
        <f t="shared" si="28"/>
        <v>16</v>
      </c>
      <c r="AB59" s="188">
        <f t="shared" si="28"/>
        <v>95.240000000000009</v>
      </c>
      <c r="AC59" s="188">
        <f t="shared" si="28"/>
        <v>31</v>
      </c>
      <c r="AD59" s="188">
        <f t="shared" si="28"/>
        <v>60.620000000000005</v>
      </c>
      <c r="AE59" s="188">
        <f t="shared" si="28"/>
        <v>34</v>
      </c>
      <c r="AF59" s="188">
        <f t="shared" si="28"/>
        <v>978.2</v>
      </c>
      <c r="AG59" s="188">
        <f t="shared" si="28"/>
        <v>4</v>
      </c>
      <c r="AH59" s="188">
        <f t="shared" si="28"/>
        <v>24.27</v>
      </c>
      <c r="AI59" s="188">
        <f t="shared" si="28"/>
        <v>46</v>
      </c>
      <c r="AJ59" s="188">
        <f t="shared" si="28"/>
        <v>261.89</v>
      </c>
      <c r="AK59" s="188">
        <f t="shared" si="28"/>
        <v>4</v>
      </c>
      <c r="AL59" s="188">
        <f t="shared" si="28"/>
        <v>23.76</v>
      </c>
      <c r="AM59" s="188">
        <f t="shared" si="28"/>
        <v>2686</v>
      </c>
      <c r="AN59" s="188">
        <f t="shared" si="28"/>
        <v>6689.6379999999999</v>
      </c>
      <c r="AO59" s="188">
        <f t="shared" si="28"/>
        <v>403</v>
      </c>
      <c r="AP59" s="188">
        <f t="shared" si="28"/>
        <v>1069.51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24</v>
      </c>
      <c r="AV59" s="188">
        <f t="shared" si="28"/>
        <v>408.81</v>
      </c>
      <c r="AW59" s="188">
        <f t="shared" si="28"/>
        <v>0</v>
      </c>
      <c r="AX59" s="188">
        <f t="shared" si="28"/>
        <v>0</v>
      </c>
      <c r="AY59" s="188">
        <f t="shared" si="28"/>
        <v>33</v>
      </c>
      <c r="AZ59" s="188">
        <f t="shared" si="28"/>
        <v>551.08000000000004</v>
      </c>
      <c r="BA59" s="188">
        <f t="shared" si="28"/>
        <v>57</v>
      </c>
      <c r="BB59" s="188">
        <f t="shared" si="28"/>
        <v>959.89</v>
      </c>
      <c r="BC59" s="188">
        <f t="shared" si="28"/>
        <v>2743</v>
      </c>
      <c r="BD59" s="188">
        <f t="shared" si="28"/>
        <v>8089.91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286352</v>
      </c>
      <c r="D60" s="188">
        <f t="shared" si="29"/>
        <v>403500</v>
      </c>
      <c r="E60" s="188">
        <f t="shared" si="29"/>
        <v>229930</v>
      </c>
      <c r="F60" s="188">
        <f t="shared" si="29"/>
        <v>175974.62400000004</v>
      </c>
      <c r="G60" s="188">
        <f t="shared" si="29"/>
        <v>20857</v>
      </c>
      <c r="H60" s="188">
        <f t="shared" si="29"/>
        <v>16560</v>
      </c>
      <c r="I60" s="188">
        <f t="shared" si="29"/>
        <v>32647</v>
      </c>
      <c r="J60" s="188">
        <f t="shared" si="29"/>
        <v>23064.336000000003</v>
      </c>
      <c r="K60" s="188">
        <f t="shared" si="29"/>
        <v>1971</v>
      </c>
      <c r="L60" s="188">
        <f t="shared" si="29"/>
        <v>1460.9840000000002</v>
      </c>
      <c r="M60" s="188">
        <f t="shared" si="29"/>
        <v>550900</v>
      </c>
      <c r="N60" s="188">
        <f t="shared" si="29"/>
        <v>603999.94400000002</v>
      </c>
      <c r="O60" s="188">
        <f t="shared" si="29"/>
        <v>6042</v>
      </c>
      <c r="P60" s="188">
        <f t="shared" si="29"/>
        <v>37102.920000000006</v>
      </c>
      <c r="Q60" s="188">
        <f t="shared" si="29"/>
        <v>7488</v>
      </c>
      <c r="R60" s="188">
        <f t="shared" si="29"/>
        <v>432947.16000000003</v>
      </c>
      <c r="S60" s="188">
        <f t="shared" si="29"/>
        <v>4331</v>
      </c>
      <c r="T60" s="188">
        <f t="shared" si="29"/>
        <v>26578.09</v>
      </c>
      <c r="U60" s="188">
        <f t="shared" si="29"/>
        <v>4934</v>
      </c>
      <c r="V60" s="188">
        <f t="shared" si="29"/>
        <v>29326.269999999997</v>
      </c>
      <c r="W60" s="188">
        <f t="shared" si="29"/>
        <v>17404</v>
      </c>
      <c r="X60" s="188">
        <f t="shared" si="29"/>
        <v>105045.56</v>
      </c>
      <c r="Y60" s="188">
        <f t="shared" si="29"/>
        <v>40199</v>
      </c>
      <c r="Z60" s="188">
        <f t="shared" si="29"/>
        <v>631000</v>
      </c>
      <c r="AA60" s="188">
        <f t="shared" si="29"/>
        <v>7030</v>
      </c>
      <c r="AB60" s="188">
        <f t="shared" si="29"/>
        <v>38450.65</v>
      </c>
      <c r="AC60" s="188">
        <f t="shared" si="29"/>
        <v>49166</v>
      </c>
      <c r="AD60" s="188">
        <f t="shared" si="29"/>
        <v>56530.900000000009</v>
      </c>
      <c r="AE60" s="188">
        <f t="shared" si="29"/>
        <v>26636</v>
      </c>
      <c r="AF60" s="188">
        <f t="shared" si="29"/>
        <v>200250.09000000003</v>
      </c>
      <c r="AG60" s="188">
        <f t="shared" si="29"/>
        <v>2463</v>
      </c>
      <c r="AH60" s="188">
        <f t="shared" si="29"/>
        <v>11780.52</v>
      </c>
      <c r="AI60" s="188">
        <f t="shared" si="29"/>
        <v>11477</v>
      </c>
      <c r="AJ60" s="188">
        <f t="shared" si="29"/>
        <v>61287.839999999989</v>
      </c>
      <c r="AK60" s="188">
        <f t="shared" si="29"/>
        <v>8768</v>
      </c>
      <c r="AL60" s="188">
        <f t="shared" si="29"/>
        <v>56700</v>
      </c>
      <c r="AM60" s="188">
        <f>M60+Y60+AA60+AC60+AE60+AG60+AI60+AK60</f>
        <v>696639</v>
      </c>
      <c r="AN60" s="188">
        <f>N60+Z60+AB60+AD60+AF60+AH60+AJ60+AL60</f>
        <v>1659999.9440000001</v>
      </c>
      <c r="AO60" s="188">
        <f t="shared" ref="AO60:BB60" si="30">AO59+AO54+AO52+AO49+AO47+AO45+AO35+AO20</f>
        <v>104409</v>
      </c>
      <c r="AP60" s="188">
        <f t="shared" si="30"/>
        <v>249000.04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11589</v>
      </c>
      <c r="AV60" s="188">
        <f t="shared" si="30"/>
        <v>163838.12</v>
      </c>
      <c r="AW60" s="188">
        <f t="shared" si="30"/>
        <v>0</v>
      </c>
      <c r="AX60" s="188">
        <f t="shared" si="30"/>
        <v>0</v>
      </c>
      <c r="AY60" s="188">
        <f t="shared" si="30"/>
        <v>48094</v>
      </c>
      <c r="AZ60" s="188">
        <f t="shared" si="30"/>
        <v>436161.88</v>
      </c>
      <c r="BA60" s="188">
        <f t="shared" si="30"/>
        <v>59683</v>
      </c>
      <c r="BB60" s="188">
        <f t="shared" si="30"/>
        <v>600000</v>
      </c>
      <c r="BC60" s="188">
        <f>AM60+BA60</f>
        <v>756322</v>
      </c>
      <c r="BD60" s="188">
        <f>AN60+BB60</f>
        <v>2259999.9440000001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"/>
    </sheetView>
  </sheetViews>
  <sheetFormatPr defaultRowHeight="15" x14ac:dyDescent="0.25"/>
  <cols>
    <col min="1" max="1" width="6.28515625" customWidth="1"/>
    <col min="2" max="2" width="25.85546875" customWidth="1"/>
    <col min="3" max="3" width="12.85546875" customWidth="1"/>
    <col min="4" max="4" width="11.85546875" customWidth="1"/>
    <col min="5" max="5" width="12.5703125" customWidth="1"/>
    <col min="6" max="6" width="11.42578125" customWidth="1"/>
    <col min="7" max="7" width="12.5703125" customWidth="1"/>
    <col min="8" max="9" width="12" customWidth="1"/>
    <col min="10" max="10" width="10.28515625" customWidth="1"/>
    <col min="11" max="11" width="11.42578125" customWidth="1"/>
    <col min="12" max="12" width="11.28515625" customWidth="1"/>
    <col min="13" max="13" width="10.28515625" customWidth="1"/>
    <col min="14" max="14" width="10.140625" customWidth="1"/>
    <col min="15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110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Loan'!EI11</f>
        <v>1253</v>
      </c>
      <c r="D8" s="190">
        <f>'Crop Loan'!EJ11</f>
        <v>2125</v>
      </c>
      <c r="E8" s="59">
        <v>283</v>
      </c>
      <c r="F8" s="59">
        <v>292.23423000000003</v>
      </c>
      <c r="G8" s="59">
        <v>56</v>
      </c>
      <c r="H8" s="59">
        <v>74.529000000000011</v>
      </c>
      <c r="I8" s="59">
        <v>31</v>
      </c>
      <c r="J8" s="59">
        <v>37.161000000000001</v>
      </c>
      <c r="K8" s="59">
        <v>1</v>
      </c>
      <c r="L8" s="59">
        <v>1.512</v>
      </c>
      <c r="M8" s="190">
        <f>C8+E8+I8+K8</f>
        <v>1568</v>
      </c>
      <c r="N8" s="190">
        <f>D8+F8+J8+L8</f>
        <v>2455.9072300000003</v>
      </c>
      <c r="O8" s="59">
        <v>30</v>
      </c>
      <c r="P8" s="59">
        <v>90.75</v>
      </c>
      <c r="Q8" s="59">
        <v>25</v>
      </c>
      <c r="R8" s="59">
        <v>75.349999999999994</v>
      </c>
      <c r="S8" s="59">
        <v>2</v>
      </c>
      <c r="T8" s="59">
        <v>6.9</v>
      </c>
      <c r="U8" s="59">
        <v>16</v>
      </c>
      <c r="V8" s="59">
        <v>48.63</v>
      </c>
      <c r="W8" s="59">
        <v>7</v>
      </c>
      <c r="X8" s="59">
        <v>19.79</v>
      </c>
      <c r="Y8" s="59">
        <f>O8+Q8+S8+U8+W8</f>
        <v>80</v>
      </c>
      <c r="Z8" s="59">
        <f>P8+R8+T8+V8+X8</f>
        <v>241.42</v>
      </c>
      <c r="AA8" s="59">
        <v>0</v>
      </c>
      <c r="AB8" s="59">
        <v>0</v>
      </c>
      <c r="AC8" s="59">
        <v>58</v>
      </c>
      <c r="AD8" s="59">
        <v>75.16</v>
      </c>
      <c r="AE8" s="59">
        <v>22</v>
      </c>
      <c r="AF8" s="59">
        <v>325.24</v>
      </c>
      <c r="AG8" s="59">
        <v>5</v>
      </c>
      <c r="AH8" s="59">
        <v>6.29</v>
      </c>
      <c r="AI8" s="59">
        <v>1</v>
      </c>
      <c r="AJ8" s="59">
        <v>1.56</v>
      </c>
      <c r="AK8" s="59">
        <v>85</v>
      </c>
      <c r="AL8" s="59">
        <v>111.08</v>
      </c>
      <c r="AM8" s="59">
        <f>M8+Y8+AA8+AC8+AE8+AG8+AI8+AK8</f>
        <v>1819</v>
      </c>
      <c r="AN8" s="59">
        <f>N8+Z8+AB8+AD8+AF8+AH8+AJ8+AL8</f>
        <v>3216.6572300000003</v>
      </c>
      <c r="AO8" s="59">
        <v>251</v>
      </c>
      <c r="AP8" s="59">
        <v>430.48</v>
      </c>
      <c r="AQ8" s="59">
        <v>0</v>
      </c>
      <c r="AR8" s="59">
        <v>0</v>
      </c>
      <c r="AS8" s="59">
        <v>0</v>
      </c>
      <c r="AT8" s="59">
        <v>0</v>
      </c>
      <c r="AU8" s="59">
        <v>15</v>
      </c>
      <c r="AV8" s="59">
        <v>145.43</v>
      </c>
      <c r="AW8" s="59">
        <v>0</v>
      </c>
      <c r="AX8" s="59">
        <v>0</v>
      </c>
      <c r="AY8" s="59">
        <v>60</v>
      </c>
      <c r="AZ8" s="59">
        <v>120.75</v>
      </c>
      <c r="BA8" s="59">
        <f>AQ8+AS8+AU8+AW8+AY8</f>
        <v>75</v>
      </c>
      <c r="BB8" s="59">
        <v>266.18</v>
      </c>
      <c r="BC8" s="59">
        <v>1748</v>
      </c>
      <c r="BD8" s="59">
        <v>3136.03</v>
      </c>
    </row>
    <row r="9" spans="1:56" s="105" customFormat="1" ht="15.75" x14ac:dyDescent="0.25">
      <c r="A9" s="59">
        <v>2</v>
      </c>
      <c r="B9" s="59" t="s">
        <v>37</v>
      </c>
      <c r="C9" s="190">
        <f>'Crop Loan'!EI12</f>
        <v>5716</v>
      </c>
      <c r="D9" s="190">
        <f>'Crop Loan'!EJ12</f>
        <v>6989</v>
      </c>
      <c r="E9" s="59">
        <v>1226</v>
      </c>
      <c r="F9" s="59">
        <v>1461.1201200000003</v>
      </c>
      <c r="G9" s="59">
        <v>288</v>
      </c>
      <c r="H9" s="59">
        <v>372.447</v>
      </c>
      <c r="I9" s="59">
        <v>152</v>
      </c>
      <c r="J9" s="59">
        <v>185.86800000000002</v>
      </c>
      <c r="K9" s="59">
        <v>6</v>
      </c>
      <c r="L9" s="59">
        <v>7.551000000000001</v>
      </c>
      <c r="M9" s="190">
        <f t="shared" ref="M9:M19" si="0">C9+E9+I9+K9</f>
        <v>7100</v>
      </c>
      <c r="N9" s="190">
        <f t="shared" ref="N9:N19" si="1">D9+F9+J9+L9</f>
        <v>8643.5391199999995</v>
      </c>
      <c r="O9" s="59">
        <v>151</v>
      </c>
      <c r="P9" s="59">
        <v>453.74</v>
      </c>
      <c r="Q9" s="59">
        <v>125</v>
      </c>
      <c r="R9" s="59">
        <v>376.75</v>
      </c>
      <c r="S9" s="59">
        <v>11</v>
      </c>
      <c r="T9" s="59">
        <v>34.5</v>
      </c>
      <c r="U9" s="59">
        <v>81</v>
      </c>
      <c r="V9" s="59">
        <v>243.1</v>
      </c>
      <c r="W9" s="59">
        <v>34</v>
      </c>
      <c r="X9" s="59">
        <v>98.98</v>
      </c>
      <c r="Y9" s="59">
        <f t="shared" ref="Y9:Y19" si="2">O9+Q9+S9+U9+W9</f>
        <v>402</v>
      </c>
      <c r="Z9" s="59">
        <f t="shared" ref="Z9:Z19" si="3">P9+R9+T9+V9+X9</f>
        <v>1207.07</v>
      </c>
      <c r="AA9" s="59">
        <v>0</v>
      </c>
      <c r="AB9" s="59">
        <v>0</v>
      </c>
      <c r="AC9" s="59">
        <v>289</v>
      </c>
      <c r="AD9" s="59">
        <v>375.74</v>
      </c>
      <c r="AE9" s="59">
        <v>109</v>
      </c>
      <c r="AF9" s="59">
        <v>1626.25</v>
      </c>
      <c r="AG9" s="59">
        <v>23</v>
      </c>
      <c r="AH9" s="59">
        <v>31.41</v>
      </c>
      <c r="AI9" s="59">
        <v>6</v>
      </c>
      <c r="AJ9" s="59">
        <v>7.78</v>
      </c>
      <c r="AK9" s="59">
        <v>428</v>
      </c>
      <c r="AL9" s="59">
        <v>555.41999999999996</v>
      </c>
      <c r="AM9" s="59">
        <f t="shared" ref="AM9:AM19" si="4">M9+Y9+AA9+AC9+AE9+AG9+AI9+AK9</f>
        <v>8357</v>
      </c>
      <c r="AN9" s="59">
        <f t="shared" ref="AN9:AN19" si="5">N9+Z9+AB9+AD9+AF9+AH9+AJ9+AL9</f>
        <v>12447.20912</v>
      </c>
      <c r="AO9" s="59">
        <v>1254</v>
      </c>
      <c r="AP9" s="59">
        <v>1825.9</v>
      </c>
      <c r="AQ9" s="59">
        <v>0</v>
      </c>
      <c r="AR9" s="59">
        <v>0</v>
      </c>
      <c r="AS9" s="59">
        <v>0</v>
      </c>
      <c r="AT9" s="59">
        <v>0</v>
      </c>
      <c r="AU9" s="59">
        <v>71</v>
      </c>
      <c r="AV9" s="59">
        <v>727.17</v>
      </c>
      <c r="AW9" s="59">
        <v>0</v>
      </c>
      <c r="AX9" s="59">
        <v>0</v>
      </c>
      <c r="AY9" s="59">
        <v>301</v>
      </c>
      <c r="AZ9" s="59">
        <v>603.72</v>
      </c>
      <c r="BA9" s="59">
        <v>372</v>
      </c>
      <c r="BB9" s="59">
        <v>1330.89</v>
      </c>
      <c r="BC9" s="59">
        <v>8729</v>
      </c>
      <c r="BD9" s="59">
        <v>13503.48</v>
      </c>
    </row>
    <row r="10" spans="1:56" s="105" customFormat="1" ht="15.75" x14ac:dyDescent="0.25">
      <c r="A10" s="59">
        <v>3</v>
      </c>
      <c r="B10" s="59" t="s">
        <v>38</v>
      </c>
      <c r="C10" s="190">
        <f>'Crop Loan'!EI13</f>
        <v>22427</v>
      </c>
      <c r="D10" s="190">
        <f>'Crop Loan'!EJ13</f>
        <v>33300</v>
      </c>
      <c r="E10" s="59">
        <v>3571</v>
      </c>
      <c r="F10" s="59">
        <v>4091.5416600000003</v>
      </c>
      <c r="G10" s="59">
        <v>784</v>
      </c>
      <c r="H10" s="59">
        <v>1043.154</v>
      </c>
      <c r="I10" s="59">
        <v>422</v>
      </c>
      <c r="J10" s="59">
        <v>520.28100000000006</v>
      </c>
      <c r="K10" s="59">
        <v>14</v>
      </c>
      <c r="L10" s="59">
        <v>21.167999999999999</v>
      </c>
      <c r="M10" s="190">
        <f t="shared" si="0"/>
        <v>26434</v>
      </c>
      <c r="N10" s="190">
        <f t="shared" si="1"/>
        <v>37932.990660000003</v>
      </c>
      <c r="O10" s="59">
        <v>423</v>
      </c>
      <c r="P10" s="59">
        <v>1270.49</v>
      </c>
      <c r="Q10" s="59">
        <v>352</v>
      </c>
      <c r="R10" s="59">
        <v>1054.8800000000001</v>
      </c>
      <c r="S10" s="59">
        <v>34</v>
      </c>
      <c r="T10" s="59">
        <v>96.63</v>
      </c>
      <c r="U10" s="59">
        <v>228</v>
      </c>
      <c r="V10" s="59">
        <v>680.66</v>
      </c>
      <c r="W10" s="59">
        <v>91</v>
      </c>
      <c r="X10" s="59">
        <v>277.04000000000002</v>
      </c>
      <c r="Y10" s="59">
        <f t="shared" si="2"/>
        <v>1128</v>
      </c>
      <c r="Z10" s="59">
        <f t="shared" si="3"/>
        <v>3379.7</v>
      </c>
      <c r="AA10" s="59">
        <v>0</v>
      </c>
      <c r="AB10" s="59">
        <v>0</v>
      </c>
      <c r="AC10" s="59">
        <v>812</v>
      </c>
      <c r="AD10" s="59">
        <v>1052.24</v>
      </c>
      <c r="AE10" s="59">
        <v>308</v>
      </c>
      <c r="AF10" s="59">
        <v>4553.4799999999996</v>
      </c>
      <c r="AG10" s="59">
        <v>70</v>
      </c>
      <c r="AH10" s="59">
        <v>88.06</v>
      </c>
      <c r="AI10" s="59">
        <v>14</v>
      </c>
      <c r="AJ10" s="59">
        <v>21.84</v>
      </c>
      <c r="AK10" s="59">
        <v>1190</v>
      </c>
      <c r="AL10" s="59">
        <v>1555.12</v>
      </c>
      <c r="AM10" s="59">
        <f t="shared" si="4"/>
        <v>29956</v>
      </c>
      <c r="AN10" s="59">
        <f t="shared" si="5"/>
        <v>48583.430659999991</v>
      </c>
      <c r="AO10" s="59">
        <v>4195</v>
      </c>
      <c r="AP10" s="59">
        <v>7272.51</v>
      </c>
      <c r="AQ10" s="59">
        <v>0</v>
      </c>
      <c r="AR10" s="59">
        <v>0</v>
      </c>
      <c r="AS10" s="59">
        <v>0</v>
      </c>
      <c r="AT10" s="59">
        <v>0</v>
      </c>
      <c r="AU10" s="59">
        <v>200</v>
      </c>
      <c r="AV10" s="59">
        <v>2035.97</v>
      </c>
      <c r="AW10" s="59">
        <v>0</v>
      </c>
      <c r="AX10" s="59">
        <v>0</v>
      </c>
      <c r="AY10" s="59">
        <v>848</v>
      </c>
      <c r="AZ10" s="59">
        <v>1690.42</v>
      </c>
      <c r="BA10" s="59">
        <v>1048</v>
      </c>
      <c r="BB10" s="59">
        <v>3726.39</v>
      </c>
      <c r="BC10" s="59">
        <v>29019</v>
      </c>
      <c r="BD10" s="59">
        <v>52209.81</v>
      </c>
    </row>
    <row r="11" spans="1:56" s="105" customFormat="1" ht="15.75" x14ac:dyDescent="0.25">
      <c r="A11" s="59">
        <v>4</v>
      </c>
      <c r="B11" s="59" t="s">
        <v>39</v>
      </c>
      <c r="C11" s="190">
        <f>'Crop Loan'!EI14</f>
        <v>3756</v>
      </c>
      <c r="D11" s="190">
        <f>'Crop Loan'!EJ14</f>
        <v>6600</v>
      </c>
      <c r="E11" s="59">
        <v>832</v>
      </c>
      <c r="F11" s="59">
        <v>1168.9587900000001</v>
      </c>
      <c r="G11" s="59">
        <v>225</v>
      </c>
      <c r="H11" s="59">
        <v>298.125</v>
      </c>
      <c r="I11" s="59">
        <v>122</v>
      </c>
      <c r="J11" s="59">
        <v>148.68</v>
      </c>
      <c r="K11" s="59">
        <v>5</v>
      </c>
      <c r="L11" s="59">
        <v>6.0389999999999997</v>
      </c>
      <c r="M11" s="190">
        <f t="shared" si="0"/>
        <v>4715</v>
      </c>
      <c r="N11" s="190">
        <f t="shared" si="1"/>
        <v>7923.6777900000006</v>
      </c>
      <c r="O11" s="59">
        <v>120</v>
      </c>
      <c r="P11" s="59">
        <v>363.01</v>
      </c>
      <c r="Q11" s="59">
        <v>100</v>
      </c>
      <c r="R11" s="59">
        <v>301.39999999999998</v>
      </c>
      <c r="S11" s="59">
        <v>9</v>
      </c>
      <c r="T11" s="59">
        <v>27.6</v>
      </c>
      <c r="U11" s="59">
        <v>65</v>
      </c>
      <c r="V11" s="59">
        <v>194.49</v>
      </c>
      <c r="W11" s="59">
        <v>26</v>
      </c>
      <c r="X11" s="59">
        <v>79.180000000000007</v>
      </c>
      <c r="Y11" s="59">
        <f t="shared" si="2"/>
        <v>320</v>
      </c>
      <c r="Z11" s="59">
        <f t="shared" si="3"/>
        <v>965.68000000000006</v>
      </c>
      <c r="AA11" s="59">
        <v>0</v>
      </c>
      <c r="AB11" s="59">
        <v>0</v>
      </c>
      <c r="AC11" s="59">
        <v>232</v>
      </c>
      <c r="AD11" s="59">
        <v>300.61</v>
      </c>
      <c r="AE11" s="59">
        <v>87</v>
      </c>
      <c r="AF11" s="59">
        <v>1300.96</v>
      </c>
      <c r="AG11" s="59">
        <v>20</v>
      </c>
      <c r="AH11" s="59">
        <v>25.17</v>
      </c>
      <c r="AI11" s="59">
        <v>4</v>
      </c>
      <c r="AJ11" s="59">
        <v>6.25</v>
      </c>
      <c r="AK11" s="59">
        <v>342</v>
      </c>
      <c r="AL11" s="59">
        <v>444.33</v>
      </c>
      <c r="AM11" s="59">
        <f t="shared" si="4"/>
        <v>5720</v>
      </c>
      <c r="AN11" s="59">
        <f t="shared" si="5"/>
        <v>10966.677790000002</v>
      </c>
      <c r="AO11" s="59">
        <v>903</v>
      </c>
      <c r="AP11" s="59">
        <v>1605.83</v>
      </c>
      <c r="AQ11" s="59">
        <v>0</v>
      </c>
      <c r="AR11" s="59">
        <v>0</v>
      </c>
      <c r="AS11" s="59">
        <v>0</v>
      </c>
      <c r="AT11" s="59">
        <v>0</v>
      </c>
      <c r="AU11" s="59">
        <v>59</v>
      </c>
      <c r="AV11" s="59">
        <v>581.72</v>
      </c>
      <c r="AW11" s="59">
        <v>0</v>
      </c>
      <c r="AX11" s="59">
        <v>0</v>
      </c>
      <c r="AY11" s="59">
        <v>241</v>
      </c>
      <c r="AZ11" s="59">
        <v>482.99</v>
      </c>
      <c r="BA11" s="59">
        <v>300</v>
      </c>
      <c r="BB11" s="59">
        <v>1064.71</v>
      </c>
      <c r="BC11" s="59">
        <v>6320</v>
      </c>
      <c r="BD11" s="59">
        <v>11770.22</v>
      </c>
    </row>
    <row r="12" spans="1:56" s="105" customFormat="1" ht="15.75" x14ac:dyDescent="0.25">
      <c r="A12" s="59">
        <v>5</v>
      </c>
      <c r="B12" s="59" t="s">
        <v>40</v>
      </c>
      <c r="C12" s="190">
        <f>'Crop Loan'!EI15</f>
        <v>1126</v>
      </c>
      <c r="D12" s="190">
        <f>'Crop Loan'!EJ15</f>
        <v>1350</v>
      </c>
      <c r="E12" s="59">
        <v>283</v>
      </c>
      <c r="F12" s="59">
        <v>292.23423000000003</v>
      </c>
      <c r="G12" s="59">
        <v>56</v>
      </c>
      <c r="H12" s="59">
        <v>74.529000000000011</v>
      </c>
      <c r="I12" s="59">
        <v>31</v>
      </c>
      <c r="J12" s="59">
        <v>37.161000000000001</v>
      </c>
      <c r="K12" s="59">
        <v>1</v>
      </c>
      <c r="L12" s="59">
        <v>1.512</v>
      </c>
      <c r="M12" s="190">
        <f t="shared" si="0"/>
        <v>1441</v>
      </c>
      <c r="N12" s="190">
        <f t="shared" si="1"/>
        <v>1680.90723</v>
      </c>
      <c r="O12" s="59">
        <v>30</v>
      </c>
      <c r="P12" s="59">
        <v>90.75</v>
      </c>
      <c r="Q12" s="59">
        <v>25</v>
      </c>
      <c r="R12" s="59">
        <v>75.349999999999994</v>
      </c>
      <c r="S12" s="59">
        <v>2</v>
      </c>
      <c r="T12" s="59">
        <v>6.9</v>
      </c>
      <c r="U12" s="59">
        <v>16</v>
      </c>
      <c r="V12" s="59">
        <v>48.63</v>
      </c>
      <c r="W12" s="59">
        <v>7</v>
      </c>
      <c r="X12" s="59">
        <v>19.79</v>
      </c>
      <c r="Y12" s="59">
        <f t="shared" si="2"/>
        <v>80</v>
      </c>
      <c r="Z12" s="59">
        <f t="shared" si="3"/>
        <v>241.42</v>
      </c>
      <c r="AA12" s="59">
        <v>0</v>
      </c>
      <c r="AB12" s="59">
        <v>0</v>
      </c>
      <c r="AC12" s="59">
        <v>58</v>
      </c>
      <c r="AD12" s="59">
        <v>75.16</v>
      </c>
      <c r="AE12" s="59">
        <v>22</v>
      </c>
      <c r="AF12" s="59">
        <v>325.24</v>
      </c>
      <c r="AG12" s="59">
        <v>5</v>
      </c>
      <c r="AH12" s="59">
        <v>6.29</v>
      </c>
      <c r="AI12" s="59">
        <v>1</v>
      </c>
      <c r="AJ12" s="59">
        <v>1.56</v>
      </c>
      <c r="AK12" s="59">
        <v>85</v>
      </c>
      <c r="AL12" s="59">
        <v>111.08</v>
      </c>
      <c r="AM12" s="59">
        <f t="shared" si="4"/>
        <v>1692</v>
      </c>
      <c r="AN12" s="59">
        <f t="shared" si="5"/>
        <v>2441.6572300000003</v>
      </c>
      <c r="AO12" s="59">
        <v>254</v>
      </c>
      <c r="AP12" s="59">
        <v>369.41</v>
      </c>
      <c r="AQ12" s="59">
        <v>0</v>
      </c>
      <c r="AR12" s="59">
        <v>0</v>
      </c>
      <c r="AS12" s="59">
        <v>0</v>
      </c>
      <c r="AT12" s="59">
        <v>0</v>
      </c>
      <c r="AU12" s="59">
        <v>15</v>
      </c>
      <c r="AV12" s="59">
        <v>145.43</v>
      </c>
      <c r="AW12" s="59">
        <v>0</v>
      </c>
      <c r="AX12" s="59">
        <v>0</v>
      </c>
      <c r="AY12" s="59">
        <v>60</v>
      </c>
      <c r="AZ12" s="59">
        <v>120.75</v>
      </c>
      <c r="BA12" s="59">
        <v>75</v>
      </c>
      <c r="BB12" s="59">
        <v>266.18</v>
      </c>
      <c r="BC12" s="59">
        <v>1767</v>
      </c>
      <c r="BD12" s="59">
        <v>2728.88</v>
      </c>
    </row>
    <row r="13" spans="1:56" s="105" customFormat="1" ht="15.75" x14ac:dyDescent="0.25">
      <c r="A13" s="59">
        <v>6</v>
      </c>
      <c r="B13" s="59" t="s">
        <v>41</v>
      </c>
      <c r="C13" s="190">
        <f>'Crop Loan'!EI16</f>
        <v>793</v>
      </c>
      <c r="D13" s="190">
        <f>'Crop Loan'!EJ16</f>
        <v>1375</v>
      </c>
      <c r="E13" s="59">
        <v>283</v>
      </c>
      <c r="F13" s="59">
        <v>292.23423000000003</v>
      </c>
      <c r="G13" s="59">
        <v>56</v>
      </c>
      <c r="H13" s="59">
        <v>74.529000000000011</v>
      </c>
      <c r="I13" s="59">
        <v>31</v>
      </c>
      <c r="J13" s="59">
        <v>37.161000000000001</v>
      </c>
      <c r="K13" s="59">
        <v>1</v>
      </c>
      <c r="L13" s="59">
        <v>1.512</v>
      </c>
      <c r="M13" s="190">
        <f t="shared" si="0"/>
        <v>1108</v>
      </c>
      <c r="N13" s="190">
        <f t="shared" si="1"/>
        <v>1705.90723</v>
      </c>
      <c r="O13" s="59">
        <v>30</v>
      </c>
      <c r="P13" s="59">
        <v>90.75</v>
      </c>
      <c r="Q13" s="59">
        <v>25</v>
      </c>
      <c r="R13" s="59">
        <v>75.349999999999994</v>
      </c>
      <c r="S13" s="59">
        <v>2</v>
      </c>
      <c r="T13" s="59">
        <v>6.9</v>
      </c>
      <c r="U13" s="59">
        <v>16</v>
      </c>
      <c r="V13" s="59">
        <v>48.63</v>
      </c>
      <c r="W13" s="59">
        <v>7</v>
      </c>
      <c r="X13" s="59">
        <v>19.79</v>
      </c>
      <c r="Y13" s="59">
        <f t="shared" si="2"/>
        <v>80</v>
      </c>
      <c r="Z13" s="59">
        <f t="shared" si="3"/>
        <v>241.42</v>
      </c>
      <c r="AA13" s="59">
        <v>0</v>
      </c>
      <c r="AB13" s="59">
        <v>0</v>
      </c>
      <c r="AC13" s="59">
        <v>58</v>
      </c>
      <c r="AD13" s="59">
        <v>75.16</v>
      </c>
      <c r="AE13" s="59">
        <v>22</v>
      </c>
      <c r="AF13" s="59">
        <v>325.24</v>
      </c>
      <c r="AG13" s="59">
        <v>5</v>
      </c>
      <c r="AH13" s="59">
        <v>6.29</v>
      </c>
      <c r="AI13" s="59">
        <v>1</v>
      </c>
      <c r="AJ13" s="59">
        <v>1.56</v>
      </c>
      <c r="AK13" s="59">
        <v>85</v>
      </c>
      <c r="AL13" s="59">
        <v>111.08</v>
      </c>
      <c r="AM13" s="59">
        <f t="shared" si="4"/>
        <v>1359</v>
      </c>
      <c r="AN13" s="59">
        <f t="shared" si="5"/>
        <v>2466.6572300000003</v>
      </c>
      <c r="AO13" s="59">
        <v>204</v>
      </c>
      <c r="AP13" s="59">
        <v>382.62</v>
      </c>
      <c r="AQ13" s="59">
        <v>0</v>
      </c>
      <c r="AR13" s="59">
        <v>0</v>
      </c>
      <c r="AS13" s="59">
        <v>0</v>
      </c>
      <c r="AT13" s="59">
        <v>0</v>
      </c>
      <c r="AU13" s="59">
        <v>15</v>
      </c>
      <c r="AV13" s="59">
        <v>145.43</v>
      </c>
      <c r="AW13" s="59">
        <v>0</v>
      </c>
      <c r="AX13" s="59">
        <v>0</v>
      </c>
      <c r="AY13" s="59">
        <v>60</v>
      </c>
      <c r="AZ13" s="59">
        <v>120.75</v>
      </c>
      <c r="BA13" s="59">
        <v>75</v>
      </c>
      <c r="BB13" s="59">
        <v>266.18</v>
      </c>
      <c r="BC13" s="59">
        <v>1434</v>
      </c>
      <c r="BD13" s="59">
        <v>2816.99</v>
      </c>
    </row>
    <row r="14" spans="1:56" s="105" customFormat="1" ht="15.75" x14ac:dyDescent="0.25">
      <c r="A14" s="59">
        <v>7</v>
      </c>
      <c r="B14" s="59" t="s">
        <v>42</v>
      </c>
      <c r="C14" s="190">
        <f>'Crop Loan'!EI17</f>
        <v>0</v>
      </c>
      <c r="D14" s="190">
        <f>'Crop Loan'!EJ17</f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Loan'!EI18</f>
        <v>0</v>
      </c>
      <c r="D15" s="190">
        <f>'Crop Loan'!EJ18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Loan'!EI19</f>
        <v>619</v>
      </c>
      <c r="D16" s="190">
        <f>'Crop Loan'!EJ19</f>
        <v>600</v>
      </c>
      <c r="E16" s="59">
        <v>283</v>
      </c>
      <c r="F16" s="59">
        <v>292.23423000000003</v>
      </c>
      <c r="G16" s="59">
        <v>56</v>
      </c>
      <c r="H16" s="59">
        <v>74.529000000000011</v>
      </c>
      <c r="I16" s="59">
        <v>31</v>
      </c>
      <c r="J16" s="59">
        <v>37.161000000000001</v>
      </c>
      <c r="K16" s="59">
        <v>1</v>
      </c>
      <c r="L16" s="59">
        <v>1.512</v>
      </c>
      <c r="M16" s="190">
        <f t="shared" si="0"/>
        <v>934</v>
      </c>
      <c r="N16" s="190">
        <f t="shared" si="1"/>
        <v>930.90723000000003</v>
      </c>
      <c r="O16" s="59">
        <v>30</v>
      </c>
      <c r="P16" s="59">
        <v>90.75</v>
      </c>
      <c r="Q16" s="59">
        <v>25</v>
      </c>
      <c r="R16" s="59">
        <v>75.349999999999994</v>
      </c>
      <c r="S16" s="59">
        <v>2</v>
      </c>
      <c r="T16" s="59">
        <v>6.9</v>
      </c>
      <c r="U16" s="59">
        <v>16</v>
      </c>
      <c r="V16" s="59">
        <v>48.63</v>
      </c>
      <c r="W16" s="59">
        <v>7</v>
      </c>
      <c r="X16" s="59">
        <v>19.79</v>
      </c>
      <c r="Y16" s="59">
        <f t="shared" si="2"/>
        <v>80</v>
      </c>
      <c r="Z16" s="59">
        <f t="shared" si="3"/>
        <v>241.42</v>
      </c>
      <c r="AA16" s="59">
        <v>0</v>
      </c>
      <c r="AB16" s="59">
        <v>0</v>
      </c>
      <c r="AC16" s="59">
        <v>58</v>
      </c>
      <c r="AD16" s="59">
        <v>75.16</v>
      </c>
      <c r="AE16" s="59">
        <v>22</v>
      </c>
      <c r="AF16" s="59">
        <v>325.24</v>
      </c>
      <c r="AG16" s="59">
        <v>5</v>
      </c>
      <c r="AH16" s="59">
        <v>6.29</v>
      </c>
      <c r="AI16" s="59">
        <v>1</v>
      </c>
      <c r="AJ16" s="59">
        <v>1.56</v>
      </c>
      <c r="AK16" s="59">
        <v>85</v>
      </c>
      <c r="AL16" s="59">
        <v>111.08</v>
      </c>
      <c r="AM16" s="59">
        <f t="shared" si="4"/>
        <v>1185</v>
      </c>
      <c r="AN16" s="59">
        <f t="shared" si="5"/>
        <v>1691.65723</v>
      </c>
      <c r="AO16" s="59">
        <v>178</v>
      </c>
      <c r="AP16" s="59">
        <v>268.06</v>
      </c>
      <c r="AQ16" s="59">
        <v>0</v>
      </c>
      <c r="AR16" s="59">
        <v>0</v>
      </c>
      <c r="AS16" s="59">
        <v>0</v>
      </c>
      <c r="AT16" s="59">
        <v>0</v>
      </c>
      <c r="AU16" s="59">
        <v>15</v>
      </c>
      <c r="AV16" s="59">
        <v>145.43</v>
      </c>
      <c r="AW16" s="59">
        <v>0</v>
      </c>
      <c r="AX16" s="59">
        <v>0</v>
      </c>
      <c r="AY16" s="59">
        <v>60</v>
      </c>
      <c r="AZ16" s="59">
        <v>120.75</v>
      </c>
      <c r="BA16" s="59">
        <v>75</v>
      </c>
      <c r="BB16" s="59">
        <v>266.18</v>
      </c>
      <c r="BC16" s="59">
        <v>1260</v>
      </c>
      <c r="BD16" s="59">
        <v>2053.27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Loan'!EI20</f>
        <v>39195</v>
      </c>
      <c r="D17" s="190">
        <f>'Crop Loan'!EJ20</f>
        <v>54789</v>
      </c>
      <c r="E17" s="59">
        <v>7320</v>
      </c>
      <c r="F17" s="59">
        <v>8474.4573300000029</v>
      </c>
      <c r="G17" s="59">
        <v>1721</v>
      </c>
      <c r="H17" s="59">
        <v>2160.7200000000003</v>
      </c>
      <c r="I17" s="59">
        <v>873</v>
      </c>
      <c r="J17" s="59">
        <v>1078.0920000000001</v>
      </c>
      <c r="K17" s="59">
        <v>42</v>
      </c>
      <c r="L17" s="59">
        <v>43.803000000000004</v>
      </c>
      <c r="M17" s="190">
        <f t="shared" si="0"/>
        <v>47430</v>
      </c>
      <c r="N17" s="190">
        <f t="shared" si="1"/>
        <v>64385.352330000002</v>
      </c>
      <c r="O17" s="59">
        <v>877</v>
      </c>
      <c r="P17" s="59">
        <v>2631.65</v>
      </c>
      <c r="Q17" s="59">
        <v>732</v>
      </c>
      <c r="R17" s="59">
        <v>2185.06</v>
      </c>
      <c r="S17" s="59">
        <v>74</v>
      </c>
      <c r="T17" s="59">
        <v>200.27</v>
      </c>
      <c r="U17" s="59">
        <v>467</v>
      </c>
      <c r="V17" s="59">
        <v>1410.1</v>
      </c>
      <c r="W17" s="59">
        <v>193</v>
      </c>
      <c r="X17" s="59">
        <v>574.04999999999995</v>
      </c>
      <c r="Y17" s="59">
        <f t="shared" si="2"/>
        <v>2343</v>
      </c>
      <c r="Z17" s="59">
        <f t="shared" si="3"/>
        <v>7001.13</v>
      </c>
      <c r="AA17" s="59">
        <v>0</v>
      </c>
      <c r="AB17" s="59">
        <v>0</v>
      </c>
      <c r="AC17" s="59">
        <v>1677</v>
      </c>
      <c r="AD17" s="59">
        <v>2179.31</v>
      </c>
      <c r="AE17" s="59">
        <v>630</v>
      </c>
      <c r="AF17" s="59">
        <v>9432.14</v>
      </c>
      <c r="AG17" s="59">
        <v>142</v>
      </c>
      <c r="AH17" s="59">
        <v>182.13</v>
      </c>
      <c r="AI17" s="59">
        <v>34</v>
      </c>
      <c r="AJ17" s="59">
        <v>42.32</v>
      </c>
      <c r="AK17" s="59">
        <v>2481</v>
      </c>
      <c r="AL17" s="59">
        <v>3224.23</v>
      </c>
      <c r="AM17" s="59">
        <f t="shared" si="4"/>
        <v>54737</v>
      </c>
      <c r="AN17" s="59">
        <f t="shared" si="5"/>
        <v>86446.612330000004</v>
      </c>
      <c r="AO17" s="59">
        <v>8270</v>
      </c>
      <c r="AP17" s="59">
        <v>12801.16</v>
      </c>
      <c r="AQ17" s="59">
        <v>0</v>
      </c>
      <c r="AR17" s="59">
        <v>0</v>
      </c>
      <c r="AS17" s="59">
        <v>0</v>
      </c>
      <c r="AT17" s="59">
        <v>0</v>
      </c>
      <c r="AU17" s="59">
        <v>419</v>
      </c>
      <c r="AV17" s="59">
        <v>4217.49</v>
      </c>
      <c r="AW17" s="59">
        <v>0</v>
      </c>
      <c r="AX17" s="59">
        <v>0</v>
      </c>
      <c r="AY17" s="59">
        <v>1752</v>
      </c>
      <c r="AZ17" s="59">
        <v>3501.55</v>
      </c>
      <c r="BA17" s="59">
        <v>2171</v>
      </c>
      <c r="BB17" s="59">
        <v>7719.04</v>
      </c>
      <c r="BC17" s="59">
        <v>57309</v>
      </c>
      <c r="BD17" s="59">
        <v>93060.18</v>
      </c>
    </row>
    <row r="18" spans="1:56" s="105" customFormat="1" ht="15.75" x14ac:dyDescent="0.25">
      <c r="A18" s="59">
        <v>11</v>
      </c>
      <c r="B18" s="59" t="s">
        <v>46</v>
      </c>
      <c r="C18" s="190">
        <f>'Crop Loan'!EI21</f>
        <v>754</v>
      </c>
      <c r="D18" s="190">
        <f>'Crop Loan'!EJ21</f>
        <v>1375</v>
      </c>
      <c r="E18" s="59">
        <v>283</v>
      </c>
      <c r="F18" s="59">
        <v>291.56355000000002</v>
      </c>
      <c r="G18" s="59">
        <v>56</v>
      </c>
      <c r="H18" s="59">
        <v>74.465999999999994</v>
      </c>
      <c r="I18" s="59">
        <v>31</v>
      </c>
      <c r="J18" s="59">
        <v>37.161000000000001</v>
      </c>
      <c r="K18" s="59">
        <v>1</v>
      </c>
      <c r="L18" s="59">
        <v>1.512</v>
      </c>
      <c r="M18" s="190">
        <f t="shared" si="0"/>
        <v>1069</v>
      </c>
      <c r="N18" s="190">
        <f t="shared" si="1"/>
        <v>1705.2365500000001</v>
      </c>
      <c r="O18" s="59">
        <v>30</v>
      </c>
      <c r="P18" s="59">
        <v>90.75</v>
      </c>
      <c r="Q18" s="59">
        <v>25</v>
      </c>
      <c r="R18" s="59">
        <v>75.349999999999994</v>
      </c>
      <c r="S18" s="59">
        <v>3</v>
      </c>
      <c r="T18" s="59">
        <v>8.89</v>
      </c>
      <c r="U18" s="59">
        <v>16</v>
      </c>
      <c r="V18" s="59">
        <v>48.63</v>
      </c>
      <c r="W18" s="59">
        <v>7</v>
      </c>
      <c r="X18" s="59">
        <v>19.79</v>
      </c>
      <c r="Y18" s="59">
        <f t="shared" si="2"/>
        <v>81</v>
      </c>
      <c r="Z18" s="59">
        <f t="shared" si="3"/>
        <v>243.41</v>
      </c>
      <c r="AA18" s="59">
        <v>0</v>
      </c>
      <c r="AB18" s="59">
        <v>0</v>
      </c>
      <c r="AC18" s="59">
        <v>58</v>
      </c>
      <c r="AD18" s="59">
        <v>75.16</v>
      </c>
      <c r="AE18" s="59">
        <v>22</v>
      </c>
      <c r="AF18" s="59">
        <v>325.24</v>
      </c>
      <c r="AG18" s="59">
        <v>5</v>
      </c>
      <c r="AH18" s="59">
        <v>6.29</v>
      </c>
      <c r="AI18" s="59">
        <v>1</v>
      </c>
      <c r="AJ18" s="59">
        <v>1.56</v>
      </c>
      <c r="AK18" s="59">
        <v>85</v>
      </c>
      <c r="AL18" s="59">
        <v>111.08</v>
      </c>
      <c r="AM18" s="59">
        <f t="shared" si="4"/>
        <v>1321</v>
      </c>
      <c r="AN18" s="59">
        <f t="shared" si="5"/>
        <v>2467.9765499999999</v>
      </c>
      <c r="AO18" s="59">
        <v>198</v>
      </c>
      <c r="AP18" s="59">
        <v>381.71</v>
      </c>
      <c r="AQ18" s="59">
        <v>0</v>
      </c>
      <c r="AR18" s="59">
        <v>0</v>
      </c>
      <c r="AS18" s="59">
        <v>0</v>
      </c>
      <c r="AT18" s="59">
        <v>0</v>
      </c>
      <c r="AU18" s="59">
        <v>15</v>
      </c>
      <c r="AV18" s="59">
        <v>145.43</v>
      </c>
      <c r="AW18" s="59">
        <v>0</v>
      </c>
      <c r="AX18" s="59">
        <v>0</v>
      </c>
      <c r="AY18" s="59">
        <v>60</v>
      </c>
      <c r="AZ18" s="59">
        <v>120.75</v>
      </c>
      <c r="BA18" s="59">
        <v>75</v>
      </c>
      <c r="BB18" s="59">
        <v>266.18</v>
      </c>
      <c r="BC18" s="59">
        <v>1396</v>
      </c>
      <c r="BD18" s="59">
        <v>2810.92</v>
      </c>
    </row>
    <row r="19" spans="1:56" s="105" customFormat="1" ht="15.75" x14ac:dyDescent="0.25">
      <c r="A19" s="59">
        <v>12</v>
      </c>
      <c r="B19" s="59" t="s">
        <v>47</v>
      </c>
      <c r="C19" s="190">
        <f>'Crop Loan'!EI22</f>
        <v>1182</v>
      </c>
      <c r="D19" s="190">
        <f>'Crop Loan'!EJ22</f>
        <v>1075</v>
      </c>
      <c r="E19" s="59">
        <v>466</v>
      </c>
      <c r="F19" s="59">
        <v>584.50491</v>
      </c>
      <c r="G19" s="59">
        <v>112</v>
      </c>
      <c r="H19" s="59">
        <v>149.07599999999999</v>
      </c>
      <c r="I19" s="59">
        <v>62</v>
      </c>
      <c r="J19" s="59">
        <v>74.322000000000003</v>
      </c>
      <c r="K19" s="59">
        <v>2</v>
      </c>
      <c r="L19" s="59">
        <v>3.0150000000000001</v>
      </c>
      <c r="M19" s="190">
        <f t="shared" si="0"/>
        <v>1712</v>
      </c>
      <c r="N19" s="190">
        <f t="shared" si="1"/>
        <v>1736.8419100000003</v>
      </c>
      <c r="O19" s="59">
        <v>60</v>
      </c>
      <c r="P19" s="59">
        <v>181.5</v>
      </c>
      <c r="Q19" s="59">
        <v>50</v>
      </c>
      <c r="R19" s="59">
        <v>150.69999999999999</v>
      </c>
      <c r="S19" s="59">
        <v>4</v>
      </c>
      <c r="T19" s="59">
        <v>13.8</v>
      </c>
      <c r="U19" s="59">
        <v>32</v>
      </c>
      <c r="V19" s="59">
        <v>97.26</v>
      </c>
      <c r="W19" s="59">
        <v>14</v>
      </c>
      <c r="X19" s="59">
        <v>39.65</v>
      </c>
      <c r="Y19" s="59">
        <f t="shared" si="2"/>
        <v>160</v>
      </c>
      <c r="Z19" s="59">
        <f t="shared" si="3"/>
        <v>482.90999999999997</v>
      </c>
      <c r="AA19" s="59">
        <v>0</v>
      </c>
      <c r="AB19" s="59">
        <v>0</v>
      </c>
      <c r="AC19" s="59">
        <v>116</v>
      </c>
      <c r="AD19" s="59">
        <v>150.30000000000001</v>
      </c>
      <c r="AE19" s="59">
        <v>44</v>
      </c>
      <c r="AF19" s="59">
        <v>650.47</v>
      </c>
      <c r="AG19" s="59">
        <v>10</v>
      </c>
      <c r="AH19" s="59">
        <v>12.58</v>
      </c>
      <c r="AI19" s="59">
        <v>2</v>
      </c>
      <c r="AJ19" s="59">
        <v>3.12</v>
      </c>
      <c r="AK19" s="59">
        <v>170</v>
      </c>
      <c r="AL19" s="59">
        <v>221.52</v>
      </c>
      <c r="AM19" s="59">
        <f t="shared" si="4"/>
        <v>2214</v>
      </c>
      <c r="AN19" s="59">
        <f t="shared" si="5"/>
        <v>3257.7419100000002</v>
      </c>
      <c r="AO19" s="59">
        <v>347</v>
      </c>
      <c r="AP19" s="59">
        <v>513.9</v>
      </c>
      <c r="AQ19" s="59">
        <v>0</v>
      </c>
      <c r="AR19" s="59">
        <v>0</v>
      </c>
      <c r="AS19" s="59">
        <v>0</v>
      </c>
      <c r="AT19" s="59">
        <v>0</v>
      </c>
      <c r="AU19" s="59">
        <v>30</v>
      </c>
      <c r="AV19" s="59">
        <v>290.86</v>
      </c>
      <c r="AW19" s="59">
        <v>0</v>
      </c>
      <c r="AX19" s="59">
        <v>0</v>
      </c>
      <c r="AY19" s="59">
        <v>120</v>
      </c>
      <c r="AZ19" s="59">
        <v>241.5</v>
      </c>
      <c r="BA19" s="59">
        <v>150</v>
      </c>
      <c r="BB19" s="59">
        <v>532.36</v>
      </c>
      <c r="BC19" s="59">
        <v>2464</v>
      </c>
      <c r="BD19" s="59">
        <v>3958.34</v>
      </c>
    </row>
    <row r="20" spans="1:56" s="107" customFormat="1" ht="15.75" x14ac:dyDescent="0.25">
      <c r="A20" s="106"/>
      <c r="B20" s="91" t="s">
        <v>48</v>
      </c>
      <c r="C20" s="188">
        <f>SUM(C8:C19)</f>
        <v>76821</v>
      </c>
      <c r="D20" s="188">
        <f t="shared" ref="D20:BD20" si="6">SUM(D8:D19)</f>
        <v>109578</v>
      </c>
      <c r="E20" s="188">
        <f t="shared" si="6"/>
        <v>14830</v>
      </c>
      <c r="F20" s="188">
        <f t="shared" si="6"/>
        <v>17241.083280000003</v>
      </c>
      <c r="G20" s="188">
        <f t="shared" si="6"/>
        <v>3410</v>
      </c>
      <c r="H20" s="188">
        <f t="shared" si="6"/>
        <v>4396.1040000000003</v>
      </c>
      <c r="I20" s="188">
        <f t="shared" si="6"/>
        <v>1786</v>
      </c>
      <c r="J20" s="188">
        <f t="shared" si="6"/>
        <v>2193.0480000000007</v>
      </c>
      <c r="K20" s="188">
        <f t="shared" si="6"/>
        <v>74</v>
      </c>
      <c r="L20" s="188">
        <f t="shared" si="6"/>
        <v>89.13600000000001</v>
      </c>
      <c r="M20" s="188">
        <f t="shared" si="6"/>
        <v>93511</v>
      </c>
      <c r="N20" s="188">
        <f t="shared" si="6"/>
        <v>129101.26728</v>
      </c>
      <c r="O20" s="188">
        <f t="shared" si="6"/>
        <v>1781</v>
      </c>
      <c r="P20" s="188">
        <f t="shared" si="6"/>
        <v>5354.1399999999994</v>
      </c>
      <c r="Q20" s="188">
        <f t="shared" si="6"/>
        <v>1484</v>
      </c>
      <c r="R20" s="188">
        <f t="shared" si="6"/>
        <v>4445.54</v>
      </c>
      <c r="S20" s="188">
        <f t="shared" si="6"/>
        <v>143</v>
      </c>
      <c r="T20" s="188">
        <f t="shared" si="6"/>
        <v>409.29</v>
      </c>
      <c r="U20" s="188">
        <f t="shared" si="6"/>
        <v>953</v>
      </c>
      <c r="V20" s="188">
        <f t="shared" si="6"/>
        <v>2868.7600000000007</v>
      </c>
      <c r="W20" s="188">
        <f t="shared" si="6"/>
        <v>393</v>
      </c>
      <c r="X20" s="188">
        <f t="shared" si="6"/>
        <v>1167.8499999999999</v>
      </c>
      <c r="Y20" s="188">
        <f t="shared" si="6"/>
        <v>4754</v>
      </c>
      <c r="Z20" s="188">
        <f t="shared" si="6"/>
        <v>14245.58</v>
      </c>
      <c r="AA20" s="188">
        <f t="shared" si="6"/>
        <v>0</v>
      </c>
      <c r="AB20" s="188">
        <f t="shared" si="6"/>
        <v>0</v>
      </c>
      <c r="AC20" s="188">
        <f t="shared" si="6"/>
        <v>3416</v>
      </c>
      <c r="AD20" s="188">
        <f t="shared" si="6"/>
        <v>4434</v>
      </c>
      <c r="AE20" s="188">
        <f t="shared" si="6"/>
        <v>1288</v>
      </c>
      <c r="AF20" s="188">
        <f t="shared" si="6"/>
        <v>19189.500000000004</v>
      </c>
      <c r="AG20" s="188">
        <f t="shared" si="6"/>
        <v>290</v>
      </c>
      <c r="AH20" s="188">
        <f t="shared" si="6"/>
        <v>370.79999999999995</v>
      </c>
      <c r="AI20" s="188">
        <f t="shared" si="6"/>
        <v>65</v>
      </c>
      <c r="AJ20" s="188">
        <f t="shared" si="6"/>
        <v>89.110000000000014</v>
      </c>
      <c r="AK20" s="188">
        <f t="shared" si="6"/>
        <v>5036</v>
      </c>
      <c r="AL20" s="188">
        <f t="shared" si="6"/>
        <v>6556.02</v>
      </c>
      <c r="AM20" s="188">
        <f t="shared" si="6"/>
        <v>108360</v>
      </c>
      <c r="AN20" s="188">
        <f t="shared" si="6"/>
        <v>173986.27727999998</v>
      </c>
      <c r="AO20" s="188">
        <f t="shared" si="6"/>
        <v>16054</v>
      </c>
      <c r="AP20" s="188">
        <f t="shared" si="6"/>
        <v>25851.58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854</v>
      </c>
      <c r="AV20" s="188">
        <f t="shared" si="6"/>
        <v>8580.36</v>
      </c>
      <c r="AW20" s="188">
        <f t="shared" si="6"/>
        <v>0</v>
      </c>
      <c r="AX20" s="188">
        <f t="shared" si="6"/>
        <v>0</v>
      </c>
      <c r="AY20" s="188">
        <f t="shared" si="6"/>
        <v>3562</v>
      </c>
      <c r="AZ20" s="188">
        <f t="shared" si="6"/>
        <v>7123.93</v>
      </c>
      <c r="BA20" s="188">
        <f t="shared" si="6"/>
        <v>4416</v>
      </c>
      <c r="BB20" s="188">
        <f t="shared" si="6"/>
        <v>15704.29</v>
      </c>
      <c r="BC20" s="188">
        <f t="shared" si="6"/>
        <v>111446</v>
      </c>
      <c r="BD20" s="188">
        <f t="shared" si="6"/>
        <v>188048.12</v>
      </c>
    </row>
    <row r="21" spans="1:56" s="105" customFormat="1" ht="15.75" x14ac:dyDescent="0.25">
      <c r="A21" s="59">
        <v>13</v>
      </c>
      <c r="B21" s="59" t="s">
        <v>49</v>
      </c>
      <c r="C21" s="190">
        <f>'Crop Loan'!EI24</f>
        <v>593</v>
      </c>
      <c r="D21" s="190">
        <f>'Crop Loan'!EJ24</f>
        <v>1370</v>
      </c>
      <c r="E21" s="59">
        <v>366</v>
      </c>
      <c r="F21" s="59">
        <v>584.50491</v>
      </c>
      <c r="G21" s="59">
        <v>112</v>
      </c>
      <c r="H21" s="59">
        <v>149.07599999999999</v>
      </c>
      <c r="I21" s="59">
        <v>62</v>
      </c>
      <c r="J21" s="59">
        <v>74.322000000000003</v>
      </c>
      <c r="K21" s="59">
        <v>2</v>
      </c>
      <c r="L21" s="59">
        <v>3.0150000000000001</v>
      </c>
      <c r="M21" s="190">
        <f t="shared" ref="M21:M34" si="7">C21+E21+I21+K21</f>
        <v>1023</v>
      </c>
      <c r="N21" s="190">
        <f t="shared" ref="N21:N34" si="8">D21+F21+J21+L21</f>
        <v>2031.8419100000003</v>
      </c>
      <c r="O21" s="59">
        <v>60</v>
      </c>
      <c r="P21" s="59">
        <v>181.5</v>
      </c>
      <c r="Q21" s="59">
        <v>50</v>
      </c>
      <c r="R21" s="59">
        <v>150.69999999999999</v>
      </c>
      <c r="S21" s="59">
        <v>4</v>
      </c>
      <c r="T21" s="59">
        <v>13.8</v>
      </c>
      <c r="U21" s="59">
        <v>32</v>
      </c>
      <c r="V21" s="59">
        <v>97.26</v>
      </c>
      <c r="W21" s="59">
        <v>14</v>
      </c>
      <c r="X21" s="59">
        <v>39.58</v>
      </c>
      <c r="Y21" s="59">
        <f>O21+Q21+S21+U21+W21</f>
        <v>160</v>
      </c>
      <c r="Z21" s="59">
        <f>P21+R21+T21+V21+X21</f>
        <v>482.84</v>
      </c>
      <c r="AA21" s="59">
        <v>0</v>
      </c>
      <c r="AB21" s="59">
        <v>0</v>
      </c>
      <c r="AC21" s="59">
        <v>116</v>
      </c>
      <c r="AD21" s="59">
        <v>150.32</v>
      </c>
      <c r="AE21" s="59">
        <v>44</v>
      </c>
      <c r="AF21" s="59">
        <v>650.47</v>
      </c>
      <c r="AG21" s="59">
        <v>10</v>
      </c>
      <c r="AH21" s="59">
        <v>12.58</v>
      </c>
      <c r="AI21" s="59">
        <v>2</v>
      </c>
      <c r="AJ21" s="59">
        <v>3.12</v>
      </c>
      <c r="AK21" s="59">
        <v>170</v>
      </c>
      <c r="AL21" s="59">
        <v>222.18</v>
      </c>
      <c r="AM21" s="59">
        <f t="shared" ref="AM21:AM34" si="9">M21+Y21+AA21+AC21+AE21+AG21+AI21+AK21</f>
        <v>1525</v>
      </c>
      <c r="AN21" s="59">
        <f t="shared" ref="AN21:AN34" si="10">N21+Z21+AB21+AD21+AF21+AH21+AJ21+AL21</f>
        <v>3553.3519099999999</v>
      </c>
      <c r="AO21" s="59">
        <v>259</v>
      </c>
      <c r="AP21" s="59">
        <v>551.79999999999995</v>
      </c>
      <c r="AQ21" s="59">
        <v>0</v>
      </c>
      <c r="AR21" s="59">
        <v>0</v>
      </c>
      <c r="AS21" s="59">
        <v>0</v>
      </c>
      <c r="AT21" s="59">
        <v>0</v>
      </c>
      <c r="AU21" s="59">
        <v>30</v>
      </c>
      <c r="AV21" s="59">
        <v>290.86</v>
      </c>
      <c r="AW21" s="59">
        <v>0</v>
      </c>
      <c r="AX21" s="59">
        <v>0</v>
      </c>
      <c r="AY21" s="59">
        <v>120</v>
      </c>
      <c r="AZ21" s="59">
        <v>241.5</v>
      </c>
      <c r="BA21" s="59">
        <v>150</v>
      </c>
      <c r="BB21" s="59">
        <v>532.36</v>
      </c>
      <c r="BC21" s="59">
        <v>1875</v>
      </c>
      <c r="BD21" s="59">
        <v>4210.99</v>
      </c>
    </row>
    <row r="22" spans="1:56" s="105" customFormat="1" ht="15.75" x14ac:dyDescent="0.25">
      <c r="A22" s="59">
        <v>14</v>
      </c>
      <c r="B22" s="59" t="s">
        <v>50</v>
      </c>
      <c r="C22" s="190">
        <f>'Crop Loan'!EI25</f>
        <v>0</v>
      </c>
      <c r="D22" s="190">
        <f>'Crop Loan'!EJ25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Loan'!EI26</f>
        <v>0</v>
      </c>
      <c r="D23" s="190">
        <f>'Crop Loan'!EJ26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Loan'!EI27</f>
        <v>0</v>
      </c>
      <c r="D24" s="190">
        <f>'Crop Loan'!EJ27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Loan'!EI28</f>
        <v>0</v>
      </c>
      <c r="D25" s="190">
        <f>'Crop Loan'!EJ28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Loan'!EI29</f>
        <v>570</v>
      </c>
      <c r="D26" s="190">
        <f>'Crop Loan'!EJ29</f>
        <v>1147</v>
      </c>
      <c r="E26" s="59">
        <v>466</v>
      </c>
      <c r="F26" s="59">
        <v>584.54136000000005</v>
      </c>
      <c r="G26" s="59">
        <v>112</v>
      </c>
      <c r="H26" s="59">
        <v>149.09399999999999</v>
      </c>
      <c r="I26" s="59">
        <v>62</v>
      </c>
      <c r="J26" s="59">
        <v>74.322000000000003</v>
      </c>
      <c r="K26" s="59">
        <v>2</v>
      </c>
      <c r="L26" s="59">
        <v>3.024</v>
      </c>
      <c r="M26" s="190">
        <f t="shared" si="7"/>
        <v>1100</v>
      </c>
      <c r="N26" s="190">
        <f t="shared" si="8"/>
        <v>1808.8873600000002</v>
      </c>
      <c r="O26" s="59">
        <v>60</v>
      </c>
      <c r="P26" s="59">
        <v>181.5</v>
      </c>
      <c r="Q26" s="59">
        <v>50</v>
      </c>
      <c r="R26" s="59">
        <v>150.69999999999999</v>
      </c>
      <c r="S26" s="59">
        <v>4</v>
      </c>
      <c r="T26" s="59">
        <v>13.8</v>
      </c>
      <c r="U26" s="59">
        <v>32</v>
      </c>
      <c r="V26" s="59">
        <v>97.26</v>
      </c>
      <c r="W26" s="59">
        <v>14</v>
      </c>
      <c r="X26" s="59">
        <v>39.58</v>
      </c>
      <c r="Y26" s="59">
        <f t="shared" si="11"/>
        <v>160</v>
      </c>
      <c r="Z26" s="59">
        <f t="shared" si="12"/>
        <v>482.84</v>
      </c>
      <c r="AA26" s="59">
        <v>0</v>
      </c>
      <c r="AB26" s="59">
        <v>0</v>
      </c>
      <c r="AC26" s="59">
        <v>116</v>
      </c>
      <c r="AD26" s="59">
        <v>150.32</v>
      </c>
      <c r="AE26" s="59">
        <v>44</v>
      </c>
      <c r="AF26" s="59">
        <v>650.47</v>
      </c>
      <c r="AG26" s="59">
        <v>10</v>
      </c>
      <c r="AH26" s="59">
        <v>12.58</v>
      </c>
      <c r="AI26" s="59">
        <v>2</v>
      </c>
      <c r="AJ26" s="59">
        <v>3.12</v>
      </c>
      <c r="AK26" s="59">
        <v>170</v>
      </c>
      <c r="AL26" s="59">
        <v>222.18</v>
      </c>
      <c r="AM26" s="59">
        <f t="shared" si="9"/>
        <v>1602</v>
      </c>
      <c r="AN26" s="59">
        <f t="shared" si="10"/>
        <v>3330.3973600000004</v>
      </c>
      <c r="AO26" s="59">
        <v>255</v>
      </c>
      <c r="AP26" s="59">
        <v>533.45000000000005</v>
      </c>
      <c r="AQ26" s="59">
        <v>0</v>
      </c>
      <c r="AR26" s="59">
        <v>0</v>
      </c>
      <c r="AS26" s="59">
        <v>0</v>
      </c>
      <c r="AT26" s="59">
        <v>0</v>
      </c>
      <c r="AU26" s="59">
        <v>30</v>
      </c>
      <c r="AV26" s="59">
        <v>290.86</v>
      </c>
      <c r="AW26" s="59">
        <v>0</v>
      </c>
      <c r="AX26" s="59">
        <v>0</v>
      </c>
      <c r="AY26" s="59">
        <v>120</v>
      </c>
      <c r="AZ26" s="59">
        <v>241.5</v>
      </c>
      <c r="BA26" s="59">
        <v>150</v>
      </c>
      <c r="BB26" s="59">
        <v>532.36</v>
      </c>
      <c r="BC26" s="59">
        <v>1852</v>
      </c>
      <c r="BD26" s="59">
        <v>4088.75</v>
      </c>
    </row>
    <row r="27" spans="1:56" s="105" customFormat="1" ht="15.75" x14ac:dyDescent="0.25">
      <c r="A27" s="59">
        <v>19</v>
      </c>
      <c r="B27" s="59" t="s">
        <v>55</v>
      </c>
      <c r="C27" s="190">
        <f>'Crop Loan'!EI30</f>
        <v>5508</v>
      </c>
      <c r="D27" s="190">
        <f>'Crop Loan'!EJ30</f>
        <v>10200</v>
      </c>
      <c r="E27" s="59">
        <v>1205</v>
      </c>
      <c r="F27" s="59">
        <v>1761.9419700000001</v>
      </c>
      <c r="G27" s="59">
        <v>337</v>
      </c>
      <c r="H27" s="59">
        <v>446.25599999999997</v>
      </c>
      <c r="I27" s="59">
        <v>183</v>
      </c>
      <c r="J27" s="59">
        <v>223.56899999999999</v>
      </c>
      <c r="K27" s="59">
        <v>0</v>
      </c>
      <c r="L27" s="59">
        <v>0</v>
      </c>
      <c r="M27" s="190">
        <f t="shared" si="7"/>
        <v>6896</v>
      </c>
      <c r="N27" s="190">
        <f t="shared" si="8"/>
        <v>12185.510969999999</v>
      </c>
      <c r="O27" s="59">
        <v>180</v>
      </c>
      <c r="P27" s="59">
        <v>544.69000000000005</v>
      </c>
      <c r="Q27" s="59">
        <v>150</v>
      </c>
      <c r="R27" s="59">
        <v>452.71</v>
      </c>
      <c r="S27" s="59">
        <v>12</v>
      </c>
      <c r="T27" s="59">
        <v>41.37</v>
      </c>
      <c r="U27" s="59">
        <v>96</v>
      </c>
      <c r="V27" s="59">
        <v>291.69</v>
      </c>
      <c r="W27" s="59">
        <v>42</v>
      </c>
      <c r="X27" s="59">
        <v>118.68</v>
      </c>
      <c r="Y27" s="59">
        <f t="shared" si="11"/>
        <v>480</v>
      </c>
      <c r="Z27" s="59">
        <f t="shared" si="12"/>
        <v>1449.14</v>
      </c>
      <c r="AA27" s="59">
        <v>0</v>
      </c>
      <c r="AB27" s="59">
        <v>0</v>
      </c>
      <c r="AC27" s="59">
        <v>348</v>
      </c>
      <c r="AD27" s="59">
        <v>450.81</v>
      </c>
      <c r="AE27" s="59">
        <v>132</v>
      </c>
      <c r="AF27" s="59">
        <v>1951.74</v>
      </c>
      <c r="AG27" s="59">
        <v>30</v>
      </c>
      <c r="AH27" s="59">
        <v>37.68</v>
      </c>
      <c r="AI27" s="59">
        <v>6</v>
      </c>
      <c r="AJ27" s="59">
        <v>9.36</v>
      </c>
      <c r="AK27" s="59">
        <v>514</v>
      </c>
      <c r="AL27" s="59">
        <v>667.91</v>
      </c>
      <c r="AM27" s="59">
        <f t="shared" si="9"/>
        <v>8406</v>
      </c>
      <c r="AN27" s="59">
        <f t="shared" si="10"/>
        <v>16752.150969999999</v>
      </c>
      <c r="AO27" s="59">
        <v>1174</v>
      </c>
      <c r="AP27" s="59">
        <v>2536.29</v>
      </c>
      <c r="AQ27" s="59">
        <v>0</v>
      </c>
      <c r="AR27" s="59">
        <v>0</v>
      </c>
      <c r="AS27" s="59">
        <v>0</v>
      </c>
      <c r="AT27" s="59">
        <v>0</v>
      </c>
      <c r="AU27" s="59">
        <v>72</v>
      </c>
      <c r="AV27" s="59">
        <v>696.93</v>
      </c>
      <c r="AW27" s="59">
        <v>0</v>
      </c>
      <c r="AX27" s="59">
        <v>0</v>
      </c>
      <c r="AY27" s="59">
        <v>292</v>
      </c>
      <c r="AZ27" s="59">
        <v>585.32000000000005</v>
      </c>
      <c r="BA27" s="59">
        <v>364</v>
      </c>
      <c r="BB27" s="59">
        <v>1282.25</v>
      </c>
      <c r="BC27" s="59">
        <v>8190</v>
      </c>
      <c r="BD27" s="59">
        <v>18190.810000000001</v>
      </c>
    </row>
    <row r="28" spans="1:56" s="105" customFormat="1" ht="15.75" x14ac:dyDescent="0.25">
      <c r="A28" s="59">
        <v>20</v>
      </c>
      <c r="B28" s="59" t="s">
        <v>56</v>
      </c>
      <c r="C28" s="190">
        <f>'Crop Loan'!EI31</f>
        <v>3192</v>
      </c>
      <c r="D28" s="190">
        <f>'Crop Loan'!EJ31</f>
        <v>4700</v>
      </c>
      <c r="E28" s="59">
        <v>649</v>
      </c>
      <c r="F28" s="59">
        <v>876.72456000000011</v>
      </c>
      <c r="G28" s="59">
        <v>169</v>
      </c>
      <c r="H28" s="59">
        <v>223.614</v>
      </c>
      <c r="I28" s="59">
        <v>90</v>
      </c>
      <c r="J28" s="59">
        <v>111.492</v>
      </c>
      <c r="K28" s="59">
        <v>4</v>
      </c>
      <c r="L28" s="59">
        <v>4.5270000000000001</v>
      </c>
      <c r="M28" s="190">
        <f t="shared" si="7"/>
        <v>3935</v>
      </c>
      <c r="N28" s="190">
        <f t="shared" si="8"/>
        <v>5692.7435600000008</v>
      </c>
      <c r="O28" s="59">
        <v>91</v>
      </c>
      <c r="P28" s="59">
        <v>272.26</v>
      </c>
      <c r="Q28" s="59">
        <v>75</v>
      </c>
      <c r="R28" s="59">
        <v>226.05</v>
      </c>
      <c r="S28" s="59">
        <v>6</v>
      </c>
      <c r="T28" s="59">
        <v>20.69</v>
      </c>
      <c r="U28" s="59">
        <v>48</v>
      </c>
      <c r="V28" s="59">
        <v>145.85</v>
      </c>
      <c r="W28" s="59">
        <v>21</v>
      </c>
      <c r="X28" s="59">
        <v>59.39</v>
      </c>
      <c r="Y28" s="59">
        <f t="shared" si="11"/>
        <v>241</v>
      </c>
      <c r="Z28" s="59">
        <f t="shared" si="12"/>
        <v>724.24</v>
      </c>
      <c r="AA28" s="59">
        <v>0</v>
      </c>
      <c r="AB28" s="59">
        <v>0</v>
      </c>
      <c r="AC28" s="59">
        <v>173</v>
      </c>
      <c r="AD28" s="59">
        <v>225.44</v>
      </c>
      <c r="AE28" s="59">
        <v>65</v>
      </c>
      <c r="AF28" s="59">
        <v>975.73</v>
      </c>
      <c r="AG28" s="59">
        <v>15</v>
      </c>
      <c r="AH28" s="59">
        <v>18.87</v>
      </c>
      <c r="AI28" s="59">
        <v>3</v>
      </c>
      <c r="AJ28" s="59">
        <v>4.6900000000000004</v>
      </c>
      <c r="AK28" s="59">
        <v>256</v>
      </c>
      <c r="AL28" s="59">
        <v>333.26</v>
      </c>
      <c r="AM28" s="59">
        <f t="shared" si="9"/>
        <v>4688</v>
      </c>
      <c r="AN28" s="59">
        <f t="shared" si="10"/>
        <v>7974.9735600000004</v>
      </c>
      <c r="AO28" s="59">
        <v>669</v>
      </c>
      <c r="AP28" s="59">
        <v>1201.75</v>
      </c>
      <c r="AQ28" s="59">
        <v>0</v>
      </c>
      <c r="AR28" s="59">
        <v>0</v>
      </c>
      <c r="AS28" s="59">
        <v>0</v>
      </c>
      <c r="AT28" s="59">
        <v>0</v>
      </c>
      <c r="AU28" s="59">
        <v>43</v>
      </c>
      <c r="AV28" s="59">
        <v>436.29</v>
      </c>
      <c r="AW28" s="59">
        <v>0</v>
      </c>
      <c r="AX28" s="59">
        <v>0</v>
      </c>
      <c r="AY28" s="59">
        <v>181</v>
      </c>
      <c r="AZ28" s="59">
        <v>362.22</v>
      </c>
      <c r="BA28" s="59">
        <v>224</v>
      </c>
      <c r="BB28" s="59">
        <v>798.51</v>
      </c>
      <c r="BC28" s="59">
        <v>4682</v>
      </c>
      <c r="BD28" s="59">
        <v>8810.15</v>
      </c>
    </row>
    <row r="29" spans="1:56" s="105" customFormat="1" ht="15.75" x14ac:dyDescent="0.25">
      <c r="A29" s="59">
        <v>21</v>
      </c>
      <c r="B29" s="59" t="s">
        <v>57</v>
      </c>
      <c r="C29" s="190">
        <f>'Crop Loan'!EI32</f>
        <v>0</v>
      </c>
      <c r="D29" s="190">
        <f>'Crop Loan'!EJ32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Loan'!EI33</f>
        <v>0</v>
      </c>
      <c r="D30" s="190">
        <f>'Crop Loan'!EJ33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Loan'!EI34</f>
        <v>0</v>
      </c>
      <c r="D31" s="190">
        <f>'Crop Loan'!EJ34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Loan'!EI35</f>
        <v>0</v>
      </c>
      <c r="D32" s="190">
        <f>'Crop Loan'!EJ35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Loan'!EI36</f>
        <v>199</v>
      </c>
      <c r="D33" s="190">
        <f>'Crop Loan'!EJ36</f>
        <v>216</v>
      </c>
      <c r="E33" s="59">
        <v>283</v>
      </c>
      <c r="F33" s="59">
        <v>292.23423000000003</v>
      </c>
      <c r="G33" s="59">
        <v>56</v>
      </c>
      <c r="H33" s="59">
        <v>74.529000000000011</v>
      </c>
      <c r="I33" s="59">
        <v>31</v>
      </c>
      <c r="J33" s="59">
        <v>37.161000000000001</v>
      </c>
      <c r="K33" s="59">
        <v>1</v>
      </c>
      <c r="L33" s="59">
        <v>1.512</v>
      </c>
      <c r="M33" s="190">
        <f t="shared" si="7"/>
        <v>514</v>
      </c>
      <c r="N33" s="190">
        <f t="shared" si="8"/>
        <v>546.90723000000003</v>
      </c>
      <c r="O33" s="59">
        <v>30</v>
      </c>
      <c r="P33" s="59">
        <v>90.75</v>
      </c>
      <c r="Q33" s="59">
        <v>25</v>
      </c>
      <c r="R33" s="59">
        <v>75.349999999999994</v>
      </c>
      <c r="S33" s="59">
        <v>2</v>
      </c>
      <c r="T33" s="59">
        <v>6.9</v>
      </c>
      <c r="U33" s="59">
        <v>16</v>
      </c>
      <c r="V33" s="59">
        <v>48.63</v>
      </c>
      <c r="W33" s="59">
        <v>7</v>
      </c>
      <c r="X33" s="59">
        <v>19.79</v>
      </c>
      <c r="Y33" s="59">
        <f t="shared" si="11"/>
        <v>80</v>
      </c>
      <c r="Z33" s="59">
        <f t="shared" si="12"/>
        <v>241.42</v>
      </c>
      <c r="AA33" s="59">
        <v>0</v>
      </c>
      <c r="AB33" s="59">
        <v>0</v>
      </c>
      <c r="AC33" s="59">
        <v>58</v>
      </c>
      <c r="AD33" s="59">
        <v>75.16</v>
      </c>
      <c r="AE33" s="59">
        <v>22</v>
      </c>
      <c r="AF33" s="59">
        <v>325.24</v>
      </c>
      <c r="AG33" s="59">
        <v>5</v>
      </c>
      <c r="AH33" s="59">
        <v>6.29</v>
      </c>
      <c r="AI33" s="59">
        <v>1</v>
      </c>
      <c r="AJ33" s="59">
        <v>1.56</v>
      </c>
      <c r="AK33" s="59">
        <v>85</v>
      </c>
      <c r="AL33" s="59">
        <v>111.08</v>
      </c>
      <c r="AM33" s="59">
        <f t="shared" si="9"/>
        <v>765</v>
      </c>
      <c r="AN33" s="59">
        <f t="shared" si="10"/>
        <v>1307.6572299999998</v>
      </c>
      <c r="AO33" s="59">
        <v>115</v>
      </c>
      <c r="AP33" s="59">
        <v>213.03</v>
      </c>
      <c r="AQ33" s="59">
        <v>0</v>
      </c>
      <c r="AR33" s="59">
        <v>0</v>
      </c>
      <c r="AS33" s="59">
        <v>0</v>
      </c>
      <c r="AT33" s="59">
        <v>0</v>
      </c>
      <c r="AU33" s="59">
        <v>15</v>
      </c>
      <c r="AV33" s="59">
        <v>145.43</v>
      </c>
      <c r="AW33" s="59">
        <v>0</v>
      </c>
      <c r="AX33" s="59">
        <v>0</v>
      </c>
      <c r="AY33" s="59">
        <v>60</v>
      </c>
      <c r="AZ33" s="59">
        <v>120.75</v>
      </c>
      <c r="BA33" s="59">
        <v>75</v>
      </c>
      <c r="BB33" s="59">
        <v>266.18</v>
      </c>
      <c r="BC33" s="59">
        <v>840</v>
      </c>
      <c r="BD33" s="59">
        <v>1686.39</v>
      </c>
    </row>
    <row r="34" spans="1:56" s="105" customFormat="1" ht="15.75" x14ac:dyDescent="0.25">
      <c r="A34" s="59">
        <v>26</v>
      </c>
      <c r="B34" s="59" t="s">
        <v>62</v>
      </c>
      <c r="C34" s="190">
        <f>'Crop Loan'!EI37</f>
        <v>0</v>
      </c>
      <c r="D34" s="190">
        <f>'Crop Loan'!EJ37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10062</v>
      </c>
      <c r="D35" s="188">
        <f t="shared" ref="D35:BD35" si="13">SUM(D21:D34)</f>
        <v>17633</v>
      </c>
      <c r="E35" s="188">
        <f t="shared" si="13"/>
        <v>2969</v>
      </c>
      <c r="F35" s="188">
        <f t="shared" si="13"/>
        <v>4099.9470300000003</v>
      </c>
      <c r="G35" s="188">
        <f t="shared" si="13"/>
        <v>786</v>
      </c>
      <c r="H35" s="188">
        <f t="shared" si="13"/>
        <v>1042.569</v>
      </c>
      <c r="I35" s="188">
        <f t="shared" si="13"/>
        <v>428</v>
      </c>
      <c r="J35" s="188">
        <f t="shared" si="13"/>
        <v>520.86599999999999</v>
      </c>
      <c r="K35" s="188">
        <f t="shared" si="13"/>
        <v>9</v>
      </c>
      <c r="L35" s="188">
        <f t="shared" si="13"/>
        <v>12.077999999999999</v>
      </c>
      <c r="M35" s="188">
        <f t="shared" si="13"/>
        <v>13468</v>
      </c>
      <c r="N35" s="188">
        <f t="shared" si="13"/>
        <v>22265.891030000003</v>
      </c>
      <c r="O35" s="188">
        <f t="shared" si="13"/>
        <v>421</v>
      </c>
      <c r="P35" s="188">
        <f t="shared" si="13"/>
        <v>1270.7</v>
      </c>
      <c r="Q35" s="188">
        <f t="shared" si="13"/>
        <v>350</v>
      </c>
      <c r="R35" s="188">
        <f t="shared" si="13"/>
        <v>1055.5099999999998</v>
      </c>
      <c r="S35" s="188">
        <f t="shared" si="13"/>
        <v>28</v>
      </c>
      <c r="T35" s="188">
        <f t="shared" si="13"/>
        <v>96.56</v>
      </c>
      <c r="U35" s="188">
        <f t="shared" si="13"/>
        <v>224</v>
      </c>
      <c r="V35" s="188">
        <f t="shared" si="13"/>
        <v>680.69</v>
      </c>
      <c r="W35" s="188">
        <f t="shared" si="13"/>
        <v>98</v>
      </c>
      <c r="X35" s="188">
        <f t="shared" si="13"/>
        <v>277.02000000000004</v>
      </c>
      <c r="Y35" s="188">
        <f t="shared" si="13"/>
        <v>1121</v>
      </c>
      <c r="Z35" s="188">
        <f t="shared" si="13"/>
        <v>3380.4800000000005</v>
      </c>
      <c r="AA35" s="188">
        <f t="shared" si="13"/>
        <v>0</v>
      </c>
      <c r="AB35" s="188">
        <f t="shared" si="13"/>
        <v>0</v>
      </c>
      <c r="AC35" s="188">
        <f t="shared" si="13"/>
        <v>811</v>
      </c>
      <c r="AD35" s="188">
        <f t="shared" si="13"/>
        <v>1052.0500000000002</v>
      </c>
      <c r="AE35" s="188">
        <f t="shared" si="13"/>
        <v>307</v>
      </c>
      <c r="AF35" s="188">
        <f t="shared" si="13"/>
        <v>4553.6499999999996</v>
      </c>
      <c r="AG35" s="188">
        <f t="shared" si="13"/>
        <v>70</v>
      </c>
      <c r="AH35" s="188">
        <f t="shared" si="13"/>
        <v>88.000000000000014</v>
      </c>
      <c r="AI35" s="188">
        <f t="shared" si="13"/>
        <v>14</v>
      </c>
      <c r="AJ35" s="188">
        <f t="shared" si="13"/>
        <v>21.849999999999998</v>
      </c>
      <c r="AK35" s="188">
        <f t="shared" si="13"/>
        <v>1195</v>
      </c>
      <c r="AL35" s="188">
        <f t="shared" si="13"/>
        <v>1556.61</v>
      </c>
      <c r="AM35" s="188">
        <f t="shared" si="13"/>
        <v>16986</v>
      </c>
      <c r="AN35" s="188">
        <f t="shared" si="13"/>
        <v>32918.531029999998</v>
      </c>
      <c r="AO35" s="188">
        <f t="shared" si="13"/>
        <v>2472</v>
      </c>
      <c r="AP35" s="188">
        <f t="shared" si="13"/>
        <v>5036.32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190</v>
      </c>
      <c r="AV35" s="188">
        <f t="shared" si="13"/>
        <v>1860.3700000000001</v>
      </c>
      <c r="AW35" s="188">
        <f t="shared" si="13"/>
        <v>0</v>
      </c>
      <c r="AX35" s="188">
        <f t="shared" si="13"/>
        <v>0</v>
      </c>
      <c r="AY35" s="188">
        <f t="shared" si="13"/>
        <v>773</v>
      </c>
      <c r="AZ35" s="188">
        <f t="shared" si="13"/>
        <v>1551.2900000000002</v>
      </c>
      <c r="BA35" s="188">
        <f t="shared" si="13"/>
        <v>963</v>
      </c>
      <c r="BB35" s="188">
        <f t="shared" si="13"/>
        <v>3411.6600000000003</v>
      </c>
      <c r="BC35" s="188">
        <f t="shared" si="13"/>
        <v>17439</v>
      </c>
      <c r="BD35" s="188">
        <f t="shared" si="13"/>
        <v>36987.090000000004</v>
      </c>
    </row>
    <row r="36" spans="1:56" s="105" customFormat="1" ht="15.75" x14ac:dyDescent="0.25">
      <c r="A36" s="59">
        <v>27</v>
      </c>
      <c r="B36" s="59" t="s">
        <v>64</v>
      </c>
      <c r="C36" s="190">
        <f>'Crop Loan'!EI39</f>
        <v>0</v>
      </c>
      <c r="D36" s="190">
        <f>'Crop Loan'!EJ39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Loan'!EI40</f>
        <v>0</v>
      </c>
      <c r="D37" s="190">
        <f>'Crop Loan'!EJ40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Loan'!EI41</f>
        <v>0</v>
      </c>
      <c r="D38" s="190">
        <f>'Crop Loan'!EJ41</f>
        <v>0</v>
      </c>
      <c r="E38" s="59">
        <v>250</v>
      </c>
      <c r="F38" s="59">
        <v>224.91108000000008</v>
      </c>
      <c r="G38" s="59">
        <v>54</v>
      </c>
      <c r="H38" s="59">
        <v>63.684000000000005</v>
      </c>
      <c r="I38" s="59">
        <v>24</v>
      </c>
      <c r="J38" s="59">
        <v>28.633500000000002</v>
      </c>
      <c r="K38" s="59">
        <v>2</v>
      </c>
      <c r="L38" s="59">
        <v>1.296</v>
      </c>
      <c r="M38" s="190">
        <f t="shared" si="14"/>
        <v>276</v>
      </c>
      <c r="N38" s="190">
        <f t="shared" si="15"/>
        <v>254.84058000000007</v>
      </c>
      <c r="O38" s="59">
        <v>52</v>
      </c>
      <c r="P38" s="59">
        <v>155.18</v>
      </c>
      <c r="Q38" s="59">
        <v>42</v>
      </c>
      <c r="R38" s="59">
        <v>128.84</v>
      </c>
      <c r="S38" s="59">
        <v>4</v>
      </c>
      <c r="T38" s="59">
        <v>11.8</v>
      </c>
      <c r="U38" s="59">
        <v>28</v>
      </c>
      <c r="V38" s="59">
        <v>83.16</v>
      </c>
      <c r="W38" s="59">
        <v>12</v>
      </c>
      <c r="X38" s="59">
        <v>33.840000000000003</v>
      </c>
      <c r="Y38" s="59">
        <f t="shared" si="16"/>
        <v>138</v>
      </c>
      <c r="Z38" s="59">
        <f t="shared" si="17"/>
        <v>412.82000000000005</v>
      </c>
      <c r="AA38" s="59">
        <v>0</v>
      </c>
      <c r="AB38" s="59">
        <v>0</v>
      </c>
      <c r="AC38" s="59">
        <v>98</v>
      </c>
      <c r="AD38" s="59">
        <v>128.52000000000001</v>
      </c>
      <c r="AE38" s="59">
        <v>38</v>
      </c>
      <c r="AF38" s="59">
        <v>556.17999999999995</v>
      </c>
      <c r="AG38" s="59">
        <v>8</v>
      </c>
      <c r="AH38" s="59">
        <v>10.74</v>
      </c>
      <c r="AI38" s="59">
        <v>2</v>
      </c>
      <c r="AJ38" s="59">
        <v>2.66</v>
      </c>
      <c r="AK38" s="59">
        <v>146</v>
      </c>
      <c r="AL38" s="59">
        <v>189.95</v>
      </c>
      <c r="AM38" s="59">
        <f t="shared" si="18"/>
        <v>706</v>
      </c>
      <c r="AN38" s="59">
        <f t="shared" si="19"/>
        <v>1555.7105800000002</v>
      </c>
      <c r="AO38" s="59">
        <v>106</v>
      </c>
      <c r="AP38" s="59">
        <v>252.07</v>
      </c>
      <c r="AQ38" s="59">
        <v>0</v>
      </c>
      <c r="AR38" s="59">
        <v>0</v>
      </c>
      <c r="AS38" s="59">
        <v>0</v>
      </c>
      <c r="AT38" s="59">
        <v>0</v>
      </c>
      <c r="AU38" s="59">
        <v>24</v>
      </c>
      <c r="AV38" s="59">
        <v>248.7</v>
      </c>
      <c r="AW38" s="59">
        <v>0</v>
      </c>
      <c r="AX38" s="59">
        <v>0</v>
      </c>
      <c r="AY38" s="59">
        <v>104</v>
      </c>
      <c r="AZ38" s="59">
        <v>206.48</v>
      </c>
      <c r="BA38" s="59">
        <v>128</v>
      </c>
      <c r="BB38" s="59">
        <v>455.18</v>
      </c>
      <c r="BC38" s="59">
        <v>834</v>
      </c>
      <c r="BD38" s="59">
        <v>2135.64</v>
      </c>
    </row>
    <row r="39" spans="1:56" s="105" customFormat="1" ht="15.75" x14ac:dyDescent="0.25">
      <c r="A39" s="59">
        <v>30</v>
      </c>
      <c r="B39" s="59" t="s">
        <v>67</v>
      </c>
      <c r="C39" s="190">
        <f>'Crop Loan'!EI42</f>
        <v>0</v>
      </c>
      <c r="D39" s="190">
        <f>'Crop Loan'!EJ42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Loan'!EI43</f>
        <v>0</v>
      </c>
      <c r="D40" s="190">
        <f>'Crop Loan'!EJ43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Loan'!EI44</f>
        <v>0</v>
      </c>
      <c r="D41" s="190">
        <f>'Crop Loan'!EJ44</f>
        <v>0</v>
      </c>
      <c r="E41" s="59">
        <v>77</v>
      </c>
      <c r="F41" s="59">
        <v>68.496840000000006</v>
      </c>
      <c r="G41" s="59">
        <v>17</v>
      </c>
      <c r="H41" s="59">
        <v>19.035</v>
      </c>
      <c r="I41" s="59">
        <v>8</v>
      </c>
      <c r="J41" s="59">
        <v>8.7885000000000009</v>
      </c>
      <c r="K41" s="59">
        <v>0</v>
      </c>
      <c r="L41" s="59">
        <v>0</v>
      </c>
      <c r="M41" s="190">
        <f t="shared" si="14"/>
        <v>85</v>
      </c>
      <c r="N41" s="190">
        <f t="shared" si="15"/>
        <v>77.285340000000005</v>
      </c>
      <c r="O41" s="59">
        <v>16</v>
      </c>
      <c r="P41" s="59">
        <v>47.38</v>
      </c>
      <c r="Q41" s="59">
        <v>13</v>
      </c>
      <c r="R41" s="59">
        <v>39.33</v>
      </c>
      <c r="S41" s="59">
        <v>1</v>
      </c>
      <c r="T41" s="59">
        <v>3.6</v>
      </c>
      <c r="U41" s="59">
        <v>8</v>
      </c>
      <c r="V41" s="59">
        <v>25.38</v>
      </c>
      <c r="W41" s="59">
        <v>3</v>
      </c>
      <c r="X41" s="59">
        <v>10.33</v>
      </c>
      <c r="Y41" s="59">
        <f t="shared" si="16"/>
        <v>41</v>
      </c>
      <c r="Z41" s="59">
        <f t="shared" si="17"/>
        <v>126.02</v>
      </c>
      <c r="AA41" s="59">
        <v>0</v>
      </c>
      <c r="AB41" s="59">
        <v>0</v>
      </c>
      <c r="AC41" s="59">
        <v>30</v>
      </c>
      <c r="AD41" s="59">
        <v>39.22</v>
      </c>
      <c r="AE41" s="59">
        <v>11</v>
      </c>
      <c r="AF41" s="59">
        <v>169.78</v>
      </c>
      <c r="AG41" s="59">
        <v>3</v>
      </c>
      <c r="AH41" s="59">
        <v>3.28</v>
      </c>
      <c r="AI41" s="59">
        <v>1</v>
      </c>
      <c r="AJ41" s="59">
        <v>0.81</v>
      </c>
      <c r="AK41" s="59">
        <v>45</v>
      </c>
      <c r="AL41" s="59">
        <v>57.99</v>
      </c>
      <c r="AM41" s="59">
        <f t="shared" si="18"/>
        <v>216</v>
      </c>
      <c r="AN41" s="59">
        <f t="shared" si="19"/>
        <v>474.38533999999999</v>
      </c>
      <c r="AO41" s="59">
        <v>32</v>
      </c>
      <c r="AP41" s="59">
        <v>76.849999999999994</v>
      </c>
      <c r="AQ41" s="59">
        <v>0</v>
      </c>
      <c r="AR41" s="59">
        <v>0</v>
      </c>
      <c r="AS41" s="59">
        <v>0</v>
      </c>
      <c r="AT41" s="59">
        <v>0</v>
      </c>
      <c r="AU41" s="59">
        <v>8</v>
      </c>
      <c r="AV41" s="59">
        <v>75.91</v>
      </c>
      <c r="AW41" s="59">
        <v>0</v>
      </c>
      <c r="AX41" s="59">
        <v>0</v>
      </c>
      <c r="AY41" s="59">
        <v>32</v>
      </c>
      <c r="AZ41" s="59">
        <v>63.2</v>
      </c>
      <c r="BA41" s="59">
        <v>40</v>
      </c>
      <c r="BB41" s="59">
        <v>139.11000000000001</v>
      </c>
      <c r="BC41" s="59">
        <v>256</v>
      </c>
      <c r="BD41" s="59">
        <v>651.46</v>
      </c>
    </row>
    <row r="42" spans="1:56" s="105" customFormat="1" ht="15.75" x14ac:dyDescent="0.25">
      <c r="A42" s="59">
        <v>33</v>
      </c>
      <c r="B42" s="59" t="s">
        <v>70</v>
      </c>
      <c r="C42" s="190">
        <f>'Crop Loan'!EI45</f>
        <v>0</v>
      </c>
      <c r="D42" s="190">
        <f>'Crop Loan'!EJ45</f>
        <v>0</v>
      </c>
      <c r="E42" s="59">
        <v>77</v>
      </c>
      <c r="F42" s="59">
        <v>68.14254600000001</v>
      </c>
      <c r="G42" s="59">
        <v>17</v>
      </c>
      <c r="H42" s="59">
        <v>18.828000000000003</v>
      </c>
      <c r="I42" s="59">
        <v>8</v>
      </c>
      <c r="J42" s="59">
        <v>8.6994000000000007</v>
      </c>
      <c r="K42" s="59">
        <v>0</v>
      </c>
      <c r="L42" s="59">
        <v>0</v>
      </c>
      <c r="M42" s="190">
        <f t="shared" si="14"/>
        <v>85</v>
      </c>
      <c r="N42" s="190">
        <f t="shared" si="15"/>
        <v>76.841946000000007</v>
      </c>
      <c r="O42" s="59">
        <v>16</v>
      </c>
      <c r="P42" s="59">
        <v>47.59</v>
      </c>
      <c r="Q42" s="59">
        <v>13</v>
      </c>
      <c r="R42" s="59">
        <v>39.72</v>
      </c>
      <c r="S42" s="59">
        <v>1</v>
      </c>
      <c r="T42" s="59">
        <v>3.63</v>
      </c>
      <c r="U42" s="59">
        <v>9</v>
      </c>
      <c r="V42" s="59">
        <v>25.64</v>
      </c>
      <c r="W42" s="59">
        <v>3</v>
      </c>
      <c r="X42" s="59">
        <v>10.43</v>
      </c>
      <c r="Y42" s="59">
        <f t="shared" si="16"/>
        <v>42</v>
      </c>
      <c r="Z42" s="59">
        <f t="shared" si="17"/>
        <v>127.00999999999999</v>
      </c>
      <c r="AA42" s="59">
        <v>0</v>
      </c>
      <c r="AB42" s="59">
        <v>0</v>
      </c>
      <c r="AC42" s="59">
        <v>30</v>
      </c>
      <c r="AD42" s="59">
        <v>39.6</v>
      </c>
      <c r="AE42" s="59">
        <v>11</v>
      </c>
      <c r="AF42" s="59">
        <v>170.48</v>
      </c>
      <c r="AG42" s="59">
        <v>3</v>
      </c>
      <c r="AH42" s="59">
        <v>3.31</v>
      </c>
      <c r="AI42" s="59">
        <v>1</v>
      </c>
      <c r="AJ42" s="59">
        <v>0.82</v>
      </c>
      <c r="AK42" s="59">
        <v>45</v>
      </c>
      <c r="AL42" s="59">
        <v>58.56</v>
      </c>
      <c r="AM42" s="59">
        <f t="shared" si="18"/>
        <v>217</v>
      </c>
      <c r="AN42" s="59">
        <f t="shared" si="19"/>
        <v>476.62194599999998</v>
      </c>
      <c r="AO42" s="59">
        <v>33</v>
      </c>
      <c r="AP42" s="59">
        <v>77.16</v>
      </c>
      <c r="AQ42" s="59">
        <v>0</v>
      </c>
      <c r="AR42" s="59">
        <v>0</v>
      </c>
      <c r="AS42" s="59">
        <v>0</v>
      </c>
      <c r="AT42" s="59">
        <v>0</v>
      </c>
      <c r="AU42" s="59">
        <v>8</v>
      </c>
      <c r="AV42" s="59">
        <v>76.67</v>
      </c>
      <c r="AW42" s="59">
        <v>0</v>
      </c>
      <c r="AX42" s="59">
        <v>0</v>
      </c>
      <c r="AY42" s="59">
        <v>32</v>
      </c>
      <c r="AZ42" s="59">
        <v>63.65</v>
      </c>
      <c r="BA42" s="59">
        <v>40</v>
      </c>
      <c r="BB42" s="59">
        <v>140.32</v>
      </c>
      <c r="BC42" s="59">
        <v>257</v>
      </c>
      <c r="BD42" s="59">
        <v>654.70000000000005</v>
      </c>
    </row>
    <row r="43" spans="1:56" s="105" customFormat="1" ht="15.75" x14ac:dyDescent="0.25">
      <c r="A43" s="59">
        <v>34</v>
      </c>
      <c r="B43" s="59" t="s">
        <v>71</v>
      </c>
      <c r="C43" s="190">
        <f>'Crop Loan'!EI46</f>
        <v>0</v>
      </c>
      <c r="D43" s="190">
        <f>'Crop Loan'!EJ46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Loan'!EI47</f>
        <v>0</v>
      </c>
      <c r="D44" s="190">
        <f>'Crop Loan'!EJ47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404</v>
      </c>
      <c r="F45" s="91">
        <f t="shared" si="20"/>
        <v>361.55046600000014</v>
      </c>
      <c r="G45" s="91">
        <f t="shared" si="20"/>
        <v>88</v>
      </c>
      <c r="H45" s="91">
        <f t="shared" si="20"/>
        <v>101.54700000000001</v>
      </c>
      <c r="I45" s="91">
        <f t="shared" si="20"/>
        <v>40</v>
      </c>
      <c r="J45" s="91">
        <f t="shared" si="20"/>
        <v>46.121400000000008</v>
      </c>
      <c r="K45" s="91">
        <f t="shared" si="20"/>
        <v>2</v>
      </c>
      <c r="L45" s="91">
        <f t="shared" si="20"/>
        <v>1.296</v>
      </c>
      <c r="M45" s="91">
        <f t="shared" si="20"/>
        <v>446</v>
      </c>
      <c r="N45" s="91">
        <f t="shared" si="20"/>
        <v>408.96786600000007</v>
      </c>
      <c r="O45" s="91">
        <f t="shared" si="20"/>
        <v>84</v>
      </c>
      <c r="P45" s="91">
        <f t="shared" si="20"/>
        <v>250.15</v>
      </c>
      <c r="Q45" s="91">
        <f t="shared" si="20"/>
        <v>68</v>
      </c>
      <c r="R45" s="91">
        <f t="shared" si="20"/>
        <v>207.89000000000001</v>
      </c>
      <c r="S45" s="91">
        <f t="shared" si="20"/>
        <v>6</v>
      </c>
      <c r="T45" s="91">
        <f t="shared" si="20"/>
        <v>19.03</v>
      </c>
      <c r="U45" s="91">
        <f t="shared" si="20"/>
        <v>45</v>
      </c>
      <c r="V45" s="91">
        <f t="shared" si="20"/>
        <v>134.18</v>
      </c>
      <c r="W45" s="91">
        <f t="shared" si="20"/>
        <v>18</v>
      </c>
      <c r="X45" s="91">
        <f t="shared" si="20"/>
        <v>54.6</v>
      </c>
      <c r="Y45" s="91">
        <f t="shared" si="20"/>
        <v>221</v>
      </c>
      <c r="Z45" s="91">
        <f t="shared" si="20"/>
        <v>665.85</v>
      </c>
      <c r="AA45" s="91">
        <f t="shared" si="20"/>
        <v>0</v>
      </c>
      <c r="AB45" s="91">
        <f t="shared" si="20"/>
        <v>0</v>
      </c>
      <c r="AC45" s="91">
        <f t="shared" si="20"/>
        <v>158</v>
      </c>
      <c r="AD45" s="91">
        <f t="shared" si="20"/>
        <v>207.34</v>
      </c>
      <c r="AE45" s="91">
        <f t="shared" si="20"/>
        <v>60</v>
      </c>
      <c r="AF45" s="91">
        <f t="shared" si="20"/>
        <v>896.43999999999994</v>
      </c>
      <c r="AG45" s="91">
        <f t="shared" si="20"/>
        <v>14</v>
      </c>
      <c r="AH45" s="91">
        <f t="shared" si="20"/>
        <v>17.329999999999998</v>
      </c>
      <c r="AI45" s="91">
        <f t="shared" si="20"/>
        <v>4</v>
      </c>
      <c r="AJ45" s="91">
        <f t="shared" si="20"/>
        <v>4.29</v>
      </c>
      <c r="AK45" s="91">
        <f t="shared" si="20"/>
        <v>236</v>
      </c>
      <c r="AL45" s="91">
        <f t="shared" si="20"/>
        <v>306.5</v>
      </c>
      <c r="AM45" s="91">
        <f t="shared" si="20"/>
        <v>1139</v>
      </c>
      <c r="AN45" s="91">
        <f t="shared" si="20"/>
        <v>2506.717866</v>
      </c>
      <c r="AO45" s="91">
        <f t="shared" si="20"/>
        <v>171</v>
      </c>
      <c r="AP45" s="91">
        <f t="shared" si="20"/>
        <v>406.07999999999993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40</v>
      </c>
      <c r="AV45" s="91">
        <f t="shared" si="20"/>
        <v>401.28000000000003</v>
      </c>
      <c r="AW45" s="91">
        <f t="shared" si="20"/>
        <v>0</v>
      </c>
      <c r="AX45" s="91">
        <f t="shared" si="20"/>
        <v>0</v>
      </c>
      <c r="AY45" s="91">
        <f t="shared" si="20"/>
        <v>168</v>
      </c>
      <c r="AZ45" s="91">
        <f t="shared" si="20"/>
        <v>333.33</v>
      </c>
      <c r="BA45" s="91">
        <f t="shared" si="20"/>
        <v>208</v>
      </c>
      <c r="BB45" s="91">
        <f t="shared" si="20"/>
        <v>734.6099999999999</v>
      </c>
      <c r="BC45" s="91">
        <f t="shared" si="20"/>
        <v>1347</v>
      </c>
      <c r="BD45" s="91">
        <f t="shared" si="20"/>
        <v>3441.8</v>
      </c>
    </row>
    <row r="46" spans="1:56" s="105" customFormat="1" ht="15.75" x14ac:dyDescent="0.25">
      <c r="A46" s="59">
        <v>36</v>
      </c>
      <c r="B46" s="59" t="s">
        <v>74</v>
      </c>
      <c r="C46" s="190">
        <f>'Crop Loan'!EI49</f>
        <v>0</v>
      </c>
      <c r="D46" s="190">
        <f>'Crop Loan'!EJ49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Loan'!EI51</f>
        <v>0</v>
      </c>
      <c r="D48" s="190">
        <f>'Crop Loan'!EJ51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Loan'!EI54</f>
        <v>34498</v>
      </c>
      <c r="D50" s="190">
        <f>'Crop Loan'!EJ54</f>
        <v>34400</v>
      </c>
      <c r="E50" s="59">
        <v>9701</v>
      </c>
      <c r="F50" s="59">
        <v>12219.74</v>
      </c>
      <c r="G50" s="59">
        <v>1959</v>
      </c>
      <c r="H50" s="59">
        <v>2531.4479999999999</v>
      </c>
      <c r="I50" s="59">
        <v>1006</v>
      </c>
      <c r="J50" s="59">
        <v>1263.672</v>
      </c>
      <c r="K50" s="59">
        <v>37</v>
      </c>
      <c r="L50" s="59">
        <v>51.462000000000003</v>
      </c>
      <c r="M50" s="190">
        <f>C50+E50+I50+K50</f>
        <v>45242</v>
      </c>
      <c r="N50" s="190">
        <f>D50+F50+J50+L50</f>
        <v>47934.873999999996</v>
      </c>
      <c r="O50" s="59">
        <v>1028</v>
      </c>
      <c r="P50" s="59">
        <v>3085.54</v>
      </c>
      <c r="Q50" s="59">
        <v>857</v>
      </c>
      <c r="R50" s="59">
        <v>2561.7199999999998</v>
      </c>
      <c r="S50" s="59">
        <v>73</v>
      </c>
      <c r="T50" s="59">
        <v>234.75</v>
      </c>
      <c r="U50" s="59">
        <v>551</v>
      </c>
      <c r="V50" s="59">
        <v>1653.13</v>
      </c>
      <c r="W50" s="59">
        <v>218</v>
      </c>
      <c r="X50" s="59">
        <v>672.95</v>
      </c>
      <c r="Y50" s="59">
        <f>O50+Q50+S50+U50+W50</f>
        <v>2727</v>
      </c>
      <c r="Z50" s="59">
        <f>P50+R50+T50+V50+X50</f>
        <v>8208.09</v>
      </c>
      <c r="AA50" s="59">
        <v>0</v>
      </c>
      <c r="AB50" s="59">
        <v>0</v>
      </c>
      <c r="AC50" s="59">
        <v>1961</v>
      </c>
      <c r="AD50" s="59">
        <v>2554.87</v>
      </c>
      <c r="AE50" s="59">
        <v>740</v>
      </c>
      <c r="AF50" s="59">
        <v>11058.25</v>
      </c>
      <c r="AG50" s="59">
        <v>148</v>
      </c>
      <c r="AH50" s="59">
        <v>213.14</v>
      </c>
      <c r="AI50" s="59">
        <v>37</v>
      </c>
      <c r="AJ50" s="59">
        <v>53.28</v>
      </c>
      <c r="AK50" s="59">
        <v>2923</v>
      </c>
      <c r="AL50" s="59">
        <v>3776.97</v>
      </c>
      <c r="AM50" s="59">
        <f>M50+Y50+AA50+AC50+AE50+AG50+AI50+AK50</f>
        <v>53778</v>
      </c>
      <c r="AN50" s="59">
        <f>N50+Z50+AB50+AD50+AF50+AH50+AJ50+AL50</f>
        <v>73799.474000000002</v>
      </c>
      <c r="AO50" s="59">
        <v>8066</v>
      </c>
      <c r="AP50" s="59">
        <v>11187.65</v>
      </c>
      <c r="AQ50" s="59">
        <v>0</v>
      </c>
      <c r="AR50" s="59">
        <v>0</v>
      </c>
      <c r="AS50" s="59">
        <v>0</v>
      </c>
      <c r="AT50" s="59">
        <v>0</v>
      </c>
      <c r="AU50" s="59">
        <v>493</v>
      </c>
      <c r="AV50" s="59">
        <v>4944.3599999999997</v>
      </c>
      <c r="AW50" s="59">
        <v>0</v>
      </c>
      <c r="AX50" s="59">
        <v>0</v>
      </c>
      <c r="AY50" s="59">
        <v>2054</v>
      </c>
      <c r="AZ50" s="59">
        <v>4105.08</v>
      </c>
      <c r="BA50" s="59">
        <v>2547</v>
      </c>
      <c r="BB50" s="59">
        <v>9049.44</v>
      </c>
      <c r="BC50" s="59">
        <v>56325</v>
      </c>
      <c r="BD50" s="59">
        <v>83633.740000000005</v>
      </c>
    </row>
    <row r="51" spans="1:56" s="105" customFormat="1" ht="15.75" x14ac:dyDescent="0.25">
      <c r="A51" s="59">
        <v>39</v>
      </c>
      <c r="B51" s="59" t="s">
        <v>79</v>
      </c>
      <c r="C51" s="190">
        <f>'Crop Loan'!EI55</f>
        <v>0</v>
      </c>
      <c r="D51" s="190">
        <f>'Crop Loan'!EJ55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34498</v>
      </c>
      <c r="D52" s="188">
        <f t="shared" ref="D52:BD52" si="23">SUM(D50:D51)</f>
        <v>34400</v>
      </c>
      <c r="E52" s="188">
        <f t="shared" si="23"/>
        <v>9701</v>
      </c>
      <c r="F52" s="188">
        <f t="shared" si="23"/>
        <v>12219.74</v>
      </c>
      <c r="G52" s="188">
        <f t="shared" si="23"/>
        <v>1959</v>
      </c>
      <c r="H52" s="188">
        <f t="shared" si="23"/>
        <v>2531.4479999999999</v>
      </c>
      <c r="I52" s="188">
        <f t="shared" si="23"/>
        <v>1006</v>
      </c>
      <c r="J52" s="188">
        <f t="shared" si="23"/>
        <v>1263.672</v>
      </c>
      <c r="K52" s="188">
        <f t="shared" si="23"/>
        <v>37</v>
      </c>
      <c r="L52" s="188">
        <f t="shared" si="23"/>
        <v>51.462000000000003</v>
      </c>
      <c r="M52" s="188">
        <f t="shared" si="23"/>
        <v>45242</v>
      </c>
      <c r="N52" s="188">
        <f t="shared" si="23"/>
        <v>47934.873999999996</v>
      </c>
      <c r="O52" s="188">
        <f t="shared" si="23"/>
        <v>1028</v>
      </c>
      <c r="P52" s="188">
        <f t="shared" si="23"/>
        <v>3085.54</v>
      </c>
      <c r="Q52" s="188">
        <f t="shared" si="23"/>
        <v>857</v>
      </c>
      <c r="R52" s="188">
        <f t="shared" si="23"/>
        <v>2561.7199999999998</v>
      </c>
      <c r="S52" s="188">
        <f t="shared" si="23"/>
        <v>73</v>
      </c>
      <c r="T52" s="188">
        <f t="shared" si="23"/>
        <v>234.75</v>
      </c>
      <c r="U52" s="188">
        <f t="shared" si="23"/>
        <v>551</v>
      </c>
      <c r="V52" s="188">
        <f t="shared" si="23"/>
        <v>1653.13</v>
      </c>
      <c r="W52" s="188">
        <f t="shared" si="23"/>
        <v>218</v>
      </c>
      <c r="X52" s="188">
        <f t="shared" si="23"/>
        <v>672.95</v>
      </c>
      <c r="Y52" s="188">
        <f t="shared" si="23"/>
        <v>2727</v>
      </c>
      <c r="Z52" s="188">
        <f t="shared" si="23"/>
        <v>8208.09</v>
      </c>
      <c r="AA52" s="188">
        <f t="shared" si="23"/>
        <v>0</v>
      </c>
      <c r="AB52" s="188">
        <f t="shared" si="23"/>
        <v>0</v>
      </c>
      <c r="AC52" s="188">
        <f t="shared" si="23"/>
        <v>1961</v>
      </c>
      <c r="AD52" s="188">
        <f t="shared" si="23"/>
        <v>2554.87</v>
      </c>
      <c r="AE52" s="188">
        <f t="shared" si="23"/>
        <v>740</v>
      </c>
      <c r="AF52" s="188">
        <f t="shared" si="23"/>
        <v>11058.25</v>
      </c>
      <c r="AG52" s="188">
        <f t="shared" si="23"/>
        <v>148</v>
      </c>
      <c r="AH52" s="188">
        <f t="shared" si="23"/>
        <v>213.14</v>
      </c>
      <c r="AI52" s="188">
        <f t="shared" si="23"/>
        <v>37</v>
      </c>
      <c r="AJ52" s="188">
        <f t="shared" si="23"/>
        <v>53.28</v>
      </c>
      <c r="AK52" s="188">
        <f t="shared" si="23"/>
        <v>2923</v>
      </c>
      <c r="AL52" s="188">
        <f t="shared" si="23"/>
        <v>3776.97</v>
      </c>
      <c r="AM52" s="188">
        <f t="shared" si="23"/>
        <v>53778</v>
      </c>
      <c r="AN52" s="188">
        <f t="shared" si="23"/>
        <v>73799.474000000002</v>
      </c>
      <c r="AO52" s="188">
        <f t="shared" si="23"/>
        <v>8066</v>
      </c>
      <c r="AP52" s="188">
        <f t="shared" si="23"/>
        <v>11187.65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493</v>
      </c>
      <c r="AV52" s="188">
        <f t="shared" si="23"/>
        <v>4944.3599999999997</v>
      </c>
      <c r="AW52" s="188">
        <f t="shared" si="23"/>
        <v>0</v>
      </c>
      <c r="AX52" s="188">
        <f t="shared" si="23"/>
        <v>0</v>
      </c>
      <c r="AY52" s="188">
        <f t="shared" si="23"/>
        <v>2054</v>
      </c>
      <c r="AZ52" s="188">
        <f t="shared" si="23"/>
        <v>4105.08</v>
      </c>
      <c r="BA52" s="188">
        <f t="shared" si="23"/>
        <v>2547</v>
      </c>
      <c r="BB52" s="188">
        <f t="shared" si="23"/>
        <v>9049.44</v>
      </c>
      <c r="BC52" s="188">
        <f t="shared" si="23"/>
        <v>56325</v>
      </c>
      <c r="BD52" s="188">
        <f t="shared" si="23"/>
        <v>83633.740000000005</v>
      </c>
    </row>
    <row r="53" spans="1:56" s="105" customFormat="1" ht="15.75" x14ac:dyDescent="0.25">
      <c r="A53" s="59">
        <v>40</v>
      </c>
      <c r="B53" s="59" t="s">
        <v>81</v>
      </c>
      <c r="C53" s="190">
        <f>'Crop Loan'!EI57</f>
        <v>50922</v>
      </c>
      <c r="D53" s="190">
        <f>'Crop Loan'!EJ57</f>
        <v>28389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50922</v>
      </c>
      <c r="N53" s="190">
        <f>D53+F53+J53+L53</f>
        <v>28389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50922</v>
      </c>
      <c r="AN53" s="59">
        <f>N53+Z53+AB53+AD53+AF53+AH53+AJ53+AL53</f>
        <v>28389</v>
      </c>
      <c r="AO53" s="59">
        <v>7637</v>
      </c>
      <c r="AP53" s="59">
        <v>4258.3900000000003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50922</v>
      </c>
      <c r="BD53" s="59">
        <v>28389.25</v>
      </c>
    </row>
    <row r="54" spans="1:56" s="107" customFormat="1" ht="15.75" x14ac:dyDescent="0.25">
      <c r="A54" s="106"/>
      <c r="B54" s="91" t="s">
        <v>82</v>
      </c>
      <c r="C54" s="188">
        <f>C53</f>
        <v>50922</v>
      </c>
      <c r="D54" s="188">
        <f t="shared" ref="D54:BD54" si="24">D53</f>
        <v>28389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50922</v>
      </c>
      <c r="N54" s="188">
        <f t="shared" si="24"/>
        <v>28389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50922</v>
      </c>
      <c r="AN54" s="188">
        <f t="shared" si="24"/>
        <v>28389</v>
      </c>
      <c r="AO54" s="188">
        <f t="shared" si="24"/>
        <v>7637</v>
      </c>
      <c r="AP54" s="188">
        <f t="shared" si="24"/>
        <v>4258.3900000000003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50922</v>
      </c>
      <c r="BD54" s="188">
        <f t="shared" si="24"/>
        <v>28389.25</v>
      </c>
    </row>
    <row r="55" spans="1:56" s="105" customFormat="1" ht="15.75" x14ac:dyDescent="0.25">
      <c r="A55" s="59">
        <v>42</v>
      </c>
      <c r="B55" s="59" t="s">
        <v>83</v>
      </c>
      <c r="C55" s="190">
        <f>'Crop Loan'!EI59</f>
        <v>0</v>
      </c>
      <c r="D55" s="190">
        <f>'Crop Loan'!EJ59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Loan'!EI60</f>
        <v>0</v>
      </c>
      <c r="D56" s="190">
        <f>'Crop Loan'!EJ60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Loan'!EI61</f>
        <v>0</v>
      </c>
      <c r="D57" s="190">
        <f>'Crop Loan'!EJ61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Loan'!EI62</f>
        <v>0</v>
      </c>
      <c r="D58" s="190">
        <f>'Crop Loan'!EJ62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172303</v>
      </c>
      <c r="D60" s="188">
        <f t="shared" si="29"/>
        <v>190000</v>
      </c>
      <c r="E60" s="188">
        <f t="shared" si="29"/>
        <v>27904</v>
      </c>
      <c r="F60" s="188">
        <f t="shared" si="29"/>
        <v>33922.320776000008</v>
      </c>
      <c r="G60" s="188">
        <f t="shared" si="29"/>
        <v>6243</v>
      </c>
      <c r="H60" s="188">
        <f t="shared" si="29"/>
        <v>8071.6679999999997</v>
      </c>
      <c r="I60" s="188">
        <f t="shared" si="29"/>
        <v>3260</v>
      </c>
      <c r="J60" s="188">
        <f t="shared" si="29"/>
        <v>4023.7074000000007</v>
      </c>
      <c r="K60" s="188">
        <f t="shared" si="29"/>
        <v>122</v>
      </c>
      <c r="L60" s="188">
        <f t="shared" si="29"/>
        <v>153.97200000000001</v>
      </c>
      <c r="M60" s="188">
        <f t="shared" si="29"/>
        <v>203589</v>
      </c>
      <c r="N60" s="188">
        <f t="shared" si="29"/>
        <v>228100.000176</v>
      </c>
      <c r="O60" s="188">
        <f t="shared" si="29"/>
        <v>3314</v>
      </c>
      <c r="P60" s="188">
        <f t="shared" si="29"/>
        <v>9960.5299999999988</v>
      </c>
      <c r="Q60" s="188">
        <f t="shared" si="29"/>
        <v>2759</v>
      </c>
      <c r="R60" s="188">
        <f t="shared" si="29"/>
        <v>8270.66</v>
      </c>
      <c r="S60" s="188">
        <f t="shared" si="29"/>
        <v>250</v>
      </c>
      <c r="T60" s="188">
        <f t="shared" si="29"/>
        <v>759.63000000000011</v>
      </c>
      <c r="U60" s="188">
        <f t="shared" si="29"/>
        <v>1773</v>
      </c>
      <c r="V60" s="188">
        <f t="shared" si="29"/>
        <v>5336.76</v>
      </c>
      <c r="W60" s="188">
        <f t="shared" si="29"/>
        <v>727</v>
      </c>
      <c r="X60" s="188">
        <f t="shared" si="29"/>
        <v>2172.42</v>
      </c>
      <c r="Y60" s="188">
        <f t="shared" si="29"/>
        <v>8823</v>
      </c>
      <c r="Z60" s="188">
        <f t="shared" si="29"/>
        <v>26500</v>
      </c>
      <c r="AA60" s="188">
        <f t="shared" si="29"/>
        <v>0</v>
      </c>
      <c r="AB60" s="188">
        <f t="shared" si="29"/>
        <v>0</v>
      </c>
      <c r="AC60" s="188">
        <f t="shared" si="29"/>
        <v>6346</v>
      </c>
      <c r="AD60" s="188">
        <f t="shared" si="29"/>
        <v>8248.26</v>
      </c>
      <c r="AE60" s="188">
        <f t="shared" si="29"/>
        <v>2395</v>
      </c>
      <c r="AF60" s="188">
        <f t="shared" si="29"/>
        <v>35697.840000000004</v>
      </c>
      <c r="AG60" s="188">
        <f t="shared" si="29"/>
        <v>522</v>
      </c>
      <c r="AH60" s="188">
        <f t="shared" si="29"/>
        <v>689.27</v>
      </c>
      <c r="AI60" s="188">
        <f t="shared" si="29"/>
        <v>120</v>
      </c>
      <c r="AJ60" s="188">
        <f t="shared" si="29"/>
        <v>168.53000000000003</v>
      </c>
      <c r="AK60" s="188">
        <f t="shared" si="29"/>
        <v>9390</v>
      </c>
      <c r="AL60" s="188">
        <f t="shared" si="29"/>
        <v>12196.1</v>
      </c>
      <c r="AM60" s="188">
        <f>M60+Y60+AA60+AC60+AE60+AG60+AI60+AK60</f>
        <v>231185</v>
      </c>
      <c r="AN60" s="188">
        <f>N60+Z60+AB60+AD60+AF60+AH60+AJ60+AL60</f>
        <v>311600.00017600006</v>
      </c>
      <c r="AO60" s="188">
        <f t="shared" ref="AO60:BB60" si="30">AO59+AO54+AO52+AO49+AO47+AO45+AO35+AO20</f>
        <v>34400</v>
      </c>
      <c r="AP60" s="188">
        <f t="shared" si="30"/>
        <v>46740.020000000004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1577</v>
      </c>
      <c r="AV60" s="188">
        <f t="shared" si="30"/>
        <v>15786.369999999999</v>
      </c>
      <c r="AW60" s="188">
        <f t="shared" si="30"/>
        <v>0</v>
      </c>
      <c r="AX60" s="188">
        <f t="shared" si="30"/>
        <v>0</v>
      </c>
      <c r="AY60" s="188">
        <f t="shared" si="30"/>
        <v>6557</v>
      </c>
      <c r="AZ60" s="188">
        <f t="shared" si="30"/>
        <v>13113.630000000001</v>
      </c>
      <c r="BA60" s="188">
        <f t="shared" si="30"/>
        <v>8134</v>
      </c>
      <c r="BB60" s="188">
        <f t="shared" si="30"/>
        <v>28900</v>
      </c>
      <c r="BC60" s="188">
        <f>AM60+BA60</f>
        <v>239319</v>
      </c>
      <c r="BD60" s="188">
        <f>AN60+BB60</f>
        <v>340500.00017600006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0.140625" customWidth="1"/>
    <col min="4" max="4" width="10.28515625" customWidth="1"/>
    <col min="5" max="5" width="9.5703125" customWidth="1"/>
    <col min="6" max="6" width="10.7109375" customWidth="1"/>
    <col min="7" max="7" width="10.85546875" customWidth="1"/>
    <col min="8" max="8" width="11" customWidth="1"/>
    <col min="9" max="10" width="11.7109375" customWidth="1"/>
    <col min="11" max="11" width="12" customWidth="1"/>
    <col min="12" max="12" width="12.28515625" customWidth="1"/>
    <col min="13" max="13" width="10.85546875" customWidth="1"/>
    <col min="14" max="14" width="11.5703125" customWidth="1"/>
    <col min="15" max="55" width="14.7109375" customWidth="1"/>
    <col min="56" max="56" width="20.5703125" style="19" customWidth="1"/>
  </cols>
  <sheetData>
    <row r="1" spans="1:56" x14ac:dyDescent="0.25">
      <c r="F1" s="211"/>
      <c r="G1" s="97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111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Loan'!EO11</f>
        <v>2276</v>
      </c>
      <c r="D8" s="190">
        <f>'Crop Loan'!EP11</f>
        <v>1416</v>
      </c>
      <c r="E8" s="59">
        <v>1660</v>
      </c>
      <c r="F8" s="59">
        <v>1301.3431575</v>
      </c>
      <c r="G8" s="59">
        <v>387</v>
      </c>
      <c r="H8" s="59">
        <v>281.97729999999996</v>
      </c>
      <c r="I8" s="59">
        <v>1059</v>
      </c>
      <c r="J8" s="59">
        <v>888.42</v>
      </c>
      <c r="K8" s="59">
        <v>0</v>
      </c>
      <c r="L8" s="59">
        <v>0</v>
      </c>
      <c r="M8" s="190">
        <f>C8+E8+I8+K8</f>
        <v>4995</v>
      </c>
      <c r="N8" s="190">
        <f>D8+F8+J8+L8</f>
        <v>3605.7631575</v>
      </c>
      <c r="O8" s="59">
        <v>0</v>
      </c>
      <c r="P8" s="59">
        <v>0</v>
      </c>
      <c r="Q8" s="59">
        <v>5358</v>
      </c>
      <c r="R8" s="59">
        <v>6089.09</v>
      </c>
      <c r="S8" s="59">
        <v>0</v>
      </c>
      <c r="T8" s="59">
        <v>0</v>
      </c>
      <c r="U8" s="59">
        <v>0</v>
      </c>
      <c r="V8" s="59">
        <v>0</v>
      </c>
      <c r="W8" s="59">
        <v>3555</v>
      </c>
      <c r="X8" s="59">
        <v>4044.91</v>
      </c>
      <c r="Y8" s="59">
        <f>O8+Q8+S8+U8+W8</f>
        <v>8913</v>
      </c>
      <c r="Z8" s="59">
        <f>P8+R8+T8+V8+X8</f>
        <v>10134</v>
      </c>
      <c r="AA8" s="59">
        <v>1652</v>
      </c>
      <c r="AB8" s="59">
        <v>1246.45</v>
      </c>
      <c r="AC8" s="59">
        <v>1271</v>
      </c>
      <c r="AD8" s="59">
        <v>958.89</v>
      </c>
      <c r="AE8" s="59">
        <v>3819</v>
      </c>
      <c r="AF8" s="59">
        <v>2876.31</v>
      </c>
      <c r="AG8" s="59">
        <v>1905</v>
      </c>
      <c r="AH8" s="59">
        <v>1438.17</v>
      </c>
      <c r="AI8" s="59">
        <v>2544</v>
      </c>
      <c r="AJ8" s="59">
        <v>1917.75</v>
      </c>
      <c r="AK8" s="59">
        <v>0</v>
      </c>
      <c r="AL8" s="59">
        <v>0</v>
      </c>
      <c r="AM8" s="59">
        <f>M8+Y8+AA8+AC8+AE8+AG8+AI8+AK8</f>
        <v>25099</v>
      </c>
      <c r="AN8" s="59">
        <f>N8+Z8+AB8+AD8+AF8+AH8+AJ8+AL8</f>
        <v>22177.333157499997</v>
      </c>
      <c r="AO8" s="59">
        <v>3707</v>
      </c>
      <c r="AP8" s="59">
        <v>3356.27</v>
      </c>
      <c r="AQ8" s="59">
        <v>0</v>
      </c>
      <c r="AR8" s="59">
        <v>0</v>
      </c>
      <c r="AS8" s="59">
        <v>0</v>
      </c>
      <c r="AT8" s="59">
        <v>0</v>
      </c>
      <c r="AU8" s="59">
        <v>2147</v>
      </c>
      <c r="AV8" s="59">
        <v>2085.8000000000002</v>
      </c>
      <c r="AW8" s="59">
        <v>0</v>
      </c>
      <c r="AX8" s="59">
        <v>0</v>
      </c>
      <c r="AY8" s="59">
        <v>3217</v>
      </c>
      <c r="AZ8" s="59">
        <v>3129.24</v>
      </c>
      <c r="BA8" s="59">
        <f>AQ8+AS8+AU8+AW8+AY8</f>
        <v>5364</v>
      </c>
      <c r="BB8" s="59">
        <v>5215.04</v>
      </c>
      <c r="BC8" s="59">
        <v>30078</v>
      </c>
      <c r="BD8" s="59">
        <v>27590.23</v>
      </c>
    </row>
    <row r="9" spans="1:56" s="105" customFormat="1" ht="15.75" x14ac:dyDescent="0.25">
      <c r="A9" s="59">
        <v>2</v>
      </c>
      <c r="B9" s="59" t="s">
        <v>37</v>
      </c>
      <c r="C9" s="190">
        <f>'Crop Loan'!EO12</f>
        <v>854</v>
      </c>
      <c r="D9" s="190">
        <f>'Crop Loan'!EP12</f>
        <v>1010</v>
      </c>
      <c r="E9" s="59">
        <v>533</v>
      </c>
      <c r="F9" s="59">
        <v>406.43406624999994</v>
      </c>
      <c r="G9" s="59">
        <v>179</v>
      </c>
      <c r="H9" s="59">
        <v>130.84475</v>
      </c>
      <c r="I9" s="59">
        <v>289</v>
      </c>
      <c r="J9" s="59">
        <v>246.857</v>
      </c>
      <c r="K9" s="59">
        <v>0</v>
      </c>
      <c r="L9" s="59">
        <v>0</v>
      </c>
      <c r="M9" s="190">
        <f t="shared" ref="M9:M19" si="0">C9+E9+I9+K9</f>
        <v>1676</v>
      </c>
      <c r="N9" s="190">
        <f t="shared" ref="N9:N19" si="1">D9+F9+J9+L9</f>
        <v>1663.2910662499999</v>
      </c>
      <c r="O9" s="59">
        <v>0</v>
      </c>
      <c r="P9" s="59">
        <v>0</v>
      </c>
      <c r="Q9" s="59">
        <v>920</v>
      </c>
      <c r="R9" s="59">
        <v>1047.8699999999999</v>
      </c>
      <c r="S9" s="59">
        <v>0</v>
      </c>
      <c r="T9" s="59">
        <v>0</v>
      </c>
      <c r="U9" s="59">
        <v>0</v>
      </c>
      <c r="V9" s="59">
        <v>0</v>
      </c>
      <c r="W9" s="59">
        <v>571</v>
      </c>
      <c r="X9" s="59">
        <v>650.39</v>
      </c>
      <c r="Y9" s="59">
        <f t="shared" ref="Y9:Y19" si="2">O9+Q9+S9+U9+W9</f>
        <v>1491</v>
      </c>
      <c r="Z9" s="59">
        <f t="shared" ref="Z9:Z19" si="3">P9+R9+T9+V9+X9</f>
        <v>1698.2599999999998</v>
      </c>
      <c r="AA9" s="59">
        <v>276</v>
      </c>
      <c r="AB9" s="59">
        <v>208.57</v>
      </c>
      <c r="AC9" s="59">
        <v>215</v>
      </c>
      <c r="AD9" s="59">
        <v>160.41999999999999</v>
      </c>
      <c r="AE9" s="59">
        <v>641</v>
      </c>
      <c r="AF9" s="59">
        <v>481.38</v>
      </c>
      <c r="AG9" s="59">
        <v>321</v>
      </c>
      <c r="AH9" s="59">
        <v>240.62</v>
      </c>
      <c r="AI9" s="59">
        <v>426</v>
      </c>
      <c r="AJ9" s="59">
        <v>320.92</v>
      </c>
      <c r="AK9" s="59">
        <v>0</v>
      </c>
      <c r="AL9" s="59">
        <v>0</v>
      </c>
      <c r="AM9" s="59">
        <f t="shared" ref="AM9:AM19" si="4">M9+Y9+AA9+AC9+AE9+AG9+AI9+AK9</f>
        <v>5046</v>
      </c>
      <c r="AN9" s="59">
        <f t="shared" ref="AN9:AN19" si="5">N9+Z9+AB9+AD9+AF9+AH9+AJ9+AL9</f>
        <v>4773.4610662499999</v>
      </c>
      <c r="AO9" s="59">
        <v>723</v>
      </c>
      <c r="AP9" s="59">
        <v>637.95000000000005</v>
      </c>
      <c r="AQ9" s="59">
        <v>0</v>
      </c>
      <c r="AR9" s="59">
        <v>0</v>
      </c>
      <c r="AS9" s="59">
        <v>0</v>
      </c>
      <c r="AT9" s="59">
        <v>0</v>
      </c>
      <c r="AU9" s="59">
        <v>357</v>
      </c>
      <c r="AV9" s="59">
        <v>349.05</v>
      </c>
      <c r="AW9" s="59">
        <v>0</v>
      </c>
      <c r="AX9" s="59">
        <v>0</v>
      </c>
      <c r="AY9" s="59">
        <v>541</v>
      </c>
      <c r="AZ9" s="59">
        <v>523.54999999999995</v>
      </c>
      <c r="BA9" s="59">
        <v>898</v>
      </c>
      <c r="BB9" s="59">
        <v>872.6</v>
      </c>
      <c r="BC9" s="59">
        <v>5717</v>
      </c>
      <c r="BD9" s="59">
        <v>5125.59</v>
      </c>
    </row>
    <row r="10" spans="1:56" s="105" customFormat="1" ht="15.75" x14ac:dyDescent="0.25">
      <c r="A10" s="59">
        <v>3</v>
      </c>
      <c r="B10" s="59" t="s">
        <v>38</v>
      </c>
      <c r="C10" s="190">
        <f>'Crop Loan'!EO13</f>
        <v>2088</v>
      </c>
      <c r="D10" s="190">
        <f>'Crop Loan'!EP13</f>
        <v>1377</v>
      </c>
      <c r="E10" s="59">
        <v>1282</v>
      </c>
      <c r="F10" s="59">
        <v>984.64503624999975</v>
      </c>
      <c r="G10" s="59">
        <v>322</v>
      </c>
      <c r="H10" s="59">
        <v>232.34154999999996</v>
      </c>
      <c r="I10" s="59">
        <v>780</v>
      </c>
      <c r="J10" s="59">
        <v>658.41</v>
      </c>
      <c r="K10" s="59">
        <v>0</v>
      </c>
      <c r="L10" s="59">
        <v>0</v>
      </c>
      <c r="M10" s="190">
        <f t="shared" si="0"/>
        <v>4150</v>
      </c>
      <c r="N10" s="190">
        <f t="shared" si="1"/>
        <v>3020.0550362499998</v>
      </c>
      <c r="O10" s="59">
        <v>0</v>
      </c>
      <c r="P10" s="59">
        <v>0</v>
      </c>
      <c r="Q10" s="59">
        <v>7430</v>
      </c>
      <c r="R10" s="59">
        <v>8457.9500000000007</v>
      </c>
      <c r="S10" s="59">
        <v>0</v>
      </c>
      <c r="T10" s="59">
        <v>0</v>
      </c>
      <c r="U10" s="59">
        <v>0</v>
      </c>
      <c r="V10" s="59">
        <v>0</v>
      </c>
      <c r="W10" s="59">
        <v>4950</v>
      </c>
      <c r="X10" s="59">
        <v>5638.3</v>
      </c>
      <c r="Y10" s="59">
        <f t="shared" si="2"/>
        <v>12380</v>
      </c>
      <c r="Z10" s="59">
        <f t="shared" si="3"/>
        <v>14096.25</v>
      </c>
      <c r="AA10" s="59">
        <v>2305</v>
      </c>
      <c r="AB10" s="59">
        <v>1732.1</v>
      </c>
      <c r="AC10" s="59">
        <v>1765</v>
      </c>
      <c r="AD10" s="59">
        <v>1332.1</v>
      </c>
      <c r="AE10" s="59">
        <v>5295</v>
      </c>
      <c r="AF10" s="59">
        <v>3996.8</v>
      </c>
      <c r="AG10" s="59">
        <v>2655</v>
      </c>
      <c r="AH10" s="59">
        <v>1998.45</v>
      </c>
      <c r="AI10" s="59">
        <v>3530</v>
      </c>
      <c r="AJ10" s="59">
        <v>2664.45</v>
      </c>
      <c r="AK10" s="59">
        <v>0</v>
      </c>
      <c r="AL10" s="59">
        <v>0</v>
      </c>
      <c r="AM10" s="59">
        <f t="shared" si="4"/>
        <v>32080</v>
      </c>
      <c r="AN10" s="59">
        <f t="shared" si="5"/>
        <v>28840.205036249998</v>
      </c>
      <c r="AO10" s="59">
        <v>4798</v>
      </c>
      <c r="AP10" s="59">
        <v>4327.43</v>
      </c>
      <c r="AQ10" s="59">
        <v>0</v>
      </c>
      <c r="AR10" s="59">
        <v>0</v>
      </c>
      <c r="AS10" s="59">
        <v>0</v>
      </c>
      <c r="AT10" s="59">
        <v>0</v>
      </c>
      <c r="AU10" s="59">
        <v>2980</v>
      </c>
      <c r="AV10" s="59">
        <v>2898.35</v>
      </c>
      <c r="AW10" s="59">
        <v>0</v>
      </c>
      <c r="AX10" s="59">
        <v>0</v>
      </c>
      <c r="AY10" s="59">
        <v>4465</v>
      </c>
      <c r="AZ10" s="59">
        <v>4347.95</v>
      </c>
      <c r="BA10" s="59">
        <v>7445</v>
      </c>
      <c r="BB10" s="59">
        <v>7246.3</v>
      </c>
      <c r="BC10" s="59">
        <v>39425</v>
      </c>
      <c r="BD10" s="59">
        <v>36095.94</v>
      </c>
    </row>
    <row r="11" spans="1:56" s="105" customFormat="1" ht="15.75" x14ac:dyDescent="0.25">
      <c r="A11" s="59">
        <v>4</v>
      </c>
      <c r="B11" s="59" t="s">
        <v>39</v>
      </c>
      <c r="C11" s="190">
        <f>'Crop Loan'!EO14</f>
        <v>1202</v>
      </c>
      <c r="D11" s="190">
        <f>'Crop Loan'!EP14</f>
        <v>1067</v>
      </c>
      <c r="E11" s="59">
        <v>910</v>
      </c>
      <c r="F11" s="59">
        <v>712.1209262499998</v>
      </c>
      <c r="G11" s="59">
        <v>202</v>
      </c>
      <c r="H11" s="59">
        <v>121.96522499999999</v>
      </c>
      <c r="I11" s="59">
        <v>578</v>
      </c>
      <c r="J11" s="59">
        <v>419.78694999999993</v>
      </c>
      <c r="K11" s="59">
        <v>0</v>
      </c>
      <c r="L11" s="59">
        <v>0</v>
      </c>
      <c r="M11" s="190">
        <f t="shared" si="0"/>
        <v>2690</v>
      </c>
      <c r="N11" s="190">
        <f t="shared" si="1"/>
        <v>2198.9078762499994</v>
      </c>
      <c r="O11" s="59">
        <v>0</v>
      </c>
      <c r="P11" s="59">
        <v>0</v>
      </c>
      <c r="Q11" s="59">
        <v>6979</v>
      </c>
      <c r="R11" s="59">
        <v>7945.88</v>
      </c>
      <c r="S11" s="59">
        <v>0</v>
      </c>
      <c r="T11" s="59">
        <v>0</v>
      </c>
      <c r="U11" s="59">
        <v>0</v>
      </c>
      <c r="V11" s="59">
        <v>0</v>
      </c>
      <c r="W11" s="59">
        <v>4652</v>
      </c>
      <c r="X11" s="59">
        <v>5296.84</v>
      </c>
      <c r="Y11" s="59">
        <f t="shared" si="2"/>
        <v>11631</v>
      </c>
      <c r="Z11" s="59">
        <f t="shared" si="3"/>
        <v>13242.720000000001</v>
      </c>
      <c r="AA11" s="59">
        <v>2155</v>
      </c>
      <c r="AB11" s="59">
        <v>1627.24</v>
      </c>
      <c r="AC11" s="59">
        <v>1663</v>
      </c>
      <c r="AD11" s="59">
        <v>1251.68</v>
      </c>
      <c r="AE11" s="59">
        <v>4987</v>
      </c>
      <c r="AF11" s="59">
        <v>3758.16</v>
      </c>
      <c r="AG11" s="59">
        <v>2489</v>
      </c>
      <c r="AH11" s="59">
        <v>1877.56</v>
      </c>
      <c r="AI11" s="59">
        <v>3319</v>
      </c>
      <c r="AJ11" s="59">
        <v>2503.38</v>
      </c>
      <c r="AK11" s="59">
        <v>0</v>
      </c>
      <c r="AL11" s="59">
        <v>0</v>
      </c>
      <c r="AM11" s="59">
        <f t="shared" si="4"/>
        <v>28934</v>
      </c>
      <c r="AN11" s="59">
        <f t="shared" si="5"/>
        <v>26459.647876250005</v>
      </c>
      <c r="AO11" s="59">
        <v>4311</v>
      </c>
      <c r="AP11" s="59">
        <v>3951.99</v>
      </c>
      <c r="AQ11" s="59">
        <v>0</v>
      </c>
      <c r="AR11" s="59">
        <v>0</v>
      </c>
      <c r="AS11" s="59">
        <v>0</v>
      </c>
      <c r="AT11" s="59">
        <v>0</v>
      </c>
      <c r="AU11" s="59">
        <v>2799</v>
      </c>
      <c r="AV11" s="59">
        <v>2723.55</v>
      </c>
      <c r="AW11" s="59">
        <v>0</v>
      </c>
      <c r="AX11" s="59">
        <v>0</v>
      </c>
      <c r="AY11" s="59">
        <v>4200</v>
      </c>
      <c r="AZ11" s="59">
        <v>4085.59</v>
      </c>
      <c r="BA11" s="59">
        <v>6999</v>
      </c>
      <c r="BB11" s="59">
        <v>6809.14</v>
      </c>
      <c r="BC11" s="59">
        <v>35733</v>
      </c>
      <c r="BD11" s="59">
        <v>33155.769999999997</v>
      </c>
    </row>
    <row r="12" spans="1:56" s="105" customFormat="1" ht="15.75" x14ac:dyDescent="0.25">
      <c r="A12" s="59">
        <v>5</v>
      </c>
      <c r="B12" s="59" t="s">
        <v>40</v>
      </c>
      <c r="C12" s="190">
        <f>'Crop Loan'!EO15</f>
        <v>952</v>
      </c>
      <c r="D12" s="190">
        <f>'Crop Loan'!EP15</f>
        <v>937</v>
      </c>
      <c r="E12" s="59">
        <v>550</v>
      </c>
      <c r="F12" s="59">
        <v>439.6213812499999</v>
      </c>
      <c r="G12" s="59">
        <v>76</v>
      </c>
      <c r="H12" s="59">
        <v>46.120787499999999</v>
      </c>
      <c r="I12" s="59">
        <v>385</v>
      </c>
      <c r="J12" s="59">
        <v>279.86760000000004</v>
      </c>
      <c r="K12" s="59">
        <v>0</v>
      </c>
      <c r="L12" s="59">
        <v>0</v>
      </c>
      <c r="M12" s="190">
        <f t="shared" si="0"/>
        <v>1887</v>
      </c>
      <c r="N12" s="190">
        <f t="shared" si="1"/>
        <v>1656.4889812500001</v>
      </c>
      <c r="O12" s="59">
        <v>0</v>
      </c>
      <c r="P12" s="59">
        <v>0</v>
      </c>
      <c r="Q12" s="59">
        <v>1231</v>
      </c>
      <c r="R12" s="59">
        <v>1401.96</v>
      </c>
      <c r="S12" s="59">
        <v>0</v>
      </c>
      <c r="T12" s="59">
        <v>0</v>
      </c>
      <c r="U12" s="59">
        <v>0</v>
      </c>
      <c r="V12" s="59">
        <v>0</v>
      </c>
      <c r="W12" s="59">
        <v>822</v>
      </c>
      <c r="X12" s="59">
        <v>934.62</v>
      </c>
      <c r="Y12" s="59">
        <f t="shared" si="2"/>
        <v>2053</v>
      </c>
      <c r="Z12" s="59">
        <f t="shared" si="3"/>
        <v>2336.58</v>
      </c>
      <c r="AA12" s="59">
        <v>382</v>
      </c>
      <c r="AB12" s="59">
        <v>287.01</v>
      </c>
      <c r="AC12" s="59">
        <v>290</v>
      </c>
      <c r="AD12" s="59">
        <v>220.78</v>
      </c>
      <c r="AE12" s="59">
        <v>878</v>
      </c>
      <c r="AF12" s="59">
        <v>662.27</v>
      </c>
      <c r="AG12" s="59">
        <v>437</v>
      </c>
      <c r="AH12" s="59">
        <v>331.2</v>
      </c>
      <c r="AI12" s="59">
        <v>588</v>
      </c>
      <c r="AJ12" s="59">
        <v>441.57</v>
      </c>
      <c r="AK12" s="59">
        <v>0</v>
      </c>
      <c r="AL12" s="59">
        <v>0</v>
      </c>
      <c r="AM12" s="59">
        <f t="shared" si="4"/>
        <v>6515</v>
      </c>
      <c r="AN12" s="59">
        <f t="shared" si="5"/>
        <v>5935.8989812499995</v>
      </c>
      <c r="AO12" s="59">
        <v>923</v>
      </c>
      <c r="AP12" s="59">
        <v>840.62</v>
      </c>
      <c r="AQ12" s="59">
        <v>0</v>
      </c>
      <c r="AR12" s="59">
        <v>0</v>
      </c>
      <c r="AS12" s="59">
        <v>0</v>
      </c>
      <c r="AT12" s="59">
        <v>0</v>
      </c>
      <c r="AU12" s="59">
        <v>493</v>
      </c>
      <c r="AV12" s="59">
        <v>480.25</v>
      </c>
      <c r="AW12" s="59">
        <v>0</v>
      </c>
      <c r="AX12" s="59">
        <v>0</v>
      </c>
      <c r="AY12" s="59">
        <v>741</v>
      </c>
      <c r="AZ12" s="59">
        <v>722.84</v>
      </c>
      <c r="BA12" s="59">
        <v>1234</v>
      </c>
      <c r="BB12" s="59">
        <v>1203.0899999999999</v>
      </c>
      <c r="BC12" s="59">
        <v>7394</v>
      </c>
      <c r="BD12" s="59">
        <v>6807.29</v>
      </c>
    </row>
    <row r="13" spans="1:56" s="105" customFormat="1" ht="15.75" x14ac:dyDescent="0.25">
      <c r="A13" s="59">
        <v>6</v>
      </c>
      <c r="B13" s="59" t="s">
        <v>41</v>
      </c>
      <c r="C13" s="190">
        <f>'Crop Loan'!EO16</f>
        <v>396</v>
      </c>
      <c r="D13" s="190">
        <f>'Crop Loan'!EP16</f>
        <v>509</v>
      </c>
      <c r="E13" s="59">
        <v>205</v>
      </c>
      <c r="F13" s="59">
        <v>150.55274374999999</v>
      </c>
      <c r="G13" s="59">
        <v>87</v>
      </c>
      <c r="H13" s="59">
        <v>52.685783750000006</v>
      </c>
      <c r="I13" s="59">
        <v>96</v>
      </c>
      <c r="J13" s="59">
        <v>69.620099999999994</v>
      </c>
      <c r="K13" s="59">
        <v>0</v>
      </c>
      <c r="L13" s="59">
        <v>0</v>
      </c>
      <c r="M13" s="190">
        <f t="shared" si="0"/>
        <v>697</v>
      </c>
      <c r="N13" s="190">
        <f t="shared" si="1"/>
        <v>729.17284374999997</v>
      </c>
      <c r="O13" s="59">
        <v>0</v>
      </c>
      <c r="P13" s="59">
        <v>0</v>
      </c>
      <c r="Q13" s="59">
        <v>3043</v>
      </c>
      <c r="R13" s="59">
        <v>3465.48</v>
      </c>
      <c r="S13" s="59">
        <v>0</v>
      </c>
      <c r="T13" s="59">
        <v>0</v>
      </c>
      <c r="U13" s="59">
        <v>0</v>
      </c>
      <c r="V13" s="59">
        <v>0</v>
      </c>
      <c r="W13" s="59">
        <v>2028</v>
      </c>
      <c r="X13" s="59">
        <v>2310.0300000000002</v>
      </c>
      <c r="Y13" s="59">
        <f t="shared" si="2"/>
        <v>5071</v>
      </c>
      <c r="Z13" s="59">
        <f t="shared" si="3"/>
        <v>5775.51</v>
      </c>
      <c r="AA13" s="59">
        <v>942</v>
      </c>
      <c r="AB13" s="59">
        <v>710.68</v>
      </c>
      <c r="AC13" s="59">
        <v>723</v>
      </c>
      <c r="AD13" s="59">
        <v>546.62</v>
      </c>
      <c r="AE13" s="59">
        <v>2174</v>
      </c>
      <c r="AF13" s="59">
        <v>1639.93</v>
      </c>
      <c r="AG13" s="59">
        <v>1089</v>
      </c>
      <c r="AH13" s="59">
        <v>819.97</v>
      </c>
      <c r="AI13" s="59">
        <v>1451</v>
      </c>
      <c r="AJ13" s="59">
        <v>1093.26</v>
      </c>
      <c r="AK13" s="59">
        <v>0</v>
      </c>
      <c r="AL13" s="59">
        <v>0</v>
      </c>
      <c r="AM13" s="59">
        <f t="shared" si="4"/>
        <v>12147</v>
      </c>
      <c r="AN13" s="59">
        <f t="shared" si="5"/>
        <v>11315.14284375</v>
      </c>
      <c r="AO13" s="59">
        <v>1800</v>
      </c>
      <c r="AP13" s="59">
        <v>1649.66</v>
      </c>
      <c r="AQ13" s="59">
        <v>0</v>
      </c>
      <c r="AR13" s="59">
        <v>0</v>
      </c>
      <c r="AS13" s="59">
        <v>0</v>
      </c>
      <c r="AT13" s="59">
        <v>0</v>
      </c>
      <c r="AU13" s="59">
        <v>1227</v>
      </c>
      <c r="AV13" s="59">
        <v>1191.3699999999999</v>
      </c>
      <c r="AW13" s="59">
        <v>0</v>
      </c>
      <c r="AX13" s="59">
        <v>0</v>
      </c>
      <c r="AY13" s="59">
        <v>1841</v>
      </c>
      <c r="AZ13" s="59">
        <v>1787.1</v>
      </c>
      <c r="BA13" s="59">
        <v>3068</v>
      </c>
      <c r="BB13" s="59">
        <v>2978.47</v>
      </c>
      <c r="BC13" s="59">
        <v>15063</v>
      </c>
      <c r="BD13" s="59">
        <v>13976.22</v>
      </c>
    </row>
    <row r="14" spans="1:56" s="105" customFormat="1" ht="15.75" x14ac:dyDescent="0.25">
      <c r="A14" s="59">
        <v>7</v>
      </c>
      <c r="B14" s="59" t="s">
        <v>42</v>
      </c>
      <c r="C14" s="190">
        <f>'Crop Loan'!EO17</f>
        <v>120</v>
      </c>
      <c r="D14" s="190">
        <f>'Crop Loan'!EP17</f>
        <v>50</v>
      </c>
      <c r="E14" s="59">
        <v>118</v>
      </c>
      <c r="F14" s="59">
        <v>98.358259999999987</v>
      </c>
      <c r="G14" s="59">
        <v>0</v>
      </c>
      <c r="H14" s="59">
        <v>0</v>
      </c>
      <c r="I14" s="59">
        <v>96</v>
      </c>
      <c r="J14" s="59">
        <v>69.96690000000001</v>
      </c>
      <c r="K14" s="59">
        <v>0</v>
      </c>
      <c r="L14" s="59">
        <v>0</v>
      </c>
      <c r="M14" s="190">
        <f t="shared" si="0"/>
        <v>334</v>
      </c>
      <c r="N14" s="190">
        <f t="shared" si="1"/>
        <v>218.32515999999998</v>
      </c>
      <c r="O14" s="59">
        <v>0</v>
      </c>
      <c r="P14" s="59">
        <v>0</v>
      </c>
      <c r="Q14" s="59">
        <v>790</v>
      </c>
      <c r="R14" s="59">
        <v>898.45</v>
      </c>
      <c r="S14" s="59">
        <v>0</v>
      </c>
      <c r="T14" s="59">
        <v>0</v>
      </c>
      <c r="U14" s="59">
        <v>0</v>
      </c>
      <c r="V14" s="59">
        <v>0</v>
      </c>
      <c r="W14" s="59">
        <v>525</v>
      </c>
      <c r="X14" s="59">
        <v>599.1</v>
      </c>
      <c r="Y14" s="59">
        <f t="shared" si="2"/>
        <v>1315</v>
      </c>
      <c r="Z14" s="59">
        <f t="shared" si="3"/>
        <v>1497.5500000000002</v>
      </c>
      <c r="AA14" s="59">
        <v>244</v>
      </c>
      <c r="AB14" s="59">
        <v>183.99</v>
      </c>
      <c r="AC14" s="59">
        <v>188</v>
      </c>
      <c r="AD14" s="59">
        <v>141.51</v>
      </c>
      <c r="AE14" s="59">
        <v>563</v>
      </c>
      <c r="AF14" s="59">
        <v>424.59</v>
      </c>
      <c r="AG14" s="59">
        <v>283</v>
      </c>
      <c r="AH14" s="59">
        <v>212.31</v>
      </c>
      <c r="AI14" s="59">
        <v>375</v>
      </c>
      <c r="AJ14" s="59">
        <v>283.07</v>
      </c>
      <c r="AK14" s="59">
        <v>0</v>
      </c>
      <c r="AL14" s="59">
        <v>0</v>
      </c>
      <c r="AM14" s="59">
        <f t="shared" si="4"/>
        <v>3302</v>
      </c>
      <c r="AN14" s="59">
        <f t="shared" si="5"/>
        <v>2961.3451600000003</v>
      </c>
      <c r="AO14" s="59">
        <v>495</v>
      </c>
      <c r="AP14" s="59">
        <v>457.6</v>
      </c>
      <c r="AQ14" s="59">
        <v>0</v>
      </c>
      <c r="AR14" s="59">
        <v>0</v>
      </c>
      <c r="AS14" s="59">
        <v>0</v>
      </c>
      <c r="AT14" s="59">
        <v>0</v>
      </c>
      <c r="AU14" s="59">
        <v>318</v>
      </c>
      <c r="AV14" s="59">
        <v>307.93</v>
      </c>
      <c r="AW14" s="59">
        <v>0</v>
      </c>
      <c r="AX14" s="59">
        <v>0</v>
      </c>
      <c r="AY14" s="59">
        <v>476</v>
      </c>
      <c r="AZ14" s="59">
        <v>461.88</v>
      </c>
      <c r="BA14" s="59">
        <v>794</v>
      </c>
      <c r="BB14" s="59">
        <v>769.81</v>
      </c>
      <c r="BC14" s="59">
        <v>4096</v>
      </c>
      <c r="BD14" s="59">
        <v>3820.47</v>
      </c>
    </row>
    <row r="15" spans="1:56" s="105" customFormat="1" ht="15.75" x14ac:dyDescent="0.25">
      <c r="A15" s="59">
        <v>8</v>
      </c>
      <c r="B15" s="59" t="s">
        <v>43</v>
      </c>
      <c r="C15" s="190">
        <f>'Crop Loan'!EO18</f>
        <v>0</v>
      </c>
      <c r="D15" s="190">
        <f>'Crop Loan'!EP18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Loan'!EO19</f>
        <v>840</v>
      </c>
      <c r="D16" s="190">
        <f>'Crop Loan'!EP19</f>
        <v>706</v>
      </c>
      <c r="E16" s="59">
        <v>751</v>
      </c>
      <c r="F16" s="59">
        <v>574.92540124999994</v>
      </c>
      <c r="G16" s="59">
        <v>220</v>
      </c>
      <c r="H16" s="59">
        <v>132.31323125</v>
      </c>
      <c r="I16" s="59">
        <v>432</v>
      </c>
      <c r="J16" s="59">
        <v>314.85104999999993</v>
      </c>
      <c r="K16" s="59">
        <v>0</v>
      </c>
      <c r="L16" s="59">
        <v>0</v>
      </c>
      <c r="M16" s="190">
        <f t="shared" si="0"/>
        <v>2023</v>
      </c>
      <c r="N16" s="190">
        <f t="shared" si="1"/>
        <v>1595.77645125</v>
      </c>
      <c r="O16" s="59">
        <v>0</v>
      </c>
      <c r="P16" s="59">
        <v>0</v>
      </c>
      <c r="Q16" s="59">
        <v>5068</v>
      </c>
      <c r="R16" s="59">
        <v>5771.15</v>
      </c>
      <c r="S16" s="59">
        <v>0</v>
      </c>
      <c r="T16" s="59">
        <v>0</v>
      </c>
      <c r="U16" s="59">
        <v>0</v>
      </c>
      <c r="V16" s="59">
        <v>0</v>
      </c>
      <c r="W16" s="59">
        <v>3379</v>
      </c>
      <c r="X16" s="59">
        <v>3848.13</v>
      </c>
      <c r="Y16" s="59">
        <f t="shared" si="2"/>
        <v>8447</v>
      </c>
      <c r="Z16" s="59">
        <f t="shared" si="3"/>
        <v>9619.2799999999988</v>
      </c>
      <c r="AA16" s="59">
        <v>1567</v>
      </c>
      <c r="AB16" s="59">
        <v>1182.23</v>
      </c>
      <c r="AC16" s="59">
        <v>1207</v>
      </c>
      <c r="AD16" s="59">
        <v>909.36</v>
      </c>
      <c r="AE16" s="59">
        <v>3616</v>
      </c>
      <c r="AF16" s="59">
        <v>2728.2</v>
      </c>
      <c r="AG16" s="59">
        <v>1813</v>
      </c>
      <c r="AH16" s="59">
        <v>1364.1</v>
      </c>
      <c r="AI16" s="59">
        <v>2416</v>
      </c>
      <c r="AJ16" s="59">
        <v>1818.87</v>
      </c>
      <c r="AK16" s="59">
        <v>0</v>
      </c>
      <c r="AL16" s="59">
        <v>0</v>
      </c>
      <c r="AM16" s="59">
        <f t="shared" si="4"/>
        <v>21089</v>
      </c>
      <c r="AN16" s="59">
        <f t="shared" si="5"/>
        <v>19217.816451249997</v>
      </c>
      <c r="AO16" s="59">
        <v>3165</v>
      </c>
      <c r="AP16" s="59">
        <v>2890.03</v>
      </c>
      <c r="AQ16" s="59">
        <v>0</v>
      </c>
      <c r="AR16" s="59">
        <v>0</v>
      </c>
      <c r="AS16" s="59">
        <v>0</v>
      </c>
      <c r="AT16" s="59">
        <v>0</v>
      </c>
      <c r="AU16" s="59">
        <v>2034</v>
      </c>
      <c r="AV16" s="59">
        <v>1978.4</v>
      </c>
      <c r="AW16" s="59">
        <v>0</v>
      </c>
      <c r="AX16" s="59">
        <v>0</v>
      </c>
      <c r="AY16" s="59">
        <v>3054</v>
      </c>
      <c r="AZ16" s="59">
        <v>2967.88</v>
      </c>
      <c r="BA16" s="59">
        <v>5088</v>
      </c>
      <c r="BB16" s="59">
        <v>4946.28</v>
      </c>
      <c r="BC16" s="59">
        <v>26177</v>
      </c>
      <c r="BD16" s="59">
        <v>24213.1</v>
      </c>
    </row>
    <row r="17" spans="1:56" s="105" customFormat="1" ht="15.75" x14ac:dyDescent="0.25">
      <c r="A17" s="59">
        <v>10</v>
      </c>
      <c r="B17" s="59" t="s">
        <v>45</v>
      </c>
      <c r="C17" s="190">
        <f>'Crop Loan'!EO20</f>
        <v>1626</v>
      </c>
      <c r="D17" s="190">
        <f>'Crop Loan'!EP20</f>
        <v>1306</v>
      </c>
      <c r="E17" s="59">
        <v>840</v>
      </c>
      <c r="F17" s="59">
        <v>669.53749875000005</v>
      </c>
      <c r="G17" s="59">
        <v>132</v>
      </c>
      <c r="H17" s="59">
        <v>79.387938750000004</v>
      </c>
      <c r="I17" s="59">
        <v>576</v>
      </c>
      <c r="J17" s="59">
        <v>419.80139999999994</v>
      </c>
      <c r="K17" s="59">
        <v>0</v>
      </c>
      <c r="L17" s="59">
        <v>0</v>
      </c>
      <c r="M17" s="190">
        <f t="shared" si="0"/>
        <v>3042</v>
      </c>
      <c r="N17" s="190">
        <f t="shared" si="1"/>
        <v>2395.3388987499998</v>
      </c>
      <c r="O17" s="59">
        <v>0</v>
      </c>
      <c r="P17" s="59">
        <v>0</v>
      </c>
      <c r="Q17" s="59">
        <v>7762</v>
      </c>
      <c r="R17" s="59">
        <v>8846.44</v>
      </c>
      <c r="S17" s="59">
        <v>0</v>
      </c>
      <c r="T17" s="59">
        <v>0</v>
      </c>
      <c r="U17" s="59">
        <v>0</v>
      </c>
      <c r="V17" s="59">
        <v>0</v>
      </c>
      <c r="W17" s="59">
        <v>5181</v>
      </c>
      <c r="X17" s="59">
        <v>5897.31</v>
      </c>
      <c r="Y17" s="59">
        <f t="shared" si="2"/>
        <v>12943</v>
      </c>
      <c r="Z17" s="59">
        <f t="shared" si="3"/>
        <v>14743.75</v>
      </c>
      <c r="AA17" s="59">
        <v>2411</v>
      </c>
      <c r="AB17" s="59">
        <v>1814.18</v>
      </c>
      <c r="AC17" s="59">
        <v>1852</v>
      </c>
      <c r="AD17" s="59">
        <v>1395.42</v>
      </c>
      <c r="AE17" s="59">
        <v>5554</v>
      </c>
      <c r="AF17" s="59">
        <v>4186.1099999999997</v>
      </c>
      <c r="AG17" s="59">
        <v>2775</v>
      </c>
      <c r="AH17" s="59">
        <v>2093.06</v>
      </c>
      <c r="AI17" s="59">
        <v>3703</v>
      </c>
      <c r="AJ17" s="59">
        <v>2790.56</v>
      </c>
      <c r="AK17" s="59">
        <v>0</v>
      </c>
      <c r="AL17" s="59">
        <v>0</v>
      </c>
      <c r="AM17" s="59">
        <f t="shared" si="4"/>
        <v>32280</v>
      </c>
      <c r="AN17" s="59">
        <f t="shared" si="5"/>
        <v>29418.418898750002</v>
      </c>
      <c r="AO17" s="59">
        <v>4759</v>
      </c>
      <c r="AP17" s="59">
        <v>4358.34</v>
      </c>
      <c r="AQ17" s="59">
        <v>0</v>
      </c>
      <c r="AR17" s="59">
        <v>0</v>
      </c>
      <c r="AS17" s="59">
        <v>0</v>
      </c>
      <c r="AT17" s="59">
        <v>0</v>
      </c>
      <c r="AU17" s="59">
        <v>3122</v>
      </c>
      <c r="AV17" s="59">
        <v>3032.8</v>
      </c>
      <c r="AW17" s="59">
        <v>0</v>
      </c>
      <c r="AX17" s="59">
        <v>0</v>
      </c>
      <c r="AY17" s="59">
        <v>4679</v>
      </c>
      <c r="AZ17" s="59">
        <v>4549.51</v>
      </c>
      <c r="BA17" s="59">
        <v>7801</v>
      </c>
      <c r="BB17" s="59">
        <v>7582.31</v>
      </c>
      <c r="BC17" s="59">
        <v>39527</v>
      </c>
      <c r="BD17" s="59">
        <v>36638.019999999997</v>
      </c>
    </row>
    <row r="18" spans="1:56" s="105" customFormat="1" ht="15.75" x14ac:dyDescent="0.25">
      <c r="A18" s="59">
        <v>11</v>
      </c>
      <c r="B18" s="59" t="s">
        <v>46</v>
      </c>
      <c r="C18" s="190">
        <f>'Crop Loan'!EO21</f>
        <v>239</v>
      </c>
      <c r="D18" s="190">
        <f>'Crop Loan'!EP21</f>
        <v>246</v>
      </c>
      <c r="E18" s="59">
        <v>221</v>
      </c>
      <c r="F18" s="59">
        <v>174.00003624999997</v>
      </c>
      <c r="G18" s="59">
        <v>44</v>
      </c>
      <c r="H18" s="59">
        <v>26.462646249999999</v>
      </c>
      <c r="I18" s="59">
        <v>144</v>
      </c>
      <c r="J18" s="59">
        <v>104.95034999999999</v>
      </c>
      <c r="K18" s="59">
        <v>0</v>
      </c>
      <c r="L18" s="59">
        <v>0</v>
      </c>
      <c r="M18" s="190">
        <f t="shared" si="0"/>
        <v>604</v>
      </c>
      <c r="N18" s="190">
        <f t="shared" si="1"/>
        <v>524.95038624999995</v>
      </c>
      <c r="O18" s="59">
        <v>0</v>
      </c>
      <c r="P18" s="59">
        <v>0</v>
      </c>
      <c r="Q18" s="59">
        <v>2029</v>
      </c>
      <c r="R18" s="59">
        <v>2311.77</v>
      </c>
      <c r="S18" s="59">
        <v>0</v>
      </c>
      <c r="T18" s="59">
        <v>0</v>
      </c>
      <c r="U18" s="59">
        <v>0</v>
      </c>
      <c r="V18" s="59">
        <v>0</v>
      </c>
      <c r="W18" s="59">
        <v>1353</v>
      </c>
      <c r="X18" s="59">
        <v>1545.25</v>
      </c>
      <c r="Y18" s="59">
        <f t="shared" si="2"/>
        <v>3382</v>
      </c>
      <c r="Z18" s="59">
        <f t="shared" si="3"/>
        <v>3857.02</v>
      </c>
      <c r="AA18" s="59">
        <v>629</v>
      </c>
      <c r="AB18" s="59">
        <v>473.55</v>
      </c>
      <c r="AC18" s="59">
        <v>483</v>
      </c>
      <c r="AD18" s="59">
        <v>364.26</v>
      </c>
      <c r="AE18" s="59">
        <v>1446</v>
      </c>
      <c r="AF18" s="59">
        <v>1090.68</v>
      </c>
      <c r="AG18" s="59">
        <v>726</v>
      </c>
      <c r="AH18" s="59">
        <v>546.42999999999995</v>
      </c>
      <c r="AI18" s="59">
        <v>966</v>
      </c>
      <c r="AJ18" s="59">
        <v>728.54</v>
      </c>
      <c r="AK18" s="59">
        <v>0</v>
      </c>
      <c r="AL18" s="59">
        <v>0</v>
      </c>
      <c r="AM18" s="59">
        <f t="shared" si="4"/>
        <v>8236</v>
      </c>
      <c r="AN18" s="59">
        <f t="shared" si="5"/>
        <v>7585.430386250001</v>
      </c>
      <c r="AO18" s="59">
        <v>1235</v>
      </c>
      <c r="AP18" s="59">
        <v>1136</v>
      </c>
      <c r="AQ18" s="59">
        <v>0</v>
      </c>
      <c r="AR18" s="59">
        <v>0</v>
      </c>
      <c r="AS18" s="59">
        <v>0</v>
      </c>
      <c r="AT18" s="59">
        <v>0</v>
      </c>
      <c r="AU18" s="59">
        <v>816</v>
      </c>
      <c r="AV18" s="59">
        <v>792.95</v>
      </c>
      <c r="AW18" s="59">
        <v>0</v>
      </c>
      <c r="AX18" s="59">
        <v>0</v>
      </c>
      <c r="AY18" s="59">
        <v>1223</v>
      </c>
      <c r="AZ18" s="59">
        <v>1188.92</v>
      </c>
      <c r="BA18" s="59">
        <v>2039</v>
      </c>
      <c r="BB18" s="59">
        <v>1981.87</v>
      </c>
      <c r="BC18" s="59">
        <v>10275</v>
      </c>
      <c r="BD18" s="59">
        <v>9555.24</v>
      </c>
    </row>
    <row r="19" spans="1:56" s="105" customFormat="1" ht="15.75" x14ac:dyDescent="0.25">
      <c r="A19" s="59">
        <v>12</v>
      </c>
      <c r="B19" s="59" t="s">
        <v>47</v>
      </c>
      <c r="C19" s="190">
        <f>'Crop Loan'!EO22</f>
        <v>1984</v>
      </c>
      <c r="D19" s="190">
        <f>'Crop Loan'!EP22</f>
        <v>1312</v>
      </c>
      <c r="E19" s="59">
        <v>1490</v>
      </c>
      <c r="F19" s="59">
        <v>1140.1599099999999</v>
      </c>
      <c r="G19" s="59">
        <v>421</v>
      </c>
      <c r="H19" s="59">
        <v>255.01540624999998</v>
      </c>
      <c r="I19" s="59">
        <v>866</v>
      </c>
      <c r="J19" s="59">
        <v>628.96514999999999</v>
      </c>
      <c r="K19" s="59">
        <v>0</v>
      </c>
      <c r="L19" s="59">
        <v>0</v>
      </c>
      <c r="M19" s="190">
        <f t="shared" si="0"/>
        <v>4340</v>
      </c>
      <c r="N19" s="190">
        <f t="shared" si="1"/>
        <v>3081.1250599999998</v>
      </c>
      <c r="O19" s="59">
        <v>0</v>
      </c>
      <c r="P19" s="59">
        <v>0</v>
      </c>
      <c r="Q19" s="59">
        <v>4952</v>
      </c>
      <c r="R19" s="59">
        <v>5639.86</v>
      </c>
      <c r="S19" s="59">
        <v>0</v>
      </c>
      <c r="T19" s="59">
        <v>0</v>
      </c>
      <c r="U19" s="59">
        <v>0</v>
      </c>
      <c r="V19" s="59">
        <v>0</v>
      </c>
      <c r="W19" s="59">
        <v>3294</v>
      </c>
      <c r="X19" s="59">
        <v>3759.11</v>
      </c>
      <c r="Y19" s="59">
        <f t="shared" si="2"/>
        <v>8246</v>
      </c>
      <c r="Z19" s="59">
        <f t="shared" si="3"/>
        <v>9398.9699999999993</v>
      </c>
      <c r="AA19" s="59">
        <v>1535</v>
      </c>
      <c r="AB19" s="59">
        <v>1154.6600000000001</v>
      </c>
      <c r="AC19" s="59">
        <v>1181</v>
      </c>
      <c r="AD19" s="59">
        <v>887.46</v>
      </c>
      <c r="AE19" s="59">
        <v>3533</v>
      </c>
      <c r="AF19" s="59">
        <v>2664.67</v>
      </c>
      <c r="AG19" s="59">
        <v>1780</v>
      </c>
      <c r="AH19" s="59">
        <v>1338.08</v>
      </c>
      <c r="AI19" s="59">
        <v>2357</v>
      </c>
      <c r="AJ19" s="59">
        <v>1776.38</v>
      </c>
      <c r="AK19" s="59">
        <v>0</v>
      </c>
      <c r="AL19" s="59">
        <v>0</v>
      </c>
      <c r="AM19" s="59">
        <f t="shared" si="4"/>
        <v>22972</v>
      </c>
      <c r="AN19" s="59">
        <f t="shared" si="5"/>
        <v>20301.345060000003</v>
      </c>
      <c r="AO19" s="59">
        <v>3398</v>
      </c>
      <c r="AP19" s="59">
        <v>3073.95</v>
      </c>
      <c r="AQ19" s="59">
        <v>0</v>
      </c>
      <c r="AR19" s="59">
        <v>0</v>
      </c>
      <c r="AS19" s="59">
        <v>0</v>
      </c>
      <c r="AT19" s="59">
        <v>0</v>
      </c>
      <c r="AU19" s="59">
        <v>1989</v>
      </c>
      <c r="AV19" s="59">
        <v>1934.37</v>
      </c>
      <c r="AW19" s="59">
        <v>0</v>
      </c>
      <c r="AX19" s="59">
        <v>0</v>
      </c>
      <c r="AY19" s="59">
        <v>2989</v>
      </c>
      <c r="AZ19" s="59">
        <v>2898.3</v>
      </c>
      <c r="BA19" s="59">
        <v>4978</v>
      </c>
      <c r="BB19" s="59">
        <v>4832.67</v>
      </c>
      <c r="BC19" s="59">
        <v>27628</v>
      </c>
      <c r="BD19" s="59">
        <v>25325.62</v>
      </c>
    </row>
    <row r="20" spans="1:56" s="107" customFormat="1" ht="15.75" x14ac:dyDescent="0.25">
      <c r="A20" s="106"/>
      <c r="B20" s="91" t="s">
        <v>48</v>
      </c>
      <c r="C20" s="188">
        <f>SUM(C8:C19)</f>
        <v>12577</v>
      </c>
      <c r="D20" s="188">
        <f t="shared" ref="D20:BD20" si="6">SUM(D8:D19)</f>
        <v>9936</v>
      </c>
      <c r="E20" s="188">
        <f t="shared" si="6"/>
        <v>8560</v>
      </c>
      <c r="F20" s="188">
        <f t="shared" si="6"/>
        <v>6651.698417499998</v>
      </c>
      <c r="G20" s="188">
        <f t="shared" si="6"/>
        <v>2070</v>
      </c>
      <c r="H20" s="188">
        <f t="shared" si="6"/>
        <v>1359.1146187500003</v>
      </c>
      <c r="I20" s="188">
        <f t="shared" si="6"/>
        <v>5301</v>
      </c>
      <c r="J20" s="188">
        <f t="shared" si="6"/>
        <v>4101.4964999999993</v>
      </c>
      <c r="K20" s="188">
        <f t="shared" si="6"/>
        <v>0</v>
      </c>
      <c r="L20" s="188">
        <f t="shared" si="6"/>
        <v>0</v>
      </c>
      <c r="M20" s="188">
        <f t="shared" si="6"/>
        <v>26438</v>
      </c>
      <c r="N20" s="188">
        <f t="shared" si="6"/>
        <v>20689.194917499997</v>
      </c>
      <c r="O20" s="188">
        <f t="shared" si="6"/>
        <v>0</v>
      </c>
      <c r="P20" s="188">
        <f t="shared" si="6"/>
        <v>0</v>
      </c>
      <c r="Q20" s="188">
        <f t="shared" si="6"/>
        <v>45562</v>
      </c>
      <c r="R20" s="188">
        <f t="shared" si="6"/>
        <v>51875.9</v>
      </c>
      <c r="S20" s="188">
        <f t="shared" si="6"/>
        <v>0</v>
      </c>
      <c r="T20" s="188">
        <f t="shared" si="6"/>
        <v>0</v>
      </c>
      <c r="U20" s="188">
        <f t="shared" si="6"/>
        <v>0</v>
      </c>
      <c r="V20" s="188">
        <f t="shared" si="6"/>
        <v>0</v>
      </c>
      <c r="W20" s="188">
        <f t="shared" si="6"/>
        <v>30310</v>
      </c>
      <c r="X20" s="188">
        <f t="shared" si="6"/>
        <v>34523.99</v>
      </c>
      <c r="Y20" s="188">
        <f t="shared" si="6"/>
        <v>75872</v>
      </c>
      <c r="Z20" s="188">
        <f t="shared" si="6"/>
        <v>86399.890000000014</v>
      </c>
      <c r="AA20" s="188">
        <f t="shared" si="6"/>
        <v>14098</v>
      </c>
      <c r="AB20" s="188">
        <f t="shared" si="6"/>
        <v>10620.66</v>
      </c>
      <c r="AC20" s="188">
        <f t="shared" si="6"/>
        <v>10838</v>
      </c>
      <c r="AD20" s="188">
        <f t="shared" si="6"/>
        <v>8168.5000000000009</v>
      </c>
      <c r="AE20" s="188">
        <f t="shared" si="6"/>
        <v>32506</v>
      </c>
      <c r="AF20" s="188">
        <f t="shared" si="6"/>
        <v>24509.1</v>
      </c>
      <c r="AG20" s="188">
        <f t="shared" si="6"/>
        <v>16273</v>
      </c>
      <c r="AH20" s="188">
        <f t="shared" si="6"/>
        <v>12259.949999999999</v>
      </c>
      <c r="AI20" s="188">
        <f t="shared" si="6"/>
        <v>21675</v>
      </c>
      <c r="AJ20" s="188">
        <f t="shared" si="6"/>
        <v>16338.75</v>
      </c>
      <c r="AK20" s="188">
        <f t="shared" si="6"/>
        <v>0</v>
      </c>
      <c r="AL20" s="188">
        <f t="shared" si="6"/>
        <v>0</v>
      </c>
      <c r="AM20" s="188">
        <f t="shared" si="6"/>
        <v>197700</v>
      </c>
      <c r="AN20" s="188">
        <f t="shared" si="6"/>
        <v>178986.04491749997</v>
      </c>
      <c r="AO20" s="188">
        <f t="shared" si="6"/>
        <v>29314</v>
      </c>
      <c r="AP20" s="188">
        <f t="shared" si="6"/>
        <v>26679.840000000004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18282</v>
      </c>
      <c r="AV20" s="188">
        <f t="shared" si="6"/>
        <v>17774.82</v>
      </c>
      <c r="AW20" s="188">
        <f t="shared" si="6"/>
        <v>0</v>
      </c>
      <c r="AX20" s="188">
        <f t="shared" si="6"/>
        <v>0</v>
      </c>
      <c r="AY20" s="188">
        <f t="shared" si="6"/>
        <v>27426</v>
      </c>
      <c r="AZ20" s="188">
        <f t="shared" si="6"/>
        <v>26662.76</v>
      </c>
      <c r="BA20" s="188">
        <f t="shared" si="6"/>
        <v>45708</v>
      </c>
      <c r="BB20" s="188">
        <f t="shared" si="6"/>
        <v>44437.58</v>
      </c>
      <c r="BC20" s="188">
        <f t="shared" si="6"/>
        <v>241113</v>
      </c>
      <c r="BD20" s="188">
        <f t="shared" si="6"/>
        <v>222303.48999999996</v>
      </c>
    </row>
    <row r="21" spans="1:56" s="105" customFormat="1" ht="15.75" x14ac:dyDescent="0.25">
      <c r="A21" s="59">
        <v>13</v>
      </c>
      <c r="B21" s="59" t="s">
        <v>49</v>
      </c>
      <c r="C21" s="190">
        <f>'Crop Loan'!EO24</f>
        <v>360</v>
      </c>
      <c r="D21" s="190">
        <f>'Crop Loan'!EP24</f>
        <v>135</v>
      </c>
      <c r="E21" s="59">
        <v>339</v>
      </c>
      <c r="F21" s="59">
        <v>272.35829624999997</v>
      </c>
      <c r="G21" s="59">
        <v>44</v>
      </c>
      <c r="H21" s="59">
        <v>26.462646249999999</v>
      </c>
      <c r="I21" s="59">
        <v>240</v>
      </c>
      <c r="J21" s="59">
        <v>174.91725</v>
      </c>
      <c r="K21" s="59">
        <v>0</v>
      </c>
      <c r="L21" s="59">
        <v>0</v>
      </c>
      <c r="M21" s="190">
        <f t="shared" ref="M21:M34" si="7">C21+E21+I21+K21</f>
        <v>939</v>
      </c>
      <c r="N21" s="190">
        <f t="shared" ref="N21:N34" si="8">D21+F21+J21+L21</f>
        <v>582.27554624999993</v>
      </c>
      <c r="O21" s="59">
        <v>0</v>
      </c>
      <c r="P21" s="59">
        <v>0</v>
      </c>
      <c r="Q21" s="59">
        <v>3497</v>
      </c>
      <c r="R21" s="59">
        <v>3979.77</v>
      </c>
      <c r="S21" s="59">
        <v>0</v>
      </c>
      <c r="T21" s="59">
        <v>0</v>
      </c>
      <c r="U21" s="59">
        <v>0</v>
      </c>
      <c r="V21" s="59">
        <v>0</v>
      </c>
      <c r="W21" s="59">
        <v>2328</v>
      </c>
      <c r="X21" s="59">
        <v>2653.35</v>
      </c>
      <c r="Y21" s="59">
        <f>O21+Q21+S21+U21+W21</f>
        <v>5825</v>
      </c>
      <c r="Z21" s="59">
        <f>P21+R21+T21+V21+X21</f>
        <v>6633.12</v>
      </c>
      <c r="AA21" s="59">
        <v>1082</v>
      </c>
      <c r="AB21" s="59">
        <v>815.18</v>
      </c>
      <c r="AC21" s="59">
        <v>831</v>
      </c>
      <c r="AD21" s="59">
        <v>626.96</v>
      </c>
      <c r="AE21" s="59">
        <v>2494</v>
      </c>
      <c r="AF21" s="59">
        <v>1881.14</v>
      </c>
      <c r="AG21" s="59">
        <v>1251</v>
      </c>
      <c r="AH21" s="59">
        <v>940.58</v>
      </c>
      <c r="AI21" s="59">
        <v>1663</v>
      </c>
      <c r="AJ21" s="59">
        <v>1254.07</v>
      </c>
      <c r="AK21" s="59">
        <v>0</v>
      </c>
      <c r="AL21" s="59">
        <v>0</v>
      </c>
      <c r="AM21" s="59">
        <f t="shared" ref="AM21:AM34" si="9">M21+Y21+AA21+AC21+AE21+AG21+AI21+AK21</f>
        <v>14085</v>
      </c>
      <c r="AN21" s="59">
        <f t="shared" ref="AN21:AN34" si="10">N21+Z21+AB21+AD21+AF21+AH21+AJ21+AL21</f>
        <v>12733.32554625</v>
      </c>
      <c r="AO21" s="59">
        <v>2113</v>
      </c>
      <c r="AP21" s="59">
        <v>1945.83</v>
      </c>
      <c r="AQ21" s="59">
        <v>0</v>
      </c>
      <c r="AR21" s="59">
        <v>0</v>
      </c>
      <c r="AS21" s="59">
        <v>0</v>
      </c>
      <c r="AT21" s="59">
        <v>0</v>
      </c>
      <c r="AU21" s="59">
        <v>1406</v>
      </c>
      <c r="AV21" s="59">
        <v>1364.25</v>
      </c>
      <c r="AW21" s="59">
        <v>0</v>
      </c>
      <c r="AX21" s="59">
        <v>0</v>
      </c>
      <c r="AY21" s="59">
        <v>2108</v>
      </c>
      <c r="AZ21" s="59">
        <v>2046.4</v>
      </c>
      <c r="BA21" s="59">
        <v>3514</v>
      </c>
      <c r="BB21" s="59">
        <v>3410.65</v>
      </c>
      <c r="BC21" s="59">
        <v>17599</v>
      </c>
      <c r="BD21" s="59">
        <v>16382.88</v>
      </c>
    </row>
    <row r="22" spans="1:56" s="105" customFormat="1" ht="15.75" x14ac:dyDescent="0.25">
      <c r="A22" s="59">
        <v>14</v>
      </c>
      <c r="B22" s="59" t="s">
        <v>50</v>
      </c>
      <c r="C22" s="190">
        <f>'Crop Loan'!EO25</f>
        <v>0</v>
      </c>
      <c r="D22" s="190">
        <f>'Crop Loan'!EP25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Loan'!EO26</f>
        <v>0</v>
      </c>
      <c r="D23" s="190">
        <f>'Crop Loan'!EP26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Loan'!EO27</f>
        <v>0</v>
      </c>
      <c r="D24" s="190">
        <f>'Crop Loan'!EP27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936</v>
      </c>
      <c r="R24" s="59">
        <v>1065.81</v>
      </c>
      <c r="S24" s="59">
        <v>0</v>
      </c>
      <c r="T24" s="59">
        <v>0</v>
      </c>
      <c r="U24" s="59">
        <v>0</v>
      </c>
      <c r="V24" s="59">
        <v>0</v>
      </c>
      <c r="W24" s="59">
        <v>602</v>
      </c>
      <c r="X24" s="59">
        <v>684.9</v>
      </c>
      <c r="Y24" s="59">
        <f t="shared" si="11"/>
        <v>1538</v>
      </c>
      <c r="Z24" s="59">
        <f t="shared" si="12"/>
        <v>1750.71</v>
      </c>
      <c r="AA24" s="59">
        <v>280</v>
      </c>
      <c r="AB24" s="59">
        <v>210.54</v>
      </c>
      <c r="AC24" s="59">
        <v>214</v>
      </c>
      <c r="AD24" s="59">
        <v>161.91999999999999</v>
      </c>
      <c r="AE24" s="59">
        <v>644</v>
      </c>
      <c r="AF24" s="59">
        <v>485.84</v>
      </c>
      <c r="AG24" s="59">
        <v>322</v>
      </c>
      <c r="AH24" s="59">
        <v>242.9</v>
      </c>
      <c r="AI24" s="59">
        <v>430</v>
      </c>
      <c r="AJ24" s="59">
        <v>323.86</v>
      </c>
      <c r="AK24" s="59">
        <v>0</v>
      </c>
      <c r="AL24" s="59">
        <v>0</v>
      </c>
      <c r="AM24" s="59">
        <f t="shared" si="9"/>
        <v>3428</v>
      </c>
      <c r="AN24" s="59">
        <f t="shared" si="10"/>
        <v>3175.7700000000004</v>
      </c>
      <c r="AO24" s="59">
        <v>514</v>
      </c>
      <c r="AP24" s="59">
        <v>476.37</v>
      </c>
      <c r="AQ24" s="59">
        <v>0</v>
      </c>
      <c r="AR24" s="59">
        <v>0</v>
      </c>
      <c r="AS24" s="59">
        <v>0</v>
      </c>
      <c r="AT24" s="59">
        <v>0</v>
      </c>
      <c r="AU24" s="59">
        <v>391</v>
      </c>
      <c r="AV24" s="59">
        <v>379.96</v>
      </c>
      <c r="AW24" s="59">
        <v>0</v>
      </c>
      <c r="AX24" s="59">
        <v>0</v>
      </c>
      <c r="AY24" s="59">
        <v>586</v>
      </c>
      <c r="AZ24" s="59">
        <v>570.5</v>
      </c>
      <c r="BA24" s="59">
        <v>977</v>
      </c>
      <c r="BB24" s="59">
        <v>950.46</v>
      </c>
      <c r="BC24" s="59">
        <v>4405</v>
      </c>
      <c r="BD24" s="59">
        <v>4126.2299999999996</v>
      </c>
    </row>
    <row r="25" spans="1:56" s="105" customFormat="1" ht="15.75" x14ac:dyDescent="0.25">
      <c r="A25" s="59">
        <v>17</v>
      </c>
      <c r="B25" s="59" t="s">
        <v>53</v>
      </c>
      <c r="C25" s="190">
        <f>'Crop Loan'!EO28</f>
        <v>110</v>
      </c>
      <c r="D25" s="190">
        <f>'Crop Loan'!EP28</f>
        <v>46</v>
      </c>
      <c r="E25" s="59">
        <v>118</v>
      </c>
      <c r="F25" s="59">
        <v>98.358259999999987</v>
      </c>
      <c r="G25" s="59">
        <v>0</v>
      </c>
      <c r="H25" s="59">
        <v>0</v>
      </c>
      <c r="I25" s="59">
        <v>96</v>
      </c>
      <c r="J25" s="59">
        <v>69.96690000000001</v>
      </c>
      <c r="K25" s="59">
        <v>0</v>
      </c>
      <c r="L25" s="59">
        <v>0</v>
      </c>
      <c r="M25" s="190">
        <f t="shared" si="7"/>
        <v>324</v>
      </c>
      <c r="N25" s="190">
        <f t="shared" si="8"/>
        <v>214.32515999999998</v>
      </c>
      <c r="O25" s="59">
        <v>0</v>
      </c>
      <c r="P25" s="59">
        <v>0</v>
      </c>
      <c r="Q25" s="59">
        <v>790</v>
      </c>
      <c r="R25" s="59">
        <v>898.45</v>
      </c>
      <c r="S25" s="59">
        <v>0</v>
      </c>
      <c r="T25" s="59">
        <v>0</v>
      </c>
      <c r="U25" s="59">
        <v>0</v>
      </c>
      <c r="V25" s="59">
        <v>0</v>
      </c>
      <c r="W25" s="59">
        <v>525</v>
      </c>
      <c r="X25" s="59">
        <v>599.1</v>
      </c>
      <c r="Y25" s="59">
        <f t="shared" si="11"/>
        <v>1315</v>
      </c>
      <c r="Z25" s="59">
        <f t="shared" si="12"/>
        <v>1497.5500000000002</v>
      </c>
      <c r="AA25" s="59">
        <v>244</v>
      </c>
      <c r="AB25" s="59">
        <v>183.99</v>
      </c>
      <c r="AC25" s="59">
        <v>188</v>
      </c>
      <c r="AD25" s="59">
        <v>141.51</v>
      </c>
      <c r="AE25" s="59">
        <v>563</v>
      </c>
      <c r="AF25" s="59">
        <v>424.59</v>
      </c>
      <c r="AG25" s="59">
        <v>283</v>
      </c>
      <c r="AH25" s="59">
        <v>212.31</v>
      </c>
      <c r="AI25" s="59">
        <v>375</v>
      </c>
      <c r="AJ25" s="59">
        <v>283.07</v>
      </c>
      <c r="AK25" s="59">
        <v>0</v>
      </c>
      <c r="AL25" s="59">
        <v>0</v>
      </c>
      <c r="AM25" s="59">
        <f t="shared" si="9"/>
        <v>3292</v>
      </c>
      <c r="AN25" s="59">
        <f t="shared" si="10"/>
        <v>2957.3451600000003</v>
      </c>
      <c r="AO25" s="59">
        <v>494</v>
      </c>
      <c r="AP25" s="59">
        <v>456.84</v>
      </c>
      <c r="AQ25" s="59">
        <v>0</v>
      </c>
      <c r="AR25" s="59">
        <v>0</v>
      </c>
      <c r="AS25" s="59">
        <v>0</v>
      </c>
      <c r="AT25" s="59">
        <v>0</v>
      </c>
      <c r="AU25" s="59">
        <v>318</v>
      </c>
      <c r="AV25" s="59">
        <v>307.93</v>
      </c>
      <c r="AW25" s="59">
        <v>0</v>
      </c>
      <c r="AX25" s="59">
        <v>0</v>
      </c>
      <c r="AY25" s="59">
        <v>476</v>
      </c>
      <c r="AZ25" s="59">
        <v>461.88</v>
      </c>
      <c r="BA25" s="59">
        <v>794</v>
      </c>
      <c r="BB25" s="59">
        <v>769.81</v>
      </c>
      <c r="BC25" s="59">
        <v>4086</v>
      </c>
      <c r="BD25" s="59">
        <v>3815.43</v>
      </c>
    </row>
    <row r="26" spans="1:56" s="105" customFormat="1" ht="15.75" x14ac:dyDescent="0.25">
      <c r="A26" s="59">
        <v>18</v>
      </c>
      <c r="B26" s="59" t="s">
        <v>54</v>
      </c>
      <c r="C26" s="190">
        <f>'Crop Loan'!EO29</f>
        <v>899</v>
      </c>
      <c r="D26" s="190">
        <f>'Crop Loan'!EP29</f>
        <v>473</v>
      </c>
      <c r="E26" s="59">
        <v>575</v>
      </c>
      <c r="F26" s="59">
        <v>469.07481624999997</v>
      </c>
      <c r="G26" s="59">
        <v>44</v>
      </c>
      <c r="H26" s="59">
        <v>26.462646249999999</v>
      </c>
      <c r="I26" s="59">
        <v>432</v>
      </c>
      <c r="J26" s="59">
        <v>314.85104999999993</v>
      </c>
      <c r="K26" s="59">
        <v>0</v>
      </c>
      <c r="L26" s="59">
        <v>0</v>
      </c>
      <c r="M26" s="190">
        <f t="shared" si="7"/>
        <v>1906</v>
      </c>
      <c r="N26" s="190">
        <f t="shared" si="8"/>
        <v>1256.9258662499999</v>
      </c>
      <c r="O26" s="59">
        <v>0</v>
      </c>
      <c r="P26" s="59">
        <v>0</v>
      </c>
      <c r="Q26" s="59">
        <v>4846</v>
      </c>
      <c r="R26" s="59">
        <v>5513.83</v>
      </c>
      <c r="S26" s="59">
        <v>0</v>
      </c>
      <c r="T26" s="59">
        <v>0</v>
      </c>
      <c r="U26" s="59">
        <v>0</v>
      </c>
      <c r="V26" s="59">
        <v>0</v>
      </c>
      <c r="W26" s="59">
        <v>3223</v>
      </c>
      <c r="X26" s="59">
        <v>3675.92</v>
      </c>
      <c r="Y26" s="59">
        <f t="shared" si="11"/>
        <v>8069</v>
      </c>
      <c r="Z26" s="59">
        <f t="shared" si="12"/>
        <v>9189.75</v>
      </c>
      <c r="AA26" s="59">
        <v>1494</v>
      </c>
      <c r="AB26" s="59">
        <v>1129.01</v>
      </c>
      <c r="AC26" s="59">
        <v>1150</v>
      </c>
      <c r="AD26" s="59">
        <v>868.4</v>
      </c>
      <c r="AE26" s="59">
        <v>3454</v>
      </c>
      <c r="AF26" s="59">
        <v>2605.2800000000002</v>
      </c>
      <c r="AG26" s="59">
        <v>1736</v>
      </c>
      <c r="AH26" s="59">
        <v>1302.71</v>
      </c>
      <c r="AI26" s="59">
        <v>2304</v>
      </c>
      <c r="AJ26" s="59">
        <v>1736.92</v>
      </c>
      <c r="AK26" s="59">
        <v>0</v>
      </c>
      <c r="AL26" s="59">
        <v>0</v>
      </c>
      <c r="AM26" s="59">
        <f t="shared" si="9"/>
        <v>20113</v>
      </c>
      <c r="AN26" s="59">
        <f t="shared" si="10"/>
        <v>18088.995866249999</v>
      </c>
      <c r="AO26" s="59">
        <v>3018</v>
      </c>
      <c r="AP26" s="59">
        <v>2757.55</v>
      </c>
      <c r="AQ26" s="59">
        <v>0</v>
      </c>
      <c r="AR26" s="59">
        <v>0</v>
      </c>
      <c r="AS26" s="59">
        <v>0</v>
      </c>
      <c r="AT26" s="59">
        <v>0</v>
      </c>
      <c r="AU26" s="59">
        <v>1949</v>
      </c>
      <c r="AV26" s="59">
        <v>1889.61</v>
      </c>
      <c r="AW26" s="59">
        <v>0</v>
      </c>
      <c r="AX26" s="59">
        <v>0</v>
      </c>
      <c r="AY26" s="59">
        <v>2922</v>
      </c>
      <c r="AZ26" s="59">
        <v>2834.44</v>
      </c>
      <c r="BA26" s="59">
        <v>4871</v>
      </c>
      <c r="BB26" s="59">
        <v>4724.05</v>
      </c>
      <c r="BC26" s="59">
        <v>24984</v>
      </c>
      <c r="BD26" s="59">
        <v>23107.77</v>
      </c>
    </row>
    <row r="27" spans="1:56" s="105" customFormat="1" ht="15.75" x14ac:dyDescent="0.25">
      <c r="A27" s="59">
        <v>19</v>
      </c>
      <c r="B27" s="59" t="s">
        <v>55</v>
      </c>
      <c r="C27" s="190">
        <f>'Crop Loan'!EO30</f>
        <v>926</v>
      </c>
      <c r="D27" s="190">
        <f>'Crop Loan'!EP30</f>
        <v>486</v>
      </c>
      <c r="E27" s="59">
        <v>560</v>
      </c>
      <c r="F27" s="59">
        <v>446.35833249999996</v>
      </c>
      <c r="G27" s="59">
        <v>88</v>
      </c>
      <c r="H27" s="59">
        <v>52.925292499999998</v>
      </c>
      <c r="I27" s="59">
        <v>384</v>
      </c>
      <c r="J27" s="59">
        <v>279.86760000000004</v>
      </c>
      <c r="K27" s="59">
        <v>0</v>
      </c>
      <c r="L27" s="59">
        <v>0</v>
      </c>
      <c r="M27" s="190">
        <f t="shared" si="7"/>
        <v>1870</v>
      </c>
      <c r="N27" s="190">
        <f t="shared" si="8"/>
        <v>1212.2259325</v>
      </c>
      <c r="O27" s="59">
        <v>0</v>
      </c>
      <c r="P27" s="59">
        <v>0</v>
      </c>
      <c r="Q27" s="59">
        <v>3212</v>
      </c>
      <c r="R27" s="59">
        <v>3658.52</v>
      </c>
      <c r="S27" s="59">
        <v>0</v>
      </c>
      <c r="T27" s="59">
        <v>0</v>
      </c>
      <c r="U27" s="59">
        <v>0</v>
      </c>
      <c r="V27" s="59">
        <v>0</v>
      </c>
      <c r="W27" s="59">
        <v>2147</v>
      </c>
      <c r="X27" s="59">
        <v>2443.06</v>
      </c>
      <c r="Y27" s="59">
        <f t="shared" si="11"/>
        <v>5359</v>
      </c>
      <c r="Z27" s="59">
        <f t="shared" si="12"/>
        <v>6101.58</v>
      </c>
      <c r="AA27" s="59">
        <v>696</v>
      </c>
      <c r="AB27" s="59">
        <v>524.88</v>
      </c>
      <c r="AC27" s="59">
        <v>536</v>
      </c>
      <c r="AD27" s="59">
        <v>403.68</v>
      </c>
      <c r="AE27" s="59">
        <v>1606</v>
      </c>
      <c r="AF27" s="59">
        <v>1211.22</v>
      </c>
      <c r="AG27" s="59">
        <v>808</v>
      </c>
      <c r="AH27" s="59">
        <v>605.64</v>
      </c>
      <c r="AI27" s="59">
        <v>1070</v>
      </c>
      <c r="AJ27" s="59">
        <v>807.52</v>
      </c>
      <c r="AK27" s="59">
        <v>0</v>
      </c>
      <c r="AL27" s="59">
        <v>0</v>
      </c>
      <c r="AM27" s="59">
        <f t="shared" si="9"/>
        <v>11945</v>
      </c>
      <c r="AN27" s="59">
        <f t="shared" si="10"/>
        <v>10866.745932499998</v>
      </c>
      <c r="AO27" s="59">
        <v>1791</v>
      </c>
      <c r="AP27" s="59">
        <v>1666.03</v>
      </c>
      <c r="AQ27" s="59">
        <v>0</v>
      </c>
      <c r="AR27" s="59">
        <v>0</v>
      </c>
      <c r="AS27" s="59">
        <v>0</v>
      </c>
      <c r="AT27" s="59">
        <v>0</v>
      </c>
      <c r="AU27" s="59">
        <v>906</v>
      </c>
      <c r="AV27" s="59">
        <v>878.36</v>
      </c>
      <c r="AW27" s="59">
        <v>0</v>
      </c>
      <c r="AX27" s="59">
        <v>0</v>
      </c>
      <c r="AY27" s="59">
        <v>1358</v>
      </c>
      <c r="AZ27" s="59">
        <v>1317.54</v>
      </c>
      <c r="BA27" s="59">
        <v>2264</v>
      </c>
      <c r="BB27" s="59">
        <v>2195.9</v>
      </c>
      <c r="BC27" s="59">
        <v>14209</v>
      </c>
      <c r="BD27" s="59">
        <v>13302.8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Loan'!EO31</f>
        <v>720</v>
      </c>
      <c r="D28" s="190">
        <f>'Crop Loan'!EP31</f>
        <v>363</v>
      </c>
      <c r="E28" s="59">
        <v>633</v>
      </c>
      <c r="F28" s="59">
        <v>476.56714124999991</v>
      </c>
      <c r="G28" s="59">
        <v>220</v>
      </c>
      <c r="H28" s="59">
        <v>132.31323125</v>
      </c>
      <c r="I28" s="59">
        <v>336</v>
      </c>
      <c r="J28" s="59">
        <v>244.88414999999998</v>
      </c>
      <c r="K28" s="59">
        <v>0</v>
      </c>
      <c r="L28" s="59">
        <v>0</v>
      </c>
      <c r="M28" s="190">
        <f t="shared" si="7"/>
        <v>1689</v>
      </c>
      <c r="N28" s="190">
        <f t="shared" si="8"/>
        <v>1084.4512912499999</v>
      </c>
      <c r="O28" s="59">
        <v>0</v>
      </c>
      <c r="P28" s="59">
        <v>0</v>
      </c>
      <c r="Q28" s="59">
        <v>1573</v>
      </c>
      <c r="R28" s="59">
        <v>1789.3</v>
      </c>
      <c r="S28" s="59">
        <v>0</v>
      </c>
      <c r="T28" s="59">
        <v>0</v>
      </c>
      <c r="U28" s="59">
        <v>0</v>
      </c>
      <c r="V28" s="59">
        <v>0</v>
      </c>
      <c r="W28" s="59">
        <v>1047</v>
      </c>
      <c r="X28" s="59">
        <v>1192.99</v>
      </c>
      <c r="Y28" s="59">
        <f t="shared" si="11"/>
        <v>2620</v>
      </c>
      <c r="Z28" s="59">
        <f t="shared" si="12"/>
        <v>2982.29</v>
      </c>
      <c r="AA28" s="59">
        <v>486</v>
      </c>
      <c r="AB28" s="59">
        <v>366.47</v>
      </c>
      <c r="AC28" s="59">
        <v>373</v>
      </c>
      <c r="AD28" s="59">
        <v>281.83</v>
      </c>
      <c r="AE28" s="59">
        <v>1121</v>
      </c>
      <c r="AF28" s="59">
        <v>845.61</v>
      </c>
      <c r="AG28" s="59">
        <v>564</v>
      </c>
      <c r="AH28" s="59">
        <v>422.79</v>
      </c>
      <c r="AI28" s="59">
        <v>748</v>
      </c>
      <c r="AJ28" s="59">
        <v>563.76</v>
      </c>
      <c r="AK28" s="59">
        <v>0</v>
      </c>
      <c r="AL28" s="59">
        <v>0</v>
      </c>
      <c r="AM28" s="59">
        <f t="shared" si="9"/>
        <v>7601</v>
      </c>
      <c r="AN28" s="59">
        <f t="shared" si="10"/>
        <v>6547.2012912499995</v>
      </c>
      <c r="AO28" s="59">
        <v>1139</v>
      </c>
      <c r="AP28" s="59">
        <v>1019.98</v>
      </c>
      <c r="AQ28" s="59">
        <v>0</v>
      </c>
      <c r="AR28" s="59">
        <v>0</v>
      </c>
      <c r="AS28" s="59">
        <v>0</v>
      </c>
      <c r="AT28" s="59">
        <v>0</v>
      </c>
      <c r="AU28" s="59">
        <v>630</v>
      </c>
      <c r="AV28" s="59">
        <v>613.14</v>
      </c>
      <c r="AW28" s="59">
        <v>0</v>
      </c>
      <c r="AX28" s="59">
        <v>0</v>
      </c>
      <c r="AY28" s="59">
        <v>948</v>
      </c>
      <c r="AZ28" s="59">
        <v>919.8</v>
      </c>
      <c r="BA28" s="59">
        <v>1578</v>
      </c>
      <c r="BB28" s="59">
        <v>1532.94</v>
      </c>
      <c r="BC28" s="59">
        <v>9179</v>
      </c>
      <c r="BD28" s="59">
        <v>8332.83</v>
      </c>
    </row>
    <row r="29" spans="1:56" s="105" customFormat="1" ht="15.75" x14ac:dyDescent="0.25">
      <c r="A29" s="59">
        <v>21</v>
      </c>
      <c r="B29" s="59" t="s">
        <v>57</v>
      </c>
      <c r="C29" s="190">
        <f>'Crop Loan'!EO32</f>
        <v>0</v>
      </c>
      <c r="D29" s="190">
        <f>'Crop Loan'!EP32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Loan'!EO33</f>
        <v>0</v>
      </c>
      <c r="D30" s="190">
        <f>'Crop Loan'!EP33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Loan'!EO34</f>
        <v>60</v>
      </c>
      <c r="D31" s="190">
        <f>'Crop Loan'!EP34</f>
        <v>25</v>
      </c>
      <c r="E31" s="59">
        <v>59</v>
      </c>
      <c r="F31" s="59">
        <v>49.179129999999994</v>
      </c>
      <c r="G31" s="59">
        <v>0</v>
      </c>
      <c r="H31" s="59">
        <v>0</v>
      </c>
      <c r="I31" s="59">
        <v>48</v>
      </c>
      <c r="J31" s="59">
        <v>34.983450000000005</v>
      </c>
      <c r="K31" s="59">
        <v>0</v>
      </c>
      <c r="L31" s="59">
        <v>0</v>
      </c>
      <c r="M31" s="190">
        <f t="shared" si="7"/>
        <v>167</v>
      </c>
      <c r="N31" s="190">
        <f t="shared" si="8"/>
        <v>109.16257999999999</v>
      </c>
      <c r="O31" s="59">
        <v>0</v>
      </c>
      <c r="P31" s="59">
        <v>0</v>
      </c>
      <c r="Q31" s="59">
        <v>226</v>
      </c>
      <c r="R31" s="59">
        <v>256.8</v>
      </c>
      <c r="S31" s="59">
        <v>0</v>
      </c>
      <c r="T31" s="59">
        <v>0</v>
      </c>
      <c r="U31" s="59">
        <v>0</v>
      </c>
      <c r="V31" s="59">
        <v>0</v>
      </c>
      <c r="W31" s="59">
        <v>150</v>
      </c>
      <c r="X31" s="59">
        <v>171.3</v>
      </c>
      <c r="Y31" s="59">
        <f t="shared" si="11"/>
        <v>376</v>
      </c>
      <c r="Z31" s="59">
        <f t="shared" si="12"/>
        <v>428.1</v>
      </c>
      <c r="AA31" s="59">
        <v>70</v>
      </c>
      <c r="AB31" s="59">
        <v>52.6</v>
      </c>
      <c r="AC31" s="59">
        <v>54</v>
      </c>
      <c r="AD31" s="59">
        <v>40.450000000000003</v>
      </c>
      <c r="AE31" s="59">
        <v>161</v>
      </c>
      <c r="AF31" s="59">
        <v>121.39</v>
      </c>
      <c r="AG31" s="59">
        <v>81</v>
      </c>
      <c r="AH31" s="59">
        <v>60.7</v>
      </c>
      <c r="AI31" s="59">
        <v>107</v>
      </c>
      <c r="AJ31" s="59">
        <v>80.930000000000007</v>
      </c>
      <c r="AK31" s="59">
        <v>0</v>
      </c>
      <c r="AL31" s="59">
        <v>0</v>
      </c>
      <c r="AM31" s="59">
        <f t="shared" si="9"/>
        <v>1016</v>
      </c>
      <c r="AN31" s="59">
        <f t="shared" si="10"/>
        <v>893.33258000000023</v>
      </c>
      <c r="AO31" s="59">
        <v>152</v>
      </c>
      <c r="AP31" s="59">
        <v>140.69999999999999</v>
      </c>
      <c r="AQ31" s="59">
        <v>0</v>
      </c>
      <c r="AR31" s="59">
        <v>0</v>
      </c>
      <c r="AS31" s="59">
        <v>0</v>
      </c>
      <c r="AT31" s="59">
        <v>0</v>
      </c>
      <c r="AU31" s="59">
        <v>91</v>
      </c>
      <c r="AV31" s="59">
        <v>88.02</v>
      </c>
      <c r="AW31" s="59">
        <v>0</v>
      </c>
      <c r="AX31" s="59">
        <v>0</v>
      </c>
      <c r="AY31" s="59">
        <v>136</v>
      </c>
      <c r="AZ31" s="59">
        <v>132.02000000000001</v>
      </c>
      <c r="BA31" s="59">
        <v>227</v>
      </c>
      <c r="BB31" s="59">
        <v>220.04</v>
      </c>
      <c r="BC31" s="59">
        <v>1243</v>
      </c>
      <c r="BD31" s="59">
        <v>1158.03</v>
      </c>
    </row>
    <row r="32" spans="1:56" s="105" customFormat="1" ht="15.75" x14ac:dyDescent="0.25">
      <c r="A32" s="59">
        <v>24</v>
      </c>
      <c r="B32" s="59" t="s">
        <v>60</v>
      </c>
      <c r="C32" s="190">
        <f>'Crop Loan'!EO35</f>
        <v>0</v>
      </c>
      <c r="D32" s="190">
        <f>'Crop Loan'!EP35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451</v>
      </c>
      <c r="R32" s="59">
        <v>513.74</v>
      </c>
      <c r="S32" s="59">
        <v>0</v>
      </c>
      <c r="T32" s="59">
        <v>0</v>
      </c>
      <c r="U32" s="59">
        <v>0</v>
      </c>
      <c r="V32" s="59">
        <v>0</v>
      </c>
      <c r="W32" s="59">
        <v>301</v>
      </c>
      <c r="X32" s="59">
        <v>342.45</v>
      </c>
      <c r="Y32" s="59">
        <f t="shared" si="11"/>
        <v>752</v>
      </c>
      <c r="Z32" s="59">
        <f t="shared" si="12"/>
        <v>856.19</v>
      </c>
      <c r="AA32" s="59">
        <v>140</v>
      </c>
      <c r="AB32" s="59">
        <v>105.27</v>
      </c>
      <c r="AC32" s="59">
        <v>107</v>
      </c>
      <c r="AD32" s="59">
        <v>80.959999999999994</v>
      </c>
      <c r="AE32" s="59">
        <v>322</v>
      </c>
      <c r="AF32" s="59">
        <v>242.92</v>
      </c>
      <c r="AG32" s="59">
        <v>161</v>
      </c>
      <c r="AH32" s="59">
        <v>121.45</v>
      </c>
      <c r="AI32" s="59">
        <v>215</v>
      </c>
      <c r="AJ32" s="59">
        <v>161.93</v>
      </c>
      <c r="AK32" s="59">
        <v>0</v>
      </c>
      <c r="AL32" s="59">
        <v>0</v>
      </c>
      <c r="AM32" s="59">
        <f t="shared" si="9"/>
        <v>1697</v>
      </c>
      <c r="AN32" s="59">
        <f t="shared" si="10"/>
        <v>1568.7200000000003</v>
      </c>
      <c r="AO32" s="59">
        <v>255</v>
      </c>
      <c r="AP32" s="59">
        <v>235.31</v>
      </c>
      <c r="AQ32" s="59">
        <v>0</v>
      </c>
      <c r="AR32" s="59">
        <v>0</v>
      </c>
      <c r="AS32" s="59">
        <v>0</v>
      </c>
      <c r="AT32" s="59">
        <v>0</v>
      </c>
      <c r="AU32" s="59">
        <v>196</v>
      </c>
      <c r="AV32" s="59">
        <v>190.17</v>
      </c>
      <c r="AW32" s="59">
        <v>0</v>
      </c>
      <c r="AX32" s="59">
        <v>0</v>
      </c>
      <c r="AY32" s="59">
        <v>293</v>
      </c>
      <c r="AZ32" s="59">
        <v>285.25</v>
      </c>
      <c r="BA32" s="59">
        <v>489</v>
      </c>
      <c r="BB32" s="59">
        <v>475.42</v>
      </c>
      <c r="BC32" s="59">
        <v>2186</v>
      </c>
      <c r="BD32" s="59">
        <v>2044.14</v>
      </c>
    </row>
    <row r="33" spans="1:56" s="105" customFormat="1" ht="15.75" x14ac:dyDescent="0.25">
      <c r="A33" s="59">
        <v>25</v>
      </c>
      <c r="B33" s="59" t="s">
        <v>61</v>
      </c>
      <c r="C33" s="190">
        <f>'Crop Loan'!EO36</f>
        <v>211</v>
      </c>
      <c r="D33" s="190">
        <f>'Crop Loan'!EP36</f>
        <v>152</v>
      </c>
      <c r="E33" s="59">
        <v>162</v>
      </c>
      <c r="F33" s="59">
        <v>124.82090624999998</v>
      </c>
      <c r="G33" s="59">
        <v>44</v>
      </c>
      <c r="H33" s="59">
        <v>26.462646249999999</v>
      </c>
      <c r="I33" s="59">
        <v>96</v>
      </c>
      <c r="J33" s="59">
        <v>69.96690000000001</v>
      </c>
      <c r="K33" s="59">
        <v>0</v>
      </c>
      <c r="L33" s="59">
        <v>0</v>
      </c>
      <c r="M33" s="190">
        <f t="shared" si="7"/>
        <v>469</v>
      </c>
      <c r="N33" s="190">
        <f t="shared" si="8"/>
        <v>346.78780625000002</v>
      </c>
      <c r="O33" s="59">
        <v>0</v>
      </c>
      <c r="P33" s="59">
        <v>0</v>
      </c>
      <c r="Q33" s="59">
        <v>1128</v>
      </c>
      <c r="R33" s="59">
        <v>1283.3</v>
      </c>
      <c r="S33" s="59">
        <v>0</v>
      </c>
      <c r="T33" s="59">
        <v>0</v>
      </c>
      <c r="U33" s="59">
        <v>0</v>
      </c>
      <c r="V33" s="59">
        <v>0</v>
      </c>
      <c r="W33" s="59">
        <v>750</v>
      </c>
      <c r="X33" s="59">
        <v>855.6</v>
      </c>
      <c r="Y33" s="59">
        <f t="shared" si="11"/>
        <v>1878</v>
      </c>
      <c r="Z33" s="59">
        <f t="shared" si="12"/>
        <v>2138.9</v>
      </c>
      <c r="AA33" s="59">
        <v>348</v>
      </c>
      <c r="AB33" s="59">
        <v>262.77999999999997</v>
      </c>
      <c r="AC33" s="59">
        <v>268</v>
      </c>
      <c r="AD33" s="59">
        <v>202.12</v>
      </c>
      <c r="AE33" s="59">
        <v>804</v>
      </c>
      <c r="AF33" s="59">
        <v>606.4</v>
      </c>
      <c r="AG33" s="59">
        <v>404</v>
      </c>
      <c r="AH33" s="59">
        <v>303.22000000000003</v>
      </c>
      <c r="AI33" s="59">
        <v>536</v>
      </c>
      <c r="AJ33" s="59">
        <v>404.28</v>
      </c>
      <c r="AK33" s="59">
        <v>0</v>
      </c>
      <c r="AL33" s="59">
        <v>0</v>
      </c>
      <c r="AM33" s="59">
        <f t="shared" si="9"/>
        <v>4707</v>
      </c>
      <c r="AN33" s="59">
        <f t="shared" si="10"/>
        <v>4264.4878062499993</v>
      </c>
      <c r="AO33" s="59">
        <v>703</v>
      </c>
      <c r="AP33" s="59">
        <v>642.07000000000005</v>
      </c>
      <c r="AQ33" s="59">
        <v>0</v>
      </c>
      <c r="AR33" s="59">
        <v>0</v>
      </c>
      <c r="AS33" s="59">
        <v>0</v>
      </c>
      <c r="AT33" s="59">
        <v>0</v>
      </c>
      <c r="AU33" s="59">
        <v>454</v>
      </c>
      <c r="AV33" s="59">
        <v>439.82</v>
      </c>
      <c r="AW33" s="59">
        <v>0</v>
      </c>
      <c r="AX33" s="59">
        <v>0</v>
      </c>
      <c r="AY33" s="59">
        <v>680</v>
      </c>
      <c r="AZ33" s="59">
        <v>659.72</v>
      </c>
      <c r="BA33" s="59">
        <v>1134</v>
      </c>
      <c r="BB33" s="59">
        <v>1099.54</v>
      </c>
      <c r="BC33" s="59">
        <v>5822</v>
      </c>
      <c r="BD33" s="59">
        <v>5379.95</v>
      </c>
    </row>
    <row r="34" spans="1:56" s="105" customFormat="1" ht="15.75" x14ac:dyDescent="0.25">
      <c r="A34" s="59">
        <v>26</v>
      </c>
      <c r="B34" s="59" t="s">
        <v>62</v>
      </c>
      <c r="C34" s="190">
        <f>'Crop Loan'!EO37</f>
        <v>433</v>
      </c>
      <c r="D34" s="190">
        <f>'Crop Loan'!EP37</f>
        <v>189</v>
      </c>
      <c r="E34" s="59">
        <v>308</v>
      </c>
      <c r="F34" s="59">
        <v>225.94272874999999</v>
      </c>
      <c r="G34" s="59">
        <v>132</v>
      </c>
      <c r="H34" s="59">
        <v>79.387938750000004</v>
      </c>
      <c r="I34" s="59">
        <v>144</v>
      </c>
      <c r="J34" s="59">
        <v>104.95034999999999</v>
      </c>
      <c r="K34" s="59">
        <v>0</v>
      </c>
      <c r="L34" s="59">
        <v>0</v>
      </c>
      <c r="M34" s="190">
        <f t="shared" si="7"/>
        <v>885</v>
      </c>
      <c r="N34" s="190">
        <f t="shared" si="8"/>
        <v>519.89307874999997</v>
      </c>
      <c r="O34" s="59">
        <v>0</v>
      </c>
      <c r="P34" s="59">
        <v>0</v>
      </c>
      <c r="Q34" s="59">
        <v>678</v>
      </c>
      <c r="R34" s="59">
        <v>770.4</v>
      </c>
      <c r="S34" s="59">
        <v>0</v>
      </c>
      <c r="T34" s="59">
        <v>0</v>
      </c>
      <c r="U34" s="59">
        <v>0</v>
      </c>
      <c r="V34" s="59">
        <v>0</v>
      </c>
      <c r="W34" s="59">
        <v>450</v>
      </c>
      <c r="X34" s="59">
        <v>513.9</v>
      </c>
      <c r="Y34" s="59">
        <f t="shared" si="11"/>
        <v>1128</v>
      </c>
      <c r="Z34" s="59">
        <f t="shared" si="12"/>
        <v>1284.3</v>
      </c>
      <c r="AA34" s="59">
        <v>216</v>
      </c>
      <c r="AB34" s="59">
        <v>162.26</v>
      </c>
      <c r="AC34" s="59">
        <v>162</v>
      </c>
      <c r="AD34" s="59">
        <v>121.35</v>
      </c>
      <c r="AE34" s="59">
        <v>483</v>
      </c>
      <c r="AF34" s="59">
        <v>364.17</v>
      </c>
      <c r="AG34" s="59">
        <v>243</v>
      </c>
      <c r="AH34" s="59">
        <v>182.1</v>
      </c>
      <c r="AI34" s="59">
        <v>321</v>
      </c>
      <c r="AJ34" s="59">
        <v>242.79</v>
      </c>
      <c r="AK34" s="59">
        <v>0</v>
      </c>
      <c r="AL34" s="59">
        <v>0</v>
      </c>
      <c r="AM34" s="59">
        <f t="shared" si="9"/>
        <v>3438</v>
      </c>
      <c r="AN34" s="59">
        <f t="shared" si="10"/>
        <v>2876.8630787500001</v>
      </c>
      <c r="AO34" s="59">
        <v>516</v>
      </c>
      <c r="AP34" s="59">
        <v>446.48</v>
      </c>
      <c r="AQ34" s="59">
        <v>0</v>
      </c>
      <c r="AR34" s="59">
        <v>0</v>
      </c>
      <c r="AS34" s="59">
        <v>0</v>
      </c>
      <c r="AT34" s="59">
        <v>0</v>
      </c>
      <c r="AU34" s="59">
        <v>273</v>
      </c>
      <c r="AV34" s="59">
        <v>264.06</v>
      </c>
      <c r="AW34" s="59">
        <v>0</v>
      </c>
      <c r="AX34" s="59">
        <v>0</v>
      </c>
      <c r="AY34" s="59">
        <v>408</v>
      </c>
      <c r="AZ34" s="59">
        <v>396.06</v>
      </c>
      <c r="BA34" s="59">
        <v>681</v>
      </c>
      <c r="BB34" s="59">
        <v>660.12</v>
      </c>
      <c r="BC34" s="59">
        <v>4119</v>
      </c>
      <c r="BD34" s="59">
        <v>3636.62</v>
      </c>
    </row>
    <row r="35" spans="1:56" s="107" customFormat="1" ht="15.75" x14ac:dyDescent="0.25">
      <c r="A35" s="106"/>
      <c r="B35" s="91" t="s">
        <v>63</v>
      </c>
      <c r="C35" s="188">
        <f>SUM(C21:C34)</f>
        <v>3719</v>
      </c>
      <c r="D35" s="188">
        <f t="shared" ref="D35:BD35" si="13">SUM(D21:D34)</f>
        <v>1869</v>
      </c>
      <c r="E35" s="188">
        <f t="shared" si="13"/>
        <v>2754</v>
      </c>
      <c r="F35" s="188">
        <f t="shared" si="13"/>
        <v>2162.6596112499997</v>
      </c>
      <c r="G35" s="188">
        <f t="shared" si="13"/>
        <v>572</v>
      </c>
      <c r="H35" s="188">
        <f t="shared" si="13"/>
        <v>344.01440124999999</v>
      </c>
      <c r="I35" s="188">
        <f t="shared" si="13"/>
        <v>1776</v>
      </c>
      <c r="J35" s="188">
        <f t="shared" si="13"/>
        <v>1294.3876500000001</v>
      </c>
      <c r="K35" s="188">
        <f t="shared" si="13"/>
        <v>0</v>
      </c>
      <c r="L35" s="188">
        <f t="shared" si="13"/>
        <v>0</v>
      </c>
      <c r="M35" s="188">
        <f t="shared" si="13"/>
        <v>8249</v>
      </c>
      <c r="N35" s="188">
        <f t="shared" si="13"/>
        <v>5326.0472612500007</v>
      </c>
      <c r="O35" s="188">
        <f t="shared" si="13"/>
        <v>0</v>
      </c>
      <c r="P35" s="188">
        <f t="shared" si="13"/>
        <v>0</v>
      </c>
      <c r="Q35" s="188">
        <f t="shared" si="13"/>
        <v>17337</v>
      </c>
      <c r="R35" s="188">
        <f t="shared" si="13"/>
        <v>19729.920000000002</v>
      </c>
      <c r="S35" s="188">
        <f t="shared" si="13"/>
        <v>0</v>
      </c>
      <c r="T35" s="188">
        <f t="shared" si="13"/>
        <v>0</v>
      </c>
      <c r="U35" s="188">
        <f t="shared" si="13"/>
        <v>0</v>
      </c>
      <c r="V35" s="188">
        <f t="shared" si="13"/>
        <v>0</v>
      </c>
      <c r="W35" s="188">
        <f t="shared" si="13"/>
        <v>11523</v>
      </c>
      <c r="X35" s="188">
        <f t="shared" si="13"/>
        <v>13132.57</v>
      </c>
      <c r="Y35" s="188">
        <f t="shared" si="13"/>
        <v>28860</v>
      </c>
      <c r="Z35" s="188">
        <f t="shared" si="13"/>
        <v>32862.49</v>
      </c>
      <c r="AA35" s="188">
        <f t="shared" si="13"/>
        <v>5056</v>
      </c>
      <c r="AB35" s="188">
        <f t="shared" si="13"/>
        <v>3812.9800000000005</v>
      </c>
      <c r="AC35" s="188">
        <f t="shared" si="13"/>
        <v>3883</v>
      </c>
      <c r="AD35" s="188">
        <f t="shared" si="13"/>
        <v>2929.1799999999994</v>
      </c>
      <c r="AE35" s="188">
        <f t="shared" si="13"/>
        <v>11652</v>
      </c>
      <c r="AF35" s="188">
        <f t="shared" si="13"/>
        <v>8788.5600000000013</v>
      </c>
      <c r="AG35" s="188">
        <f t="shared" si="13"/>
        <v>5853</v>
      </c>
      <c r="AH35" s="188">
        <f t="shared" si="13"/>
        <v>4394.3999999999996</v>
      </c>
      <c r="AI35" s="188">
        <f t="shared" si="13"/>
        <v>7769</v>
      </c>
      <c r="AJ35" s="188">
        <f t="shared" si="13"/>
        <v>5859.130000000001</v>
      </c>
      <c r="AK35" s="188">
        <f t="shared" si="13"/>
        <v>0</v>
      </c>
      <c r="AL35" s="188">
        <f t="shared" si="13"/>
        <v>0</v>
      </c>
      <c r="AM35" s="188">
        <f t="shared" si="13"/>
        <v>71322</v>
      </c>
      <c r="AN35" s="188">
        <f t="shared" si="13"/>
        <v>63972.787261249992</v>
      </c>
      <c r="AO35" s="188">
        <f t="shared" si="13"/>
        <v>10695</v>
      </c>
      <c r="AP35" s="188">
        <f t="shared" si="13"/>
        <v>9787.16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6614</v>
      </c>
      <c r="AV35" s="188">
        <f t="shared" si="13"/>
        <v>6415.3200000000006</v>
      </c>
      <c r="AW35" s="188">
        <f t="shared" si="13"/>
        <v>0</v>
      </c>
      <c r="AX35" s="188">
        <f t="shared" si="13"/>
        <v>0</v>
      </c>
      <c r="AY35" s="188">
        <f t="shared" si="13"/>
        <v>9915</v>
      </c>
      <c r="AZ35" s="188">
        <f t="shared" si="13"/>
        <v>9623.6099999999988</v>
      </c>
      <c r="BA35" s="188">
        <f t="shared" si="13"/>
        <v>16529</v>
      </c>
      <c r="BB35" s="188">
        <f t="shared" si="13"/>
        <v>16038.930000000002</v>
      </c>
      <c r="BC35" s="188">
        <f t="shared" si="13"/>
        <v>87832</v>
      </c>
      <c r="BD35" s="188">
        <f t="shared" si="13"/>
        <v>81286.679999999993</v>
      </c>
    </row>
    <row r="36" spans="1:56" s="105" customFormat="1" ht="15.75" x14ac:dyDescent="0.25">
      <c r="A36" s="59">
        <v>27</v>
      </c>
      <c r="B36" s="59" t="s">
        <v>64</v>
      </c>
      <c r="C36" s="190">
        <f>'Crop Loan'!EO39</f>
        <v>0</v>
      </c>
      <c r="D36" s="190">
        <f>'Crop Loan'!EP39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338</v>
      </c>
      <c r="R36" s="59">
        <v>384.85</v>
      </c>
      <c r="S36" s="59">
        <v>0</v>
      </c>
      <c r="T36" s="59">
        <v>0</v>
      </c>
      <c r="U36" s="59">
        <v>0</v>
      </c>
      <c r="V36" s="59">
        <v>0</v>
      </c>
      <c r="W36" s="59">
        <v>225</v>
      </c>
      <c r="X36" s="59">
        <v>256.66000000000003</v>
      </c>
      <c r="Y36" s="59">
        <f t="shared" ref="Y36:Y44" si="16">O36+Q36+S36+U36+W36</f>
        <v>563</v>
      </c>
      <c r="Z36" s="59">
        <f t="shared" ref="Z36:Z44" si="17">P36+R36+T36+V36+X36</f>
        <v>641.51</v>
      </c>
      <c r="AA36" s="59">
        <v>105</v>
      </c>
      <c r="AB36" s="59">
        <v>78.790000000000006</v>
      </c>
      <c r="AC36" s="59">
        <v>80</v>
      </c>
      <c r="AD36" s="59">
        <v>60.61</v>
      </c>
      <c r="AE36" s="59">
        <v>241</v>
      </c>
      <c r="AF36" s="59">
        <v>181.81</v>
      </c>
      <c r="AG36" s="59">
        <v>120</v>
      </c>
      <c r="AH36" s="59">
        <v>90.91</v>
      </c>
      <c r="AI36" s="59">
        <v>160</v>
      </c>
      <c r="AJ36" s="59">
        <v>121.21</v>
      </c>
      <c r="AK36" s="59">
        <v>0</v>
      </c>
      <c r="AL36" s="59">
        <v>0</v>
      </c>
      <c r="AM36" s="59">
        <f t="shared" ref="AM36:AM44" si="18">M36+Y36+AA36+AC36+AE36+AG36+AI36+AK36</f>
        <v>1269</v>
      </c>
      <c r="AN36" s="59">
        <f t="shared" ref="AN36:AN44" si="19">N36+Z36+AB36+AD36+AF36+AH36+AJ36+AL36</f>
        <v>1174.8400000000001</v>
      </c>
      <c r="AO36" s="59">
        <v>190</v>
      </c>
      <c r="AP36" s="59">
        <v>176.23</v>
      </c>
      <c r="AQ36" s="59">
        <v>0</v>
      </c>
      <c r="AR36" s="59">
        <v>0</v>
      </c>
      <c r="AS36" s="59">
        <v>0</v>
      </c>
      <c r="AT36" s="59">
        <v>0</v>
      </c>
      <c r="AU36" s="59">
        <v>135</v>
      </c>
      <c r="AV36" s="59">
        <v>131.87</v>
      </c>
      <c r="AW36" s="59">
        <v>0</v>
      </c>
      <c r="AX36" s="59">
        <v>0</v>
      </c>
      <c r="AY36" s="59">
        <v>203</v>
      </c>
      <c r="AZ36" s="59">
        <v>197.83</v>
      </c>
      <c r="BA36" s="59">
        <v>338</v>
      </c>
      <c r="BB36" s="59">
        <v>329.7</v>
      </c>
      <c r="BC36" s="59">
        <v>1607</v>
      </c>
      <c r="BD36" s="59">
        <v>1504.54</v>
      </c>
    </row>
    <row r="37" spans="1:56" s="105" customFormat="1" ht="15.75" x14ac:dyDescent="0.25">
      <c r="A37" s="59">
        <v>28</v>
      </c>
      <c r="B37" s="59" t="s">
        <v>65</v>
      </c>
      <c r="C37" s="190">
        <f>'Crop Loan'!EO40</f>
        <v>0</v>
      </c>
      <c r="D37" s="190">
        <f>'Crop Loan'!EP40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Loan'!EO41</f>
        <v>0</v>
      </c>
      <c r="D38" s="190">
        <f>'Crop Loan'!EP41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Loan'!EO42</f>
        <v>0</v>
      </c>
      <c r="D39" s="190">
        <f>'Crop Loan'!EP42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Loan'!EO43</f>
        <v>0</v>
      </c>
      <c r="D40" s="190">
        <f>'Crop Loan'!EP43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Loan'!EO44</f>
        <v>0</v>
      </c>
      <c r="D41" s="190">
        <f>'Crop Loan'!EP44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Loan'!EO45</f>
        <v>0</v>
      </c>
      <c r="D42" s="190">
        <f>'Crop Loan'!EP45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Loan'!EO46</f>
        <v>0</v>
      </c>
      <c r="D43" s="190">
        <f>'Crop Loan'!EP46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Loan'!EO47</f>
        <v>0</v>
      </c>
      <c r="D44" s="190">
        <f>'Crop Loan'!EP47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338</v>
      </c>
      <c r="R45" s="91">
        <f t="shared" si="20"/>
        <v>384.85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225</v>
      </c>
      <c r="X45" s="91">
        <f t="shared" si="20"/>
        <v>256.66000000000003</v>
      </c>
      <c r="Y45" s="91">
        <f t="shared" si="20"/>
        <v>563</v>
      </c>
      <c r="Z45" s="91">
        <f t="shared" si="20"/>
        <v>641.51</v>
      </c>
      <c r="AA45" s="91">
        <f t="shared" si="20"/>
        <v>105</v>
      </c>
      <c r="AB45" s="91">
        <f t="shared" si="20"/>
        <v>78.790000000000006</v>
      </c>
      <c r="AC45" s="91">
        <f t="shared" si="20"/>
        <v>80</v>
      </c>
      <c r="AD45" s="91">
        <f t="shared" si="20"/>
        <v>60.61</v>
      </c>
      <c r="AE45" s="91">
        <f t="shared" si="20"/>
        <v>241</v>
      </c>
      <c r="AF45" s="91">
        <f t="shared" si="20"/>
        <v>181.81</v>
      </c>
      <c r="AG45" s="91">
        <f t="shared" si="20"/>
        <v>120</v>
      </c>
      <c r="AH45" s="91">
        <f t="shared" si="20"/>
        <v>90.91</v>
      </c>
      <c r="AI45" s="91">
        <f t="shared" si="20"/>
        <v>160</v>
      </c>
      <c r="AJ45" s="91">
        <f t="shared" si="20"/>
        <v>121.21</v>
      </c>
      <c r="AK45" s="91">
        <f t="shared" si="20"/>
        <v>0</v>
      </c>
      <c r="AL45" s="91">
        <f t="shared" si="20"/>
        <v>0</v>
      </c>
      <c r="AM45" s="91">
        <f t="shared" si="20"/>
        <v>1269</v>
      </c>
      <c r="AN45" s="91">
        <f t="shared" si="20"/>
        <v>1174.8400000000001</v>
      </c>
      <c r="AO45" s="91">
        <f t="shared" si="20"/>
        <v>190</v>
      </c>
      <c r="AP45" s="91">
        <f t="shared" si="20"/>
        <v>176.23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135</v>
      </c>
      <c r="AV45" s="91">
        <f t="shared" si="20"/>
        <v>131.87</v>
      </c>
      <c r="AW45" s="91">
        <f t="shared" si="20"/>
        <v>0</v>
      </c>
      <c r="AX45" s="91">
        <f t="shared" si="20"/>
        <v>0</v>
      </c>
      <c r="AY45" s="91">
        <f t="shared" si="20"/>
        <v>203</v>
      </c>
      <c r="AZ45" s="91">
        <f t="shared" si="20"/>
        <v>197.83</v>
      </c>
      <c r="BA45" s="91">
        <f t="shared" si="20"/>
        <v>338</v>
      </c>
      <c r="BB45" s="91">
        <f t="shared" si="20"/>
        <v>329.7</v>
      </c>
      <c r="BC45" s="91">
        <f t="shared" si="20"/>
        <v>1607</v>
      </c>
      <c r="BD45" s="91">
        <f t="shared" si="20"/>
        <v>1504.54</v>
      </c>
    </row>
    <row r="46" spans="1:56" s="105" customFormat="1" ht="15.75" x14ac:dyDescent="0.25">
      <c r="A46" s="59">
        <v>36</v>
      </c>
      <c r="B46" s="59" t="s">
        <v>74</v>
      </c>
      <c r="C46" s="190">
        <f>'Crop Loan'!EO49</f>
        <v>0</v>
      </c>
      <c r="D46" s="190">
        <f>'Crop Loan'!EP49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Loan'!EO51</f>
        <v>0</v>
      </c>
      <c r="D48" s="190">
        <f>'Crop Loan'!EP51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Loan'!EO54</f>
        <v>1828</v>
      </c>
      <c r="D50" s="190">
        <f>'Crop Loan'!EP54</f>
        <v>975</v>
      </c>
      <c r="E50" s="59">
        <v>721</v>
      </c>
      <c r="F50" s="59">
        <v>502.8</v>
      </c>
      <c r="G50" s="59">
        <v>248</v>
      </c>
      <c r="H50" s="59">
        <v>177.0992</v>
      </c>
      <c r="I50" s="59">
        <v>385</v>
      </c>
      <c r="J50" s="59">
        <v>232.65511499999997</v>
      </c>
      <c r="K50" s="59">
        <v>0</v>
      </c>
      <c r="L50" s="59">
        <v>0</v>
      </c>
      <c r="M50" s="190">
        <f>C50+E50+I50+K50</f>
        <v>2934</v>
      </c>
      <c r="N50" s="190">
        <f>D50+F50+J50+L50</f>
        <v>1710.455115</v>
      </c>
      <c r="O50" s="59">
        <v>0</v>
      </c>
      <c r="P50" s="59">
        <v>0</v>
      </c>
      <c r="Q50" s="59">
        <v>2134</v>
      </c>
      <c r="R50" s="59">
        <v>2426.59</v>
      </c>
      <c r="S50" s="59">
        <v>0</v>
      </c>
      <c r="T50" s="59">
        <v>0</v>
      </c>
      <c r="U50" s="59">
        <v>0</v>
      </c>
      <c r="V50" s="59">
        <v>0</v>
      </c>
      <c r="W50" s="59">
        <v>1419</v>
      </c>
      <c r="X50" s="59">
        <v>1617.96</v>
      </c>
      <c r="Y50" s="59">
        <f>O50+Q50+S50+U50+W50</f>
        <v>3553</v>
      </c>
      <c r="Z50" s="59">
        <f>P50+R50+T50+V50+X50</f>
        <v>4044.55</v>
      </c>
      <c r="AA50" s="59">
        <v>658</v>
      </c>
      <c r="AB50" s="59">
        <v>496.89</v>
      </c>
      <c r="AC50" s="59">
        <v>506</v>
      </c>
      <c r="AD50" s="59">
        <v>382.14</v>
      </c>
      <c r="AE50" s="59">
        <v>1520</v>
      </c>
      <c r="AF50" s="59">
        <v>1146.54</v>
      </c>
      <c r="AG50" s="59">
        <v>766</v>
      </c>
      <c r="AH50" s="59">
        <v>573.27</v>
      </c>
      <c r="AI50" s="59">
        <v>1014</v>
      </c>
      <c r="AJ50" s="59">
        <v>764.42</v>
      </c>
      <c r="AK50" s="59">
        <v>0</v>
      </c>
      <c r="AL50" s="59">
        <v>0</v>
      </c>
      <c r="AM50" s="59">
        <f>M50+Y50+AA50+AC50+AE50+AG50+AI50+AK50</f>
        <v>10951</v>
      </c>
      <c r="AN50" s="59">
        <f>N50+Z50+AB50+AD50+AF50+AH50+AJ50+AL50</f>
        <v>9118.2651150000002</v>
      </c>
      <c r="AO50" s="59">
        <v>1644</v>
      </c>
      <c r="AP50" s="59">
        <v>1382.43</v>
      </c>
      <c r="AQ50" s="59">
        <v>0</v>
      </c>
      <c r="AR50" s="59">
        <v>0</v>
      </c>
      <c r="AS50" s="59">
        <v>0</v>
      </c>
      <c r="AT50" s="59">
        <v>0</v>
      </c>
      <c r="AU50" s="59">
        <v>855</v>
      </c>
      <c r="AV50" s="59">
        <v>831.37</v>
      </c>
      <c r="AW50" s="59">
        <v>0</v>
      </c>
      <c r="AX50" s="59">
        <v>0</v>
      </c>
      <c r="AY50" s="59">
        <v>1286</v>
      </c>
      <c r="AZ50" s="59">
        <v>1247.1600000000001</v>
      </c>
      <c r="BA50" s="59">
        <v>2141</v>
      </c>
      <c r="BB50" s="59">
        <v>2078.5300000000002</v>
      </c>
      <c r="BC50" s="59">
        <v>13092</v>
      </c>
      <c r="BD50" s="59">
        <v>11294.63</v>
      </c>
    </row>
    <row r="51" spans="1:56" s="105" customFormat="1" ht="15.75" x14ac:dyDescent="0.25">
      <c r="A51" s="59">
        <v>39</v>
      </c>
      <c r="B51" s="59" t="s">
        <v>79</v>
      </c>
      <c r="C51" s="190">
        <f>'Crop Loan'!EO55</f>
        <v>0</v>
      </c>
      <c r="D51" s="190">
        <f>'Crop Loan'!EP55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1828</v>
      </c>
      <c r="D52" s="188">
        <f t="shared" ref="D52:BD52" si="23">SUM(D50:D51)</f>
        <v>975</v>
      </c>
      <c r="E52" s="188">
        <f t="shared" si="23"/>
        <v>721</v>
      </c>
      <c r="F52" s="188">
        <f t="shared" si="23"/>
        <v>502.8</v>
      </c>
      <c r="G52" s="188">
        <f t="shared" si="23"/>
        <v>248</v>
      </c>
      <c r="H52" s="188">
        <f t="shared" si="23"/>
        <v>177.0992</v>
      </c>
      <c r="I52" s="188">
        <f t="shared" si="23"/>
        <v>385</v>
      </c>
      <c r="J52" s="188">
        <f t="shared" si="23"/>
        <v>232.65511499999997</v>
      </c>
      <c r="K52" s="188">
        <f t="shared" si="23"/>
        <v>0</v>
      </c>
      <c r="L52" s="188">
        <f t="shared" si="23"/>
        <v>0</v>
      </c>
      <c r="M52" s="188">
        <f t="shared" si="23"/>
        <v>2934</v>
      </c>
      <c r="N52" s="188">
        <f t="shared" si="23"/>
        <v>1710.455115</v>
      </c>
      <c r="O52" s="188">
        <f t="shared" si="23"/>
        <v>0</v>
      </c>
      <c r="P52" s="188">
        <f t="shared" si="23"/>
        <v>0</v>
      </c>
      <c r="Q52" s="188">
        <f t="shared" si="23"/>
        <v>2134</v>
      </c>
      <c r="R52" s="188">
        <f t="shared" si="23"/>
        <v>2426.59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1419</v>
      </c>
      <c r="X52" s="188">
        <f t="shared" si="23"/>
        <v>1617.96</v>
      </c>
      <c r="Y52" s="188">
        <f t="shared" si="23"/>
        <v>3553</v>
      </c>
      <c r="Z52" s="188">
        <f t="shared" si="23"/>
        <v>4044.55</v>
      </c>
      <c r="AA52" s="188">
        <f t="shared" si="23"/>
        <v>658</v>
      </c>
      <c r="AB52" s="188">
        <f t="shared" si="23"/>
        <v>496.89</v>
      </c>
      <c r="AC52" s="188">
        <f t="shared" si="23"/>
        <v>506</v>
      </c>
      <c r="AD52" s="188">
        <f t="shared" si="23"/>
        <v>382.14</v>
      </c>
      <c r="AE52" s="188">
        <f t="shared" si="23"/>
        <v>1520</v>
      </c>
      <c r="AF52" s="188">
        <f t="shared" si="23"/>
        <v>1146.54</v>
      </c>
      <c r="AG52" s="188">
        <f t="shared" si="23"/>
        <v>766</v>
      </c>
      <c r="AH52" s="188">
        <f t="shared" si="23"/>
        <v>573.27</v>
      </c>
      <c r="AI52" s="188">
        <f t="shared" si="23"/>
        <v>1014</v>
      </c>
      <c r="AJ52" s="188">
        <f t="shared" si="23"/>
        <v>764.42</v>
      </c>
      <c r="AK52" s="188">
        <f t="shared" si="23"/>
        <v>0</v>
      </c>
      <c r="AL52" s="188">
        <f t="shared" si="23"/>
        <v>0</v>
      </c>
      <c r="AM52" s="188">
        <f t="shared" si="23"/>
        <v>10951</v>
      </c>
      <c r="AN52" s="188">
        <f t="shared" si="23"/>
        <v>9118.2651150000002</v>
      </c>
      <c r="AO52" s="188">
        <f t="shared" si="23"/>
        <v>1644</v>
      </c>
      <c r="AP52" s="188">
        <f t="shared" si="23"/>
        <v>1382.43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855</v>
      </c>
      <c r="AV52" s="188">
        <f t="shared" si="23"/>
        <v>831.37</v>
      </c>
      <c r="AW52" s="188">
        <f t="shared" si="23"/>
        <v>0</v>
      </c>
      <c r="AX52" s="188">
        <f t="shared" si="23"/>
        <v>0</v>
      </c>
      <c r="AY52" s="188">
        <f t="shared" si="23"/>
        <v>1286</v>
      </c>
      <c r="AZ52" s="188">
        <f t="shared" si="23"/>
        <v>1247.1600000000001</v>
      </c>
      <c r="BA52" s="188">
        <f t="shared" si="23"/>
        <v>2141</v>
      </c>
      <c r="BB52" s="188">
        <f t="shared" si="23"/>
        <v>2078.5300000000002</v>
      </c>
      <c r="BC52" s="188">
        <f t="shared" si="23"/>
        <v>13092</v>
      </c>
      <c r="BD52" s="188">
        <f t="shared" si="23"/>
        <v>11294.63</v>
      </c>
    </row>
    <row r="53" spans="1:56" s="105" customFormat="1" ht="15.75" x14ac:dyDescent="0.25">
      <c r="A53" s="59">
        <v>40</v>
      </c>
      <c r="B53" s="59" t="s">
        <v>81</v>
      </c>
      <c r="C53" s="190">
        <f>'Crop Loan'!EO57</f>
        <v>30740</v>
      </c>
      <c r="D53" s="190">
        <f>'Crop Loan'!EP57</f>
        <v>14720</v>
      </c>
      <c r="E53" s="59">
        <v>6853</v>
      </c>
      <c r="F53" s="59">
        <v>5201.9949424999995</v>
      </c>
      <c r="G53" s="59">
        <v>2131</v>
      </c>
      <c r="H53" s="59">
        <v>1545.5719999999997</v>
      </c>
      <c r="I53" s="59">
        <v>3815</v>
      </c>
      <c r="J53" s="59">
        <v>2352.3075524999999</v>
      </c>
      <c r="K53" s="59">
        <v>0</v>
      </c>
      <c r="L53" s="59">
        <v>0</v>
      </c>
      <c r="M53" s="190">
        <f>C53+E53+I53+K53</f>
        <v>41408</v>
      </c>
      <c r="N53" s="190">
        <f>D53+F53+J53+L53</f>
        <v>22274.302495</v>
      </c>
      <c r="O53" s="59">
        <v>0</v>
      </c>
      <c r="P53" s="59">
        <v>0</v>
      </c>
      <c r="Q53" s="59">
        <v>7305</v>
      </c>
      <c r="R53" s="59">
        <v>8307.11</v>
      </c>
      <c r="S53" s="59">
        <v>0</v>
      </c>
      <c r="T53" s="59">
        <v>0</v>
      </c>
      <c r="U53" s="59">
        <v>0</v>
      </c>
      <c r="V53" s="59">
        <v>0</v>
      </c>
      <c r="W53" s="59">
        <v>4863</v>
      </c>
      <c r="X53" s="59">
        <v>5544.45</v>
      </c>
      <c r="Y53" s="59">
        <f>O53+Q53+S53+U53+W53</f>
        <v>12168</v>
      </c>
      <c r="Z53" s="59">
        <f>P53+R53+T53+V53+X53</f>
        <v>13851.560000000001</v>
      </c>
      <c r="AA53" s="59">
        <v>2254</v>
      </c>
      <c r="AB53" s="59">
        <v>1701.14</v>
      </c>
      <c r="AC53" s="59">
        <v>1733</v>
      </c>
      <c r="AD53" s="59">
        <v>1308.28</v>
      </c>
      <c r="AE53" s="59">
        <v>5215</v>
      </c>
      <c r="AF53" s="59">
        <v>3933.07</v>
      </c>
      <c r="AG53" s="59">
        <v>2621</v>
      </c>
      <c r="AH53" s="59">
        <v>1962.66</v>
      </c>
      <c r="AI53" s="59">
        <v>3471</v>
      </c>
      <c r="AJ53" s="59">
        <v>2617.0500000000002</v>
      </c>
      <c r="AK53" s="59">
        <v>0</v>
      </c>
      <c r="AL53" s="59">
        <v>0</v>
      </c>
      <c r="AM53" s="59">
        <f>M53+Y53+AA53+AC53+AE53+AG53+AI53+AK53</f>
        <v>68870</v>
      </c>
      <c r="AN53" s="59">
        <f>N53+Z53+AB53+AD53+AF53+AH53+AJ53+AL53</f>
        <v>47648.062495000006</v>
      </c>
      <c r="AO53" s="59">
        <v>10331</v>
      </c>
      <c r="AP53" s="59">
        <v>7109.31</v>
      </c>
      <c r="AQ53" s="59">
        <v>0</v>
      </c>
      <c r="AR53" s="59">
        <v>0</v>
      </c>
      <c r="AS53" s="59">
        <v>0</v>
      </c>
      <c r="AT53" s="59">
        <v>0</v>
      </c>
      <c r="AU53" s="59">
        <v>2928</v>
      </c>
      <c r="AV53" s="59">
        <v>2845.48</v>
      </c>
      <c r="AW53" s="59">
        <v>0</v>
      </c>
      <c r="AX53" s="59">
        <v>0</v>
      </c>
      <c r="AY53" s="59">
        <v>4402</v>
      </c>
      <c r="AZ53" s="59">
        <v>4269.78</v>
      </c>
      <c r="BA53" s="59">
        <v>7330</v>
      </c>
      <c r="BB53" s="59">
        <v>7115.26</v>
      </c>
      <c r="BC53" s="59">
        <v>76200</v>
      </c>
      <c r="BD53" s="59">
        <v>54510.66</v>
      </c>
    </row>
    <row r="54" spans="1:56" s="107" customFormat="1" ht="15.75" x14ac:dyDescent="0.25">
      <c r="A54" s="106"/>
      <c r="B54" s="91" t="s">
        <v>82</v>
      </c>
      <c r="C54" s="188">
        <f>C53</f>
        <v>30740</v>
      </c>
      <c r="D54" s="188">
        <f t="shared" ref="D54:BD54" si="24">D53</f>
        <v>14720</v>
      </c>
      <c r="E54" s="188">
        <f t="shared" si="24"/>
        <v>6853</v>
      </c>
      <c r="F54" s="188">
        <f t="shared" si="24"/>
        <v>5201.9949424999995</v>
      </c>
      <c r="G54" s="188">
        <f t="shared" si="24"/>
        <v>2131</v>
      </c>
      <c r="H54" s="188">
        <f t="shared" si="24"/>
        <v>1545.5719999999997</v>
      </c>
      <c r="I54" s="188">
        <f t="shared" si="24"/>
        <v>3815</v>
      </c>
      <c r="J54" s="188">
        <f t="shared" si="24"/>
        <v>2352.3075524999999</v>
      </c>
      <c r="K54" s="188">
        <f t="shared" si="24"/>
        <v>0</v>
      </c>
      <c r="L54" s="188">
        <f t="shared" si="24"/>
        <v>0</v>
      </c>
      <c r="M54" s="188">
        <f t="shared" si="24"/>
        <v>41408</v>
      </c>
      <c r="N54" s="188">
        <f t="shared" si="24"/>
        <v>22274.302495</v>
      </c>
      <c r="O54" s="188">
        <f t="shared" si="24"/>
        <v>0</v>
      </c>
      <c r="P54" s="188">
        <f t="shared" si="24"/>
        <v>0</v>
      </c>
      <c r="Q54" s="188">
        <f t="shared" si="24"/>
        <v>7305</v>
      </c>
      <c r="R54" s="188">
        <f t="shared" si="24"/>
        <v>8307.11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4863</v>
      </c>
      <c r="X54" s="188">
        <f t="shared" si="24"/>
        <v>5544.45</v>
      </c>
      <c r="Y54" s="188">
        <f t="shared" si="24"/>
        <v>12168</v>
      </c>
      <c r="Z54" s="188">
        <f t="shared" si="24"/>
        <v>13851.560000000001</v>
      </c>
      <c r="AA54" s="188">
        <f t="shared" si="24"/>
        <v>2254</v>
      </c>
      <c r="AB54" s="188">
        <f t="shared" si="24"/>
        <v>1701.14</v>
      </c>
      <c r="AC54" s="188">
        <f t="shared" si="24"/>
        <v>1733</v>
      </c>
      <c r="AD54" s="188">
        <f t="shared" si="24"/>
        <v>1308.28</v>
      </c>
      <c r="AE54" s="188">
        <f t="shared" si="24"/>
        <v>5215</v>
      </c>
      <c r="AF54" s="188">
        <f t="shared" si="24"/>
        <v>3933.07</v>
      </c>
      <c r="AG54" s="188">
        <f t="shared" si="24"/>
        <v>2621</v>
      </c>
      <c r="AH54" s="188">
        <f t="shared" si="24"/>
        <v>1962.66</v>
      </c>
      <c r="AI54" s="188">
        <f t="shared" si="24"/>
        <v>3471</v>
      </c>
      <c r="AJ54" s="188">
        <f t="shared" si="24"/>
        <v>2617.0500000000002</v>
      </c>
      <c r="AK54" s="188">
        <f t="shared" si="24"/>
        <v>0</v>
      </c>
      <c r="AL54" s="188">
        <f t="shared" si="24"/>
        <v>0</v>
      </c>
      <c r="AM54" s="188">
        <f t="shared" si="24"/>
        <v>68870</v>
      </c>
      <c r="AN54" s="188">
        <f t="shared" si="24"/>
        <v>47648.062495000006</v>
      </c>
      <c r="AO54" s="188">
        <f t="shared" si="24"/>
        <v>10331</v>
      </c>
      <c r="AP54" s="188">
        <f t="shared" si="24"/>
        <v>7109.31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2928</v>
      </c>
      <c r="AV54" s="188">
        <f t="shared" si="24"/>
        <v>2845.48</v>
      </c>
      <c r="AW54" s="188">
        <f t="shared" si="24"/>
        <v>0</v>
      </c>
      <c r="AX54" s="188">
        <f t="shared" si="24"/>
        <v>0</v>
      </c>
      <c r="AY54" s="188">
        <f t="shared" si="24"/>
        <v>4402</v>
      </c>
      <c r="AZ54" s="188">
        <f t="shared" si="24"/>
        <v>4269.78</v>
      </c>
      <c r="BA54" s="188">
        <f t="shared" si="24"/>
        <v>7330</v>
      </c>
      <c r="BB54" s="188">
        <f t="shared" si="24"/>
        <v>7115.26</v>
      </c>
      <c r="BC54" s="188">
        <f t="shared" si="24"/>
        <v>76200</v>
      </c>
      <c r="BD54" s="188">
        <f t="shared" si="24"/>
        <v>54510.66</v>
      </c>
    </row>
    <row r="55" spans="1:56" s="105" customFormat="1" ht="15.75" x14ac:dyDescent="0.25">
      <c r="A55" s="59">
        <v>42</v>
      </c>
      <c r="B55" s="59" t="s">
        <v>83</v>
      </c>
      <c r="C55" s="190">
        <f>'Crop Loan'!EO59</f>
        <v>0</v>
      </c>
      <c r="D55" s="190">
        <f>'Crop Loan'!EP59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Loan'!EO60</f>
        <v>0</v>
      </c>
      <c r="D56" s="190">
        <f>'Crop Loan'!EP60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Loan'!EO61</f>
        <v>0</v>
      </c>
      <c r="D57" s="190">
        <f>'Crop Loan'!EP61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Loan'!EO62</f>
        <v>0</v>
      </c>
      <c r="D58" s="190">
        <f>'Crop Loan'!EP62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48864</v>
      </c>
      <c r="D60" s="188">
        <f t="shared" si="29"/>
        <v>27500</v>
      </c>
      <c r="E60" s="188">
        <f t="shared" si="29"/>
        <v>18888</v>
      </c>
      <c r="F60" s="188">
        <f t="shared" si="29"/>
        <v>14519.152971249998</v>
      </c>
      <c r="G60" s="188">
        <f t="shared" si="29"/>
        <v>5021</v>
      </c>
      <c r="H60" s="188">
        <f t="shared" si="29"/>
        <v>3425.8002200000001</v>
      </c>
      <c r="I60" s="188">
        <f t="shared" si="29"/>
        <v>11277</v>
      </c>
      <c r="J60" s="188">
        <f t="shared" si="29"/>
        <v>7980.8468174999998</v>
      </c>
      <c r="K60" s="188">
        <f t="shared" si="29"/>
        <v>0</v>
      </c>
      <c r="L60" s="188">
        <f t="shared" si="29"/>
        <v>0</v>
      </c>
      <c r="M60" s="188">
        <f t="shared" si="29"/>
        <v>79029</v>
      </c>
      <c r="N60" s="188">
        <f t="shared" si="29"/>
        <v>49999.999788749999</v>
      </c>
      <c r="O60" s="188">
        <f t="shared" si="29"/>
        <v>0</v>
      </c>
      <c r="P60" s="188">
        <f t="shared" si="29"/>
        <v>0</v>
      </c>
      <c r="Q60" s="188">
        <f t="shared" si="29"/>
        <v>72676</v>
      </c>
      <c r="R60" s="188">
        <f t="shared" si="29"/>
        <v>82724.37</v>
      </c>
      <c r="S60" s="188">
        <f t="shared" si="29"/>
        <v>0</v>
      </c>
      <c r="T60" s="188">
        <f t="shared" si="29"/>
        <v>0</v>
      </c>
      <c r="U60" s="188">
        <f t="shared" si="29"/>
        <v>0</v>
      </c>
      <c r="V60" s="188">
        <f t="shared" si="29"/>
        <v>0</v>
      </c>
      <c r="W60" s="188">
        <f t="shared" si="29"/>
        <v>48340</v>
      </c>
      <c r="X60" s="188">
        <f t="shared" si="29"/>
        <v>55075.63</v>
      </c>
      <c r="Y60" s="188">
        <f t="shared" si="29"/>
        <v>121016</v>
      </c>
      <c r="Z60" s="188">
        <f t="shared" si="29"/>
        <v>137800</v>
      </c>
      <c r="AA60" s="188">
        <f t="shared" si="29"/>
        <v>22171</v>
      </c>
      <c r="AB60" s="188">
        <f t="shared" si="29"/>
        <v>16710.46</v>
      </c>
      <c r="AC60" s="188">
        <f t="shared" si="29"/>
        <v>17040</v>
      </c>
      <c r="AD60" s="188">
        <f t="shared" si="29"/>
        <v>12848.71</v>
      </c>
      <c r="AE60" s="188">
        <f t="shared" si="29"/>
        <v>51134</v>
      </c>
      <c r="AF60" s="188">
        <f t="shared" si="29"/>
        <v>38559.08</v>
      </c>
      <c r="AG60" s="188">
        <f t="shared" si="29"/>
        <v>25633</v>
      </c>
      <c r="AH60" s="188">
        <f t="shared" si="29"/>
        <v>19281.189999999999</v>
      </c>
      <c r="AI60" s="188">
        <f t="shared" si="29"/>
        <v>34089</v>
      </c>
      <c r="AJ60" s="188">
        <f t="shared" si="29"/>
        <v>25700.560000000001</v>
      </c>
      <c r="AK60" s="188">
        <f t="shared" si="29"/>
        <v>0</v>
      </c>
      <c r="AL60" s="188">
        <f t="shared" si="29"/>
        <v>0</v>
      </c>
      <c r="AM60" s="188">
        <f>M60+Y60+AA60+AC60+AE60+AG60+AI60+AK60</f>
        <v>350112</v>
      </c>
      <c r="AN60" s="188">
        <f>N60+Z60+AB60+AD60+AF60+AH60+AJ60+AL60</f>
        <v>300899.99978874996</v>
      </c>
      <c r="AO60" s="188">
        <f t="shared" ref="AO60:BB60" si="30">AO59+AO54+AO52+AO49+AO47+AO45+AO35+AO20</f>
        <v>52174</v>
      </c>
      <c r="AP60" s="188">
        <f t="shared" si="30"/>
        <v>45134.97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28814</v>
      </c>
      <c r="AV60" s="188">
        <f t="shared" si="30"/>
        <v>27998.86</v>
      </c>
      <c r="AW60" s="188">
        <f t="shared" si="30"/>
        <v>0</v>
      </c>
      <c r="AX60" s="188">
        <f t="shared" si="30"/>
        <v>0</v>
      </c>
      <c r="AY60" s="188">
        <f t="shared" si="30"/>
        <v>43232</v>
      </c>
      <c r="AZ60" s="188">
        <f t="shared" si="30"/>
        <v>42001.14</v>
      </c>
      <c r="BA60" s="188">
        <f t="shared" si="30"/>
        <v>72046</v>
      </c>
      <c r="BB60" s="188">
        <f t="shared" si="30"/>
        <v>70000</v>
      </c>
      <c r="BC60" s="188">
        <f>AM60+BA60</f>
        <v>422158</v>
      </c>
      <c r="BD60" s="188">
        <f>AN60+BB60</f>
        <v>370899.99978874996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2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:K1"/>
    </sheetView>
  </sheetViews>
  <sheetFormatPr defaultRowHeight="15" x14ac:dyDescent="0.25"/>
  <cols>
    <col min="1" max="1" width="6.28515625" customWidth="1"/>
    <col min="2" max="2" width="25.85546875" customWidth="1"/>
    <col min="3" max="3" width="9.5703125" customWidth="1"/>
    <col min="4" max="4" width="8.7109375" customWidth="1"/>
    <col min="5" max="5" width="9.28515625" customWidth="1"/>
    <col min="6" max="6" width="9.7109375" customWidth="1"/>
    <col min="7" max="7" width="10.28515625" customWidth="1"/>
    <col min="8" max="8" width="11" customWidth="1"/>
    <col min="9" max="9" width="10.28515625" customWidth="1"/>
    <col min="10" max="10" width="10" customWidth="1"/>
    <col min="11" max="11" width="9.5703125" customWidth="1"/>
    <col min="12" max="12" width="11.28515625" customWidth="1"/>
    <col min="13" max="14" width="10.28515625" customWidth="1"/>
    <col min="15" max="55" width="14.7109375" customWidth="1"/>
    <col min="56" max="56" width="20.5703125" style="19" customWidth="1"/>
  </cols>
  <sheetData>
    <row r="1" spans="1:56" x14ac:dyDescent="0.25">
      <c r="F1" s="211"/>
      <c r="G1" s="97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112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Loan'!FA11</f>
        <v>8866</v>
      </c>
      <c r="D8" s="190">
        <f>'Crop Loan'!FB11</f>
        <v>7692</v>
      </c>
      <c r="E8" s="59">
        <v>2021</v>
      </c>
      <c r="F8" s="59">
        <v>3886.0080000000003</v>
      </c>
      <c r="G8" s="59">
        <v>428</v>
      </c>
      <c r="H8" s="59">
        <v>104.504</v>
      </c>
      <c r="I8" s="59">
        <v>240</v>
      </c>
      <c r="J8" s="59">
        <v>686.28000000000009</v>
      </c>
      <c r="K8" s="59">
        <v>805</v>
      </c>
      <c r="L8" s="59">
        <v>2012.26</v>
      </c>
      <c r="M8" s="190">
        <f>C8+E8+I8+K8</f>
        <v>11932</v>
      </c>
      <c r="N8" s="190">
        <f>D8+F8+J8+L8</f>
        <v>14276.548000000001</v>
      </c>
      <c r="O8" s="59">
        <v>608</v>
      </c>
      <c r="P8" s="59">
        <v>1827.2</v>
      </c>
      <c r="Q8" s="59">
        <v>101</v>
      </c>
      <c r="R8" s="59">
        <v>1522.66</v>
      </c>
      <c r="S8" s="59">
        <v>304</v>
      </c>
      <c r="T8" s="59">
        <v>913.59</v>
      </c>
      <c r="U8" s="59">
        <v>202</v>
      </c>
      <c r="V8" s="59">
        <v>609.1</v>
      </c>
      <c r="W8" s="59">
        <v>407</v>
      </c>
      <c r="X8" s="59">
        <v>1218.1199999999999</v>
      </c>
      <c r="Y8" s="59">
        <f>O8+Q8+S8+U8+W8</f>
        <v>1622</v>
      </c>
      <c r="Z8" s="59">
        <f>P8+R8+T8+V8+X8</f>
        <v>6090.67</v>
      </c>
      <c r="AA8" s="59">
        <v>109</v>
      </c>
      <c r="AB8" s="59">
        <v>198.86</v>
      </c>
      <c r="AC8" s="59">
        <v>104</v>
      </c>
      <c r="AD8" s="59">
        <v>188.1</v>
      </c>
      <c r="AE8" s="59">
        <v>56</v>
      </c>
      <c r="AF8" s="59">
        <v>566.49</v>
      </c>
      <c r="AG8" s="59">
        <v>133</v>
      </c>
      <c r="AH8" s="59">
        <v>238.5</v>
      </c>
      <c r="AI8" s="59">
        <v>29</v>
      </c>
      <c r="AJ8" s="59">
        <v>50.7</v>
      </c>
      <c r="AK8" s="59">
        <v>322</v>
      </c>
      <c r="AL8" s="59">
        <v>577.82000000000005</v>
      </c>
      <c r="AM8" s="59">
        <f>M8+Y8+AA8+AC8+AE8+AG8+AI8+AK8</f>
        <v>14307</v>
      </c>
      <c r="AN8" s="59">
        <f>N8+Z8+AB8+AD8+AF8+AH8+AJ8+AL8</f>
        <v>22187.688000000002</v>
      </c>
      <c r="AO8" s="59">
        <v>2221</v>
      </c>
      <c r="AP8" s="59">
        <v>3499.77</v>
      </c>
      <c r="AQ8" s="59">
        <v>0</v>
      </c>
      <c r="AR8" s="59">
        <v>0</v>
      </c>
      <c r="AS8" s="59">
        <v>0</v>
      </c>
      <c r="AT8" s="59">
        <v>0</v>
      </c>
      <c r="AU8" s="59">
        <v>51</v>
      </c>
      <c r="AV8" s="59">
        <v>292.77999999999997</v>
      </c>
      <c r="AW8" s="59">
        <v>0</v>
      </c>
      <c r="AX8" s="59">
        <v>0</v>
      </c>
      <c r="AY8" s="59">
        <v>72</v>
      </c>
      <c r="AZ8" s="59">
        <v>439.19</v>
      </c>
      <c r="BA8" s="59">
        <f>AQ8+AS8+AU8+AW8+AY8</f>
        <v>123</v>
      </c>
      <c r="BB8" s="59">
        <v>731.97</v>
      </c>
      <c r="BC8" s="59">
        <v>14930</v>
      </c>
      <c r="BD8" s="59">
        <v>24063.82</v>
      </c>
    </row>
    <row r="9" spans="1:56" s="105" customFormat="1" ht="15.75" x14ac:dyDescent="0.25">
      <c r="A9" s="59">
        <v>2</v>
      </c>
      <c r="B9" s="59" t="s">
        <v>37</v>
      </c>
      <c r="C9" s="190">
        <f>'Crop Loan'!FA12</f>
        <v>1656</v>
      </c>
      <c r="D9" s="190">
        <f>'Crop Loan'!FB12</f>
        <v>1381</v>
      </c>
      <c r="E9" s="59">
        <v>835</v>
      </c>
      <c r="F9" s="59">
        <v>1550.7520000000002</v>
      </c>
      <c r="G9" s="59">
        <v>176</v>
      </c>
      <c r="H9" s="59">
        <v>31.104000000000003</v>
      </c>
      <c r="I9" s="59">
        <v>100</v>
      </c>
      <c r="J9" s="59">
        <v>217.93600000000004</v>
      </c>
      <c r="K9" s="59">
        <v>354</v>
      </c>
      <c r="L9" s="59">
        <v>883.62</v>
      </c>
      <c r="M9" s="190">
        <f t="shared" ref="M9:M19" si="0">C9+E9+I9+K9</f>
        <v>2945</v>
      </c>
      <c r="N9" s="190">
        <f t="shared" ref="N9:N19" si="1">D9+F9+J9+L9</f>
        <v>4033.3080000000004</v>
      </c>
      <c r="O9" s="59">
        <v>198</v>
      </c>
      <c r="P9" s="59">
        <v>593.62</v>
      </c>
      <c r="Q9" s="59">
        <v>32</v>
      </c>
      <c r="R9" s="59">
        <v>494.88</v>
      </c>
      <c r="S9" s="59">
        <v>98</v>
      </c>
      <c r="T9" s="59">
        <v>296.8</v>
      </c>
      <c r="U9" s="59">
        <v>66</v>
      </c>
      <c r="V9" s="59">
        <v>197.74</v>
      </c>
      <c r="W9" s="59">
        <v>132</v>
      </c>
      <c r="X9" s="59">
        <v>395.82</v>
      </c>
      <c r="Y9" s="59">
        <f t="shared" ref="Y9:Y19" si="2">O9+Q9+S9+U9+W9</f>
        <v>526</v>
      </c>
      <c r="Z9" s="59">
        <f t="shared" ref="Z9:Z19" si="3">P9+R9+T9+V9+X9</f>
        <v>1978.86</v>
      </c>
      <c r="AA9" s="59">
        <v>36</v>
      </c>
      <c r="AB9" s="59">
        <v>64.959999999999994</v>
      </c>
      <c r="AC9" s="59">
        <v>34</v>
      </c>
      <c r="AD9" s="59">
        <v>61.32</v>
      </c>
      <c r="AE9" s="59">
        <v>18</v>
      </c>
      <c r="AF9" s="59">
        <v>184.52</v>
      </c>
      <c r="AG9" s="59">
        <v>44</v>
      </c>
      <c r="AH9" s="59">
        <v>77.8</v>
      </c>
      <c r="AI9" s="59">
        <v>8</v>
      </c>
      <c r="AJ9" s="59">
        <v>15.86</v>
      </c>
      <c r="AK9" s="59">
        <v>104</v>
      </c>
      <c r="AL9" s="59">
        <v>186.81</v>
      </c>
      <c r="AM9" s="59">
        <f t="shared" ref="AM9:AM19" si="4">M9+Y9+AA9+AC9+AE9+AG9+AI9+AK9</f>
        <v>3715</v>
      </c>
      <c r="AN9" s="59">
        <f t="shared" ref="AN9:AN19" si="5">N9+Z9+AB9+AD9+AF9+AH9+AJ9+AL9</f>
        <v>6603.438000000001</v>
      </c>
      <c r="AO9" s="59">
        <v>574</v>
      </c>
      <c r="AP9" s="59">
        <v>1056.8399999999999</v>
      </c>
      <c r="AQ9" s="59">
        <v>0</v>
      </c>
      <c r="AR9" s="59">
        <v>0</v>
      </c>
      <c r="AS9" s="59">
        <v>0</v>
      </c>
      <c r="AT9" s="59">
        <v>0</v>
      </c>
      <c r="AU9" s="59">
        <v>6</v>
      </c>
      <c r="AV9" s="59">
        <v>32.799999999999997</v>
      </c>
      <c r="AW9" s="59">
        <v>0</v>
      </c>
      <c r="AX9" s="59">
        <v>0</v>
      </c>
      <c r="AY9" s="59">
        <v>8</v>
      </c>
      <c r="AZ9" s="59">
        <v>49.2</v>
      </c>
      <c r="BA9" s="59">
        <v>14</v>
      </c>
      <c r="BB9" s="59">
        <v>82</v>
      </c>
      <c r="BC9" s="59">
        <v>3843</v>
      </c>
      <c r="BD9" s="59">
        <v>7127.63</v>
      </c>
    </row>
    <row r="10" spans="1:56" s="105" customFormat="1" ht="15.75" x14ac:dyDescent="0.25">
      <c r="A10" s="59">
        <v>3</v>
      </c>
      <c r="B10" s="59" t="s">
        <v>38</v>
      </c>
      <c r="C10" s="190">
        <f>'Crop Loan'!FA13</f>
        <v>10481</v>
      </c>
      <c r="D10" s="190">
        <f>'Crop Loan'!FB13</f>
        <v>9443</v>
      </c>
      <c r="E10" s="59">
        <v>529</v>
      </c>
      <c r="F10" s="59">
        <v>1072.1760000000002</v>
      </c>
      <c r="G10" s="59">
        <v>105</v>
      </c>
      <c r="H10" s="59">
        <v>24.408000000000001</v>
      </c>
      <c r="I10" s="59">
        <v>146</v>
      </c>
      <c r="J10" s="59">
        <v>301.75200000000001</v>
      </c>
      <c r="K10" s="59">
        <v>396</v>
      </c>
      <c r="L10" s="59">
        <v>985.31</v>
      </c>
      <c r="M10" s="190">
        <f t="shared" si="0"/>
        <v>11552</v>
      </c>
      <c r="N10" s="190">
        <f t="shared" si="1"/>
        <v>11802.237999999999</v>
      </c>
      <c r="O10" s="59">
        <v>613</v>
      </c>
      <c r="P10" s="59">
        <v>1845.17</v>
      </c>
      <c r="Q10" s="59">
        <v>103</v>
      </c>
      <c r="R10" s="59">
        <v>1537.59</v>
      </c>
      <c r="S10" s="59">
        <v>306</v>
      </c>
      <c r="T10" s="59">
        <v>922.58</v>
      </c>
      <c r="U10" s="59">
        <v>203</v>
      </c>
      <c r="V10" s="59">
        <v>615.01</v>
      </c>
      <c r="W10" s="59">
        <v>410</v>
      </c>
      <c r="X10" s="59">
        <v>1230.1099999999999</v>
      </c>
      <c r="Y10" s="59">
        <f t="shared" si="2"/>
        <v>1635</v>
      </c>
      <c r="Z10" s="59">
        <f t="shared" si="3"/>
        <v>6150.46</v>
      </c>
      <c r="AA10" s="59">
        <v>113</v>
      </c>
      <c r="AB10" s="59">
        <v>200.81</v>
      </c>
      <c r="AC10" s="59">
        <v>106</v>
      </c>
      <c r="AD10" s="59">
        <v>190.14</v>
      </c>
      <c r="AE10" s="59">
        <v>57</v>
      </c>
      <c r="AF10" s="59">
        <v>571.23</v>
      </c>
      <c r="AG10" s="59">
        <v>136</v>
      </c>
      <c r="AH10" s="59">
        <v>240.53</v>
      </c>
      <c r="AI10" s="59">
        <v>29</v>
      </c>
      <c r="AJ10" s="59">
        <v>50.72</v>
      </c>
      <c r="AK10" s="59">
        <v>324</v>
      </c>
      <c r="AL10" s="59">
        <v>584.34</v>
      </c>
      <c r="AM10" s="59">
        <f t="shared" si="4"/>
        <v>13952</v>
      </c>
      <c r="AN10" s="59">
        <f t="shared" si="5"/>
        <v>19790.468000000001</v>
      </c>
      <c r="AO10" s="59">
        <v>2109</v>
      </c>
      <c r="AP10" s="59">
        <v>3019.94</v>
      </c>
      <c r="AQ10" s="59">
        <v>0</v>
      </c>
      <c r="AR10" s="59">
        <v>0</v>
      </c>
      <c r="AS10" s="59">
        <v>0</v>
      </c>
      <c r="AT10" s="59">
        <v>0</v>
      </c>
      <c r="AU10" s="59">
        <v>65</v>
      </c>
      <c r="AV10" s="59">
        <v>385.61</v>
      </c>
      <c r="AW10" s="59">
        <v>0</v>
      </c>
      <c r="AX10" s="59">
        <v>0</v>
      </c>
      <c r="AY10" s="59">
        <v>97</v>
      </c>
      <c r="AZ10" s="59">
        <v>578.39</v>
      </c>
      <c r="BA10" s="59">
        <v>162</v>
      </c>
      <c r="BB10" s="59">
        <v>964</v>
      </c>
      <c r="BC10" s="59">
        <v>14224</v>
      </c>
      <c r="BD10" s="59">
        <v>21096.94</v>
      </c>
    </row>
    <row r="11" spans="1:56" s="105" customFormat="1" ht="15.75" x14ac:dyDescent="0.25">
      <c r="A11" s="59">
        <v>4</v>
      </c>
      <c r="B11" s="59" t="s">
        <v>39</v>
      </c>
      <c r="C11" s="190">
        <f>'Crop Loan'!FA14</f>
        <v>6270</v>
      </c>
      <c r="D11" s="190">
        <f>'Crop Loan'!FB14</f>
        <v>5530</v>
      </c>
      <c r="E11" s="59">
        <v>1408</v>
      </c>
      <c r="F11" s="59">
        <v>2755.5120000000002</v>
      </c>
      <c r="G11" s="59">
        <v>257</v>
      </c>
      <c r="H11" s="59">
        <v>62.384000000000007</v>
      </c>
      <c r="I11" s="59">
        <v>171</v>
      </c>
      <c r="J11" s="59">
        <v>381.83200000000005</v>
      </c>
      <c r="K11" s="59">
        <v>812</v>
      </c>
      <c r="L11" s="59">
        <v>2026.4</v>
      </c>
      <c r="M11" s="190">
        <f t="shared" si="0"/>
        <v>8661</v>
      </c>
      <c r="N11" s="190">
        <f t="shared" si="1"/>
        <v>10693.744000000001</v>
      </c>
      <c r="O11" s="59">
        <v>565</v>
      </c>
      <c r="P11" s="59">
        <v>1691.37</v>
      </c>
      <c r="Q11" s="59">
        <v>93</v>
      </c>
      <c r="R11" s="59">
        <v>1409.5</v>
      </c>
      <c r="S11" s="59">
        <v>281</v>
      </c>
      <c r="T11" s="59">
        <v>845.68</v>
      </c>
      <c r="U11" s="59">
        <v>193</v>
      </c>
      <c r="V11" s="59">
        <v>576.47</v>
      </c>
      <c r="W11" s="59">
        <v>376</v>
      </c>
      <c r="X11" s="59">
        <v>1127.3900000000001</v>
      </c>
      <c r="Y11" s="59">
        <f t="shared" si="2"/>
        <v>1508</v>
      </c>
      <c r="Z11" s="59">
        <f t="shared" si="3"/>
        <v>5650.41</v>
      </c>
      <c r="AA11" s="59">
        <v>103</v>
      </c>
      <c r="AB11" s="59">
        <v>184.86</v>
      </c>
      <c r="AC11" s="59">
        <v>98</v>
      </c>
      <c r="AD11" s="59">
        <v>173.77</v>
      </c>
      <c r="AE11" s="59">
        <v>52</v>
      </c>
      <c r="AF11" s="59">
        <v>524.16</v>
      </c>
      <c r="AG11" s="59">
        <v>122</v>
      </c>
      <c r="AH11" s="59">
        <v>220.1</v>
      </c>
      <c r="AI11" s="59">
        <v>26</v>
      </c>
      <c r="AJ11" s="59">
        <v>46.5</v>
      </c>
      <c r="AK11" s="59">
        <v>298</v>
      </c>
      <c r="AL11" s="59">
        <v>535.46</v>
      </c>
      <c r="AM11" s="59">
        <f t="shared" si="4"/>
        <v>10868</v>
      </c>
      <c r="AN11" s="59">
        <f t="shared" si="5"/>
        <v>18029.003999999997</v>
      </c>
      <c r="AO11" s="59">
        <v>1663</v>
      </c>
      <c r="AP11" s="59">
        <v>2822.01</v>
      </c>
      <c r="AQ11" s="59">
        <v>0</v>
      </c>
      <c r="AR11" s="59">
        <v>0</v>
      </c>
      <c r="AS11" s="59">
        <v>0</v>
      </c>
      <c r="AT11" s="59">
        <v>0</v>
      </c>
      <c r="AU11" s="59">
        <v>14</v>
      </c>
      <c r="AV11" s="59">
        <v>81.2</v>
      </c>
      <c r="AW11" s="59">
        <v>0</v>
      </c>
      <c r="AX11" s="59">
        <v>0</v>
      </c>
      <c r="AY11" s="59">
        <v>20</v>
      </c>
      <c r="AZ11" s="59">
        <v>121.82</v>
      </c>
      <c r="BA11" s="59">
        <v>34</v>
      </c>
      <c r="BB11" s="59">
        <v>203.02</v>
      </c>
      <c r="BC11" s="59">
        <v>11122</v>
      </c>
      <c r="BD11" s="59">
        <v>19016.43</v>
      </c>
    </row>
    <row r="12" spans="1:56" s="105" customFormat="1" ht="15.75" x14ac:dyDescent="0.25">
      <c r="A12" s="59">
        <v>5</v>
      </c>
      <c r="B12" s="59" t="s">
        <v>40</v>
      </c>
      <c r="C12" s="190">
        <f>'Crop Loan'!FA15</f>
        <v>2077</v>
      </c>
      <c r="D12" s="190">
        <f>'Crop Loan'!FB15</f>
        <v>1414</v>
      </c>
      <c r="E12" s="59">
        <v>3528</v>
      </c>
      <c r="F12" s="59">
        <v>6223.5360000000001</v>
      </c>
      <c r="G12" s="59">
        <v>675</v>
      </c>
      <c r="H12" s="59">
        <v>113.74400000000001</v>
      </c>
      <c r="I12" s="59">
        <v>65</v>
      </c>
      <c r="J12" s="59">
        <v>156.65600000000001</v>
      </c>
      <c r="K12" s="59">
        <v>353</v>
      </c>
      <c r="L12" s="59">
        <v>883.61</v>
      </c>
      <c r="M12" s="190">
        <f t="shared" si="0"/>
        <v>6023</v>
      </c>
      <c r="N12" s="190">
        <f t="shared" si="1"/>
        <v>8677.8019999999997</v>
      </c>
      <c r="O12" s="59">
        <v>225</v>
      </c>
      <c r="P12" s="59">
        <v>675.49</v>
      </c>
      <c r="Q12" s="59">
        <v>38</v>
      </c>
      <c r="R12" s="59">
        <v>562.89</v>
      </c>
      <c r="S12" s="59">
        <v>113</v>
      </c>
      <c r="T12" s="59">
        <v>337.73</v>
      </c>
      <c r="U12" s="59">
        <v>75</v>
      </c>
      <c r="V12" s="59">
        <v>225.16</v>
      </c>
      <c r="W12" s="59">
        <v>150</v>
      </c>
      <c r="X12" s="59">
        <v>450.33</v>
      </c>
      <c r="Y12" s="59">
        <f t="shared" si="2"/>
        <v>601</v>
      </c>
      <c r="Z12" s="59">
        <f t="shared" si="3"/>
        <v>2251.6000000000004</v>
      </c>
      <c r="AA12" s="59">
        <v>42</v>
      </c>
      <c r="AB12" s="59">
        <v>74.739999999999995</v>
      </c>
      <c r="AC12" s="59">
        <v>39</v>
      </c>
      <c r="AD12" s="59">
        <v>69.510000000000005</v>
      </c>
      <c r="AE12" s="59">
        <v>21</v>
      </c>
      <c r="AF12" s="59">
        <v>209.2</v>
      </c>
      <c r="AG12" s="59">
        <v>49</v>
      </c>
      <c r="AH12" s="59">
        <v>88.03</v>
      </c>
      <c r="AI12" s="59">
        <v>11</v>
      </c>
      <c r="AJ12" s="59">
        <v>19.02</v>
      </c>
      <c r="AK12" s="59">
        <v>118</v>
      </c>
      <c r="AL12" s="59">
        <v>212.33</v>
      </c>
      <c r="AM12" s="59">
        <f t="shared" si="4"/>
        <v>6904</v>
      </c>
      <c r="AN12" s="59">
        <f t="shared" si="5"/>
        <v>11602.232000000002</v>
      </c>
      <c r="AO12" s="59">
        <v>1068</v>
      </c>
      <c r="AP12" s="59">
        <v>1979.59</v>
      </c>
      <c r="AQ12" s="59">
        <v>0</v>
      </c>
      <c r="AR12" s="59">
        <v>0</v>
      </c>
      <c r="AS12" s="59">
        <v>0</v>
      </c>
      <c r="AT12" s="59">
        <v>0</v>
      </c>
      <c r="AU12" s="59">
        <v>13</v>
      </c>
      <c r="AV12" s="59">
        <v>77.2</v>
      </c>
      <c r="AW12" s="59">
        <v>0</v>
      </c>
      <c r="AX12" s="59">
        <v>0</v>
      </c>
      <c r="AY12" s="59">
        <v>20</v>
      </c>
      <c r="AZ12" s="59">
        <v>115.8</v>
      </c>
      <c r="BA12" s="59">
        <v>33</v>
      </c>
      <c r="BB12" s="59">
        <v>193</v>
      </c>
      <c r="BC12" s="59">
        <v>7151</v>
      </c>
      <c r="BD12" s="59">
        <v>13390.28</v>
      </c>
    </row>
    <row r="13" spans="1:56" s="105" customFormat="1" ht="15.75" x14ac:dyDescent="0.25">
      <c r="A13" s="59">
        <v>6</v>
      </c>
      <c r="B13" s="59" t="s">
        <v>41</v>
      </c>
      <c r="C13" s="190">
        <f>'Crop Loan'!FA16</f>
        <v>3483</v>
      </c>
      <c r="D13" s="190">
        <f>'Crop Loan'!FB16</f>
        <v>2842</v>
      </c>
      <c r="E13" s="59">
        <v>3069</v>
      </c>
      <c r="F13" s="59">
        <v>6037.84</v>
      </c>
      <c r="G13" s="59">
        <v>508</v>
      </c>
      <c r="H13" s="59">
        <v>114.75200000000001</v>
      </c>
      <c r="I13" s="59">
        <v>95</v>
      </c>
      <c r="J13" s="59">
        <v>222.44800000000001</v>
      </c>
      <c r="K13" s="59">
        <v>354</v>
      </c>
      <c r="L13" s="59">
        <v>885.82</v>
      </c>
      <c r="M13" s="190">
        <f t="shared" si="0"/>
        <v>7001</v>
      </c>
      <c r="N13" s="190">
        <f t="shared" si="1"/>
        <v>9988.1080000000002</v>
      </c>
      <c r="O13" s="59">
        <v>292</v>
      </c>
      <c r="P13" s="59">
        <v>873.38</v>
      </c>
      <c r="Q13" s="59">
        <v>48</v>
      </c>
      <c r="R13" s="59">
        <v>727.82</v>
      </c>
      <c r="S13" s="59">
        <v>146</v>
      </c>
      <c r="T13" s="59">
        <v>436.66</v>
      </c>
      <c r="U13" s="59">
        <v>98</v>
      </c>
      <c r="V13" s="59">
        <v>291.14</v>
      </c>
      <c r="W13" s="59">
        <v>194</v>
      </c>
      <c r="X13" s="59">
        <v>582.24</v>
      </c>
      <c r="Y13" s="59">
        <f t="shared" si="2"/>
        <v>778</v>
      </c>
      <c r="Z13" s="59">
        <f t="shared" si="3"/>
        <v>2911.24</v>
      </c>
      <c r="AA13" s="59">
        <v>52</v>
      </c>
      <c r="AB13" s="59">
        <v>94.98</v>
      </c>
      <c r="AC13" s="59">
        <v>50</v>
      </c>
      <c r="AD13" s="59">
        <v>89.96</v>
      </c>
      <c r="AE13" s="59">
        <v>28</v>
      </c>
      <c r="AF13" s="59">
        <v>270.3</v>
      </c>
      <c r="AG13" s="59">
        <v>52</v>
      </c>
      <c r="AH13" s="59">
        <v>94.18</v>
      </c>
      <c r="AI13" s="59">
        <v>14</v>
      </c>
      <c r="AJ13" s="59">
        <v>24.3</v>
      </c>
      <c r="AK13" s="59">
        <v>154</v>
      </c>
      <c r="AL13" s="59">
        <v>275.86</v>
      </c>
      <c r="AM13" s="59">
        <f t="shared" si="4"/>
        <v>8129</v>
      </c>
      <c r="AN13" s="59">
        <f t="shared" si="5"/>
        <v>13748.927999999998</v>
      </c>
      <c r="AO13" s="59">
        <v>1282</v>
      </c>
      <c r="AP13" s="59">
        <v>2297.1</v>
      </c>
      <c r="AQ13" s="59">
        <v>0</v>
      </c>
      <c r="AR13" s="59">
        <v>0</v>
      </c>
      <c r="AS13" s="59">
        <v>0</v>
      </c>
      <c r="AT13" s="59">
        <v>0</v>
      </c>
      <c r="AU13" s="59">
        <v>22</v>
      </c>
      <c r="AV13" s="59">
        <v>133.6</v>
      </c>
      <c r="AW13" s="59">
        <v>0</v>
      </c>
      <c r="AX13" s="59">
        <v>0</v>
      </c>
      <c r="AY13" s="59">
        <v>34</v>
      </c>
      <c r="AZ13" s="59">
        <v>200.4</v>
      </c>
      <c r="BA13" s="59">
        <v>56</v>
      </c>
      <c r="BB13" s="59">
        <v>334</v>
      </c>
      <c r="BC13" s="59">
        <v>8600</v>
      </c>
      <c r="BD13" s="59">
        <v>15648.01</v>
      </c>
    </row>
    <row r="14" spans="1:56" s="105" customFormat="1" ht="15.75" x14ac:dyDescent="0.25">
      <c r="A14" s="59">
        <v>7</v>
      </c>
      <c r="B14" s="59" t="s">
        <v>42</v>
      </c>
      <c r="C14" s="190">
        <f>'Crop Loan'!FA17</f>
        <v>1585</v>
      </c>
      <c r="D14" s="190">
        <f>'Crop Loan'!FB17</f>
        <v>1214</v>
      </c>
      <c r="E14" s="59">
        <v>3210</v>
      </c>
      <c r="F14" s="59">
        <v>6791.1360000000004</v>
      </c>
      <c r="G14" s="59">
        <v>352</v>
      </c>
      <c r="H14" s="59">
        <v>76.824000000000012</v>
      </c>
      <c r="I14" s="59">
        <v>85</v>
      </c>
      <c r="J14" s="59">
        <v>248.57600000000002</v>
      </c>
      <c r="K14" s="59">
        <v>417</v>
      </c>
      <c r="L14" s="59">
        <v>1042.18</v>
      </c>
      <c r="M14" s="190">
        <f t="shared" si="0"/>
        <v>5297</v>
      </c>
      <c r="N14" s="190">
        <f t="shared" si="1"/>
        <v>9295.8919999999998</v>
      </c>
      <c r="O14" s="59">
        <v>226</v>
      </c>
      <c r="P14" s="59">
        <v>679.06</v>
      </c>
      <c r="Q14" s="59">
        <v>38</v>
      </c>
      <c r="R14" s="59">
        <v>566.02</v>
      </c>
      <c r="S14" s="59">
        <v>113</v>
      </c>
      <c r="T14" s="59">
        <v>339.67</v>
      </c>
      <c r="U14" s="59">
        <v>75</v>
      </c>
      <c r="V14" s="59">
        <v>226.35</v>
      </c>
      <c r="W14" s="59">
        <v>151</v>
      </c>
      <c r="X14" s="59">
        <v>452.94</v>
      </c>
      <c r="Y14" s="59">
        <f t="shared" si="2"/>
        <v>603</v>
      </c>
      <c r="Z14" s="59">
        <f t="shared" si="3"/>
        <v>2264.04</v>
      </c>
      <c r="AA14" s="59">
        <v>41</v>
      </c>
      <c r="AB14" s="59">
        <v>73.94</v>
      </c>
      <c r="AC14" s="59">
        <v>39</v>
      </c>
      <c r="AD14" s="59">
        <v>70.53</v>
      </c>
      <c r="AE14" s="59">
        <v>21</v>
      </c>
      <c r="AF14" s="59">
        <v>210.37</v>
      </c>
      <c r="AG14" s="59">
        <v>49</v>
      </c>
      <c r="AH14" s="59">
        <v>88.03</v>
      </c>
      <c r="AI14" s="59">
        <v>11</v>
      </c>
      <c r="AJ14" s="59">
        <v>19.02</v>
      </c>
      <c r="AK14" s="59">
        <v>119</v>
      </c>
      <c r="AL14" s="59">
        <v>215.05</v>
      </c>
      <c r="AM14" s="59">
        <f t="shared" si="4"/>
        <v>6180</v>
      </c>
      <c r="AN14" s="59">
        <f t="shared" si="5"/>
        <v>12236.872000000003</v>
      </c>
      <c r="AO14" s="59">
        <v>1008</v>
      </c>
      <c r="AP14" s="59">
        <v>2099.52</v>
      </c>
      <c r="AQ14" s="59">
        <v>0</v>
      </c>
      <c r="AR14" s="59">
        <v>0</v>
      </c>
      <c r="AS14" s="59">
        <v>0</v>
      </c>
      <c r="AT14" s="59">
        <v>0</v>
      </c>
      <c r="AU14" s="59">
        <v>9</v>
      </c>
      <c r="AV14" s="59">
        <v>50.8</v>
      </c>
      <c r="AW14" s="59">
        <v>0</v>
      </c>
      <c r="AX14" s="59">
        <v>0</v>
      </c>
      <c r="AY14" s="59">
        <v>13</v>
      </c>
      <c r="AZ14" s="59">
        <v>76.19</v>
      </c>
      <c r="BA14" s="59">
        <v>22</v>
      </c>
      <c r="BB14" s="59">
        <v>126.99</v>
      </c>
      <c r="BC14" s="59">
        <v>6741</v>
      </c>
      <c r="BD14" s="59">
        <v>14123.79</v>
      </c>
    </row>
    <row r="15" spans="1:56" s="105" customFormat="1" ht="15.75" x14ac:dyDescent="0.25">
      <c r="A15" s="59">
        <v>8</v>
      </c>
      <c r="B15" s="59" t="s">
        <v>43</v>
      </c>
      <c r="C15" s="190">
        <f>'Crop Loan'!FA18</f>
        <v>0</v>
      </c>
      <c r="D15" s="190">
        <f>'Crop Loan'!FB18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Loan'!FA19</f>
        <v>1625</v>
      </c>
      <c r="D16" s="190">
        <f>'Crop Loan'!FB19</f>
        <v>1267</v>
      </c>
      <c r="E16" s="59">
        <v>3196</v>
      </c>
      <c r="F16" s="59">
        <v>4318.9360000000006</v>
      </c>
      <c r="G16" s="59">
        <v>396</v>
      </c>
      <c r="H16" s="59">
        <v>121.83199999999999</v>
      </c>
      <c r="I16" s="59">
        <v>45</v>
      </c>
      <c r="J16" s="59">
        <v>103.57600000000001</v>
      </c>
      <c r="K16" s="59">
        <v>417</v>
      </c>
      <c r="L16" s="59">
        <v>1042.18</v>
      </c>
      <c r="M16" s="190">
        <f t="shared" si="0"/>
        <v>5283</v>
      </c>
      <c r="N16" s="190">
        <f t="shared" si="1"/>
        <v>6731.6920000000009</v>
      </c>
      <c r="O16" s="59">
        <v>179</v>
      </c>
      <c r="P16" s="59">
        <v>536.58000000000004</v>
      </c>
      <c r="Q16" s="59">
        <v>30</v>
      </c>
      <c r="R16" s="59">
        <v>447.2</v>
      </c>
      <c r="S16" s="59">
        <v>89</v>
      </c>
      <c r="T16" s="59">
        <v>268.41000000000003</v>
      </c>
      <c r="U16" s="59">
        <v>60</v>
      </c>
      <c r="V16" s="59">
        <v>178.78</v>
      </c>
      <c r="W16" s="59">
        <v>119</v>
      </c>
      <c r="X16" s="59">
        <v>357.8</v>
      </c>
      <c r="Y16" s="59">
        <f t="shared" si="2"/>
        <v>477</v>
      </c>
      <c r="Z16" s="59">
        <f t="shared" si="3"/>
        <v>1788.77</v>
      </c>
      <c r="AA16" s="59">
        <v>33</v>
      </c>
      <c r="AB16" s="59">
        <v>58.95</v>
      </c>
      <c r="AC16" s="59">
        <v>31</v>
      </c>
      <c r="AD16" s="59">
        <v>55.2</v>
      </c>
      <c r="AE16" s="59">
        <v>17</v>
      </c>
      <c r="AF16" s="59">
        <v>165.71</v>
      </c>
      <c r="AG16" s="59">
        <v>39</v>
      </c>
      <c r="AH16" s="59">
        <v>69.599999999999994</v>
      </c>
      <c r="AI16" s="59">
        <v>8</v>
      </c>
      <c r="AJ16" s="59">
        <v>14.8</v>
      </c>
      <c r="AK16" s="59">
        <v>94</v>
      </c>
      <c r="AL16" s="59">
        <v>169.43</v>
      </c>
      <c r="AM16" s="59">
        <f t="shared" si="4"/>
        <v>5982</v>
      </c>
      <c r="AN16" s="59">
        <f t="shared" si="5"/>
        <v>9054.1520000000019</v>
      </c>
      <c r="AO16" s="59">
        <v>793</v>
      </c>
      <c r="AP16" s="59">
        <v>1523.96</v>
      </c>
      <c r="AQ16" s="59">
        <v>0</v>
      </c>
      <c r="AR16" s="59">
        <v>0</v>
      </c>
      <c r="AS16" s="59">
        <v>0</v>
      </c>
      <c r="AT16" s="59">
        <v>0</v>
      </c>
      <c r="AU16" s="59">
        <v>2</v>
      </c>
      <c r="AV16" s="59">
        <v>14.4</v>
      </c>
      <c r="AW16" s="59">
        <v>0</v>
      </c>
      <c r="AX16" s="59">
        <v>0</v>
      </c>
      <c r="AY16" s="59">
        <v>4</v>
      </c>
      <c r="AZ16" s="59">
        <v>21.59</v>
      </c>
      <c r="BA16" s="59">
        <v>6</v>
      </c>
      <c r="BB16" s="59">
        <v>35.99</v>
      </c>
      <c r="BC16" s="59">
        <v>5294</v>
      </c>
      <c r="BD16" s="59">
        <v>10195.75</v>
      </c>
    </row>
    <row r="17" spans="1:56" s="105" customFormat="1" ht="15.75" x14ac:dyDescent="0.25">
      <c r="A17" s="59">
        <v>10</v>
      </c>
      <c r="B17" s="59" t="s">
        <v>45</v>
      </c>
      <c r="C17" s="190">
        <f>'Crop Loan'!FA20</f>
        <v>76066</v>
      </c>
      <c r="D17" s="190">
        <f>'Crop Loan'!FB20</f>
        <v>66818</v>
      </c>
      <c r="E17" s="59">
        <v>3237</v>
      </c>
      <c r="F17" s="59">
        <v>2269.9119999999998</v>
      </c>
      <c r="G17" s="59">
        <v>2515</v>
      </c>
      <c r="H17" s="59">
        <v>804.96800000000007</v>
      </c>
      <c r="I17" s="59">
        <v>125</v>
      </c>
      <c r="J17" s="59">
        <v>325.60000000000002</v>
      </c>
      <c r="K17" s="59">
        <v>622</v>
      </c>
      <c r="L17" s="59">
        <v>1551.47</v>
      </c>
      <c r="M17" s="190">
        <f t="shared" si="0"/>
        <v>80050</v>
      </c>
      <c r="N17" s="190">
        <f t="shared" si="1"/>
        <v>70964.982000000004</v>
      </c>
      <c r="O17" s="59">
        <v>3819</v>
      </c>
      <c r="P17" s="59">
        <v>11465.82</v>
      </c>
      <c r="Q17" s="59">
        <v>641</v>
      </c>
      <c r="R17" s="59">
        <v>9554.44</v>
      </c>
      <c r="S17" s="59">
        <v>1925</v>
      </c>
      <c r="T17" s="59">
        <v>5746.27</v>
      </c>
      <c r="U17" s="59">
        <v>1287</v>
      </c>
      <c r="V17" s="59">
        <v>3835.34</v>
      </c>
      <c r="W17" s="59">
        <v>2543</v>
      </c>
      <c r="X17" s="59">
        <v>7641.83</v>
      </c>
      <c r="Y17" s="59">
        <f t="shared" si="2"/>
        <v>10215</v>
      </c>
      <c r="Z17" s="59">
        <f t="shared" si="3"/>
        <v>38243.700000000004</v>
      </c>
      <c r="AA17" s="59">
        <v>694</v>
      </c>
      <c r="AB17" s="59">
        <v>1250.06</v>
      </c>
      <c r="AC17" s="59">
        <v>652</v>
      </c>
      <c r="AD17" s="59">
        <v>1179.77</v>
      </c>
      <c r="AE17" s="59">
        <v>361</v>
      </c>
      <c r="AF17" s="59">
        <v>3551.62</v>
      </c>
      <c r="AG17" s="59">
        <v>849</v>
      </c>
      <c r="AH17" s="59">
        <v>1512.64</v>
      </c>
      <c r="AI17" s="59">
        <v>173</v>
      </c>
      <c r="AJ17" s="59">
        <v>315.06</v>
      </c>
      <c r="AK17" s="59">
        <v>2006</v>
      </c>
      <c r="AL17" s="59">
        <v>3624.26</v>
      </c>
      <c r="AM17" s="59">
        <f t="shared" si="4"/>
        <v>95000</v>
      </c>
      <c r="AN17" s="59">
        <f t="shared" si="5"/>
        <v>120642.09199999999</v>
      </c>
      <c r="AO17" s="59">
        <v>14408</v>
      </c>
      <c r="AP17" s="59">
        <v>18193.419999999998</v>
      </c>
      <c r="AQ17" s="59">
        <v>0</v>
      </c>
      <c r="AR17" s="59">
        <v>0</v>
      </c>
      <c r="AS17" s="59">
        <v>0</v>
      </c>
      <c r="AT17" s="59">
        <v>0</v>
      </c>
      <c r="AU17" s="59">
        <v>688</v>
      </c>
      <c r="AV17" s="59">
        <v>4050.82</v>
      </c>
      <c r="AW17" s="59">
        <v>0</v>
      </c>
      <c r="AX17" s="59">
        <v>0</v>
      </c>
      <c r="AY17" s="59">
        <v>1026</v>
      </c>
      <c r="AZ17" s="59">
        <v>6076.09</v>
      </c>
      <c r="BA17" s="59">
        <v>1714</v>
      </c>
      <c r="BB17" s="59">
        <v>10126.91</v>
      </c>
      <c r="BC17" s="59">
        <v>97767</v>
      </c>
      <c r="BD17" s="59">
        <v>131416.41</v>
      </c>
    </row>
    <row r="18" spans="1:56" s="105" customFormat="1" ht="15.75" x14ac:dyDescent="0.25">
      <c r="A18" s="59">
        <v>11</v>
      </c>
      <c r="B18" s="59" t="s">
        <v>46</v>
      </c>
      <c r="C18" s="190">
        <f>'Crop Loan'!FA21</f>
        <v>3279</v>
      </c>
      <c r="D18" s="190">
        <f>'Crop Loan'!FB21</f>
        <v>2762</v>
      </c>
      <c r="E18" s="59">
        <v>3284</v>
      </c>
      <c r="F18" s="59">
        <v>6759.768</v>
      </c>
      <c r="G18" s="59">
        <v>354</v>
      </c>
      <c r="H18" s="59">
        <v>99.968000000000004</v>
      </c>
      <c r="I18" s="59">
        <v>116</v>
      </c>
      <c r="J18" s="59">
        <v>434.03199999999998</v>
      </c>
      <c r="K18" s="59">
        <v>416</v>
      </c>
      <c r="L18" s="59">
        <v>1042.1600000000001</v>
      </c>
      <c r="M18" s="190">
        <f t="shared" si="0"/>
        <v>7095</v>
      </c>
      <c r="N18" s="190">
        <f t="shared" si="1"/>
        <v>10997.96</v>
      </c>
      <c r="O18" s="59">
        <v>228</v>
      </c>
      <c r="P18" s="59">
        <v>686.06</v>
      </c>
      <c r="Q18" s="59">
        <v>38</v>
      </c>
      <c r="R18" s="59">
        <v>571.67999999999995</v>
      </c>
      <c r="S18" s="59">
        <v>114</v>
      </c>
      <c r="T18" s="59">
        <v>343.04</v>
      </c>
      <c r="U18" s="59">
        <v>76</v>
      </c>
      <c r="V18" s="59">
        <v>228.64</v>
      </c>
      <c r="W18" s="59">
        <v>152</v>
      </c>
      <c r="X18" s="59">
        <v>457.44</v>
      </c>
      <c r="Y18" s="59">
        <f t="shared" si="2"/>
        <v>608</v>
      </c>
      <c r="Z18" s="59">
        <f t="shared" si="3"/>
        <v>2286.8599999999997</v>
      </c>
      <c r="AA18" s="59">
        <v>42</v>
      </c>
      <c r="AB18" s="59">
        <v>74.94</v>
      </c>
      <c r="AC18" s="59">
        <v>40</v>
      </c>
      <c r="AD18" s="59">
        <v>70.540000000000006</v>
      </c>
      <c r="AE18" s="59">
        <v>22</v>
      </c>
      <c r="AF18" s="59">
        <v>212.72</v>
      </c>
      <c r="AG18" s="59">
        <v>50</v>
      </c>
      <c r="AH18" s="59">
        <v>89.06</v>
      </c>
      <c r="AI18" s="59">
        <v>10</v>
      </c>
      <c r="AJ18" s="59">
        <v>19.02</v>
      </c>
      <c r="AK18" s="59">
        <v>120</v>
      </c>
      <c r="AL18" s="59">
        <v>217.22</v>
      </c>
      <c r="AM18" s="59">
        <f t="shared" si="4"/>
        <v>7987</v>
      </c>
      <c r="AN18" s="59">
        <f t="shared" si="5"/>
        <v>13968.32</v>
      </c>
      <c r="AO18" s="59">
        <v>1273</v>
      </c>
      <c r="AP18" s="59">
        <v>2365.04</v>
      </c>
      <c r="AQ18" s="59">
        <v>0</v>
      </c>
      <c r="AR18" s="59">
        <v>0</v>
      </c>
      <c r="AS18" s="59">
        <v>0</v>
      </c>
      <c r="AT18" s="59">
        <v>0</v>
      </c>
      <c r="AU18" s="59">
        <v>20</v>
      </c>
      <c r="AV18" s="59">
        <v>119.6</v>
      </c>
      <c r="AW18" s="59">
        <v>0</v>
      </c>
      <c r="AX18" s="59">
        <v>0</v>
      </c>
      <c r="AY18" s="59">
        <v>30</v>
      </c>
      <c r="AZ18" s="59">
        <v>179.4</v>
      </c>
      <c r="BA18" s="59">
        <v>50</v>
      </c>
      <c r="BB18" s="59">
        <v>299</v>
      </c>
      <c r="BC18" s="59">
        <v>8537</v>
      </c>
      <c r="BD18" s="59">
        <v>16065.93</v>
      </c>
    </row>
    <row r="19" spans="1:56" s="105" customFormat="1" ht="15.75" x14ac:dyDescent="0.25">
      <c r="A19" s="59">
        <v>12</v>
      </c>
      <c r="B19" s="59" t="s">
        <v>47</v>
      </c>
      <c r="C19" s="190">
        <f>'Crop Loan'!FA22</f>
        <v>5057</v>
      </c>
      <c r="D19" s="190">
        <f>'Crop Loan'!FB22</f>
        <v>3995</v>
      </c>
      <c r="E19" s="59">
        <v>3816</v>
      </c>
      <c r="F19" s="59">
        <v>8035.5280000000002</v>
      </c>
      <c r="G19" s="59">
        <v>883</v>
      </c>
      <c r="H19" s="59">
        <v>166.99200000000002</v>
      </c>
      <c r="I19" s="59">
        <v>855</v>
      </c>
      <c r="J19" s="59">
        <v>2690.8339999999998</v>
      </c>
      <c r="K19" s="59">
        <v>811</v>
      </c>
      <c r="L19" s="59">
        <v>2027.51</v>
      </c>
      <c r="M19" s="190">
        <f t="shared" si="0"/>
        <v>10539</v>
      </c>
      <c r="N19" s="190">
        <f t="shared" si="1"/>
        <v>16748.871999999999</v>
      </c>
      <c r="O19" s="59">
        <v>517</v>
      </c>
      <c r="P19" s="59">
        <v>1553.33</v>
      </c>
      <c r="Q19" s="59">
        <v>86</v>
      </c>
      <c r="R19" s="59">
        <v>1294.43</v>
      </c>
      <c r="S19" s="59">
        <v>259</v>
      </c>
      <c r="T19" s="59">
        <v>776.62</v>
      </c>
      <c r="U19" s="59">
        <v>173</v>
      </c>
      <c r="V19" s="59">
        <v>517.80999999999995</v>
      </c>
      <c r="W19" s="59">
        <v>345</v>
      </c>
      <c r="X19" s="59">
        <v>1035.51</v>
      </c>
      <c r="Y19" s="59">
        <f t="shared" si="2"/>
        <v>1380</v>
      </c>
      <c r="Z19" s="59">
        <f t="shared" si="3"/>
        <v>5177.7000000000007</v>
      </c>
      <c r="AA19" s="59">
        <v>95</v>
      </c>
      <c r="AB19" s="59">
        <v>168.88</v>
      </c>
      <c r="AC19" s="59">
        <v>89</v>
      </c>
      <c r="AD19" s="59">
        <v>159.47999999999999</v>
      </c>
      <c r="AE19" s="59">
        <v>47</v>
      </c>
      <c r="AF19" s="59">
        <v>481.86</v>
      </c>
      <c r="AG19" s="59">
        <v>113</v>
      </c>
      <c r="AH19" s="59">
        <v>202.68</v>
      </c>
      <c r="AI19" s="59">
        <v>23</v>
      </c>
      <c r="AJ19" s="59">
        <v>42.27</v>
      </c>
      <c r="AK19" s="59">
        <v>272</v>
      </c>
      <c r="AL19" s="59">
        <v>492.02</v>
      </c>
      <c r="AM19" s="59">
        <f t="shared" si="4"/>
        <v>12558</v>
      </c>
      <c r="AN19" s="59">
        <f t="shared" si="5"/>
        <v>23473.762000000002</v>
      </c>
      <c r="AO19" s="59">
        <v>2094</v>
      </c>
      <c r="AP19" s="59">
        <v>3889.07</v>
      </c>
      <c r="AQ19" s="59">
        <v>0</v>
      </c>
      <c r="AR19" s="59">
        <v>0</v>
      </c>
      <c r="AS19" s="59">
        <v>0</v>
      </c>
      <c r="AT19" s="59">
        <v>0</v>
      </c>
      <c r="AU19" s="59">
        <v>29</v>
      </c>
      <c r="AV19" s="59">
        <v>175.59</v>
      </c>
      <c r="AW19" s="59">
        <v>0</v>
      </c>
      <c r="AX19" s="59">
        <v>0</v>
      </c>
      <c r="AY19" s="59">
        <v>45</v>
      </c>
      <c r="AZ19" s="59">
        <v>263.41000000000003</v>
      </c>
      <c r="BA19" s="59">
        <v>74</v>
      </c>
      <c r="BB19" s="59">
        <v>439</v>
      </c>
      <c r="BC19" s="59">
        <v>14032</v>
      </c>
      <c r="BD19" s="59">
        <v>26366.14</v>
      </c>
    </row>
    <row r="20" spans="1:56" s="107" customFormat="1" ht="15.75" x14ac:dyDescent="0.25">
      <c r="A20" s="106"/>
      <c r="B20" s="91" t="s">
        <v>48</v>
      </c>
      <c r="C20" s="188">
        <f>SUM(C8:C19)</f>
        <v>120445</v>
      </c>
      <c r="D20" s="188">
        <f t="shared" ref="D20:BD20" si="6">SUM(D8:D19)</f>
        <v>104358</v>
      </c>
      <c r="E20" s="188">
        <f t="shared" si="6"/>
        <v>28133</v>
      </c>
      <c r="F20" s="188">
        <f t="shared" si="6"/>
        <v>49701.103999999999</v>
      </c>
      <c r="G20" s="188">
        <f t="shared" si="6"/>
        <v>6649</v>
      </c>
      <c r="H20" s="188">
        <f t="shared" si="6"/>
        <v>1721.48</v>
      </c>
      <c r="I20" s="188">
        <f t="shared" si="6"/>
        <v>2043</v>
      </c>
      <c r="J20" s="188">
        <f t="shared" si="6"/>
        <v>5769.5220000000008</v>
      </c>
      <c r="K20" s="188">
        <f t="shared" si="6"/>
        <v>5757</v>
      </c>
      <c r="L20" s="188">
        <f t="shared" si="6"/>
        <v>14382.519999999999</v>
      </c>
      <c r="M20" s="188">
        <f t="shared" si="6"/>
        <v>156378</v>
      </c>
      <c r="N20" s="188">
        <f t="shared" si="6"/>
        <v>174211.14600000001</v>
      </c>
      <c r="O20" s="188">
        <f t="shared" si="6"/>
        <v>7470</v>
      </c>
      <c r="P20" s="188">
        <f t="shared" si="6"/>
        <v>22427.08</v>
      </c>
      <c r="Q20" s="188">
        <f t="shared" si="6"/>
        <v>1248</v>
      </c>
      <c r="R20" s="188">
        <f t="shared" si="6"/>
        <v>18689.11</v>
      </c>
      <c r="S20" s="188">
        <f t="shared" si="6"/>
        <v>3748</v>
      </c>
      <c r="T20" s="188">
        <f t="shared" si="6"/>
        <v>11227.050000000001</v>
      </c>
      <c r="U20" s="188">
        <f t="shared" si="6"/>
        <v>2508</v>
      </c>
      <c r="V20" s="188">
        <f t="shared" si="6"/>
        <v>7501.5400000000009</v>
      </c>
      <c r="W20" s="188">
        <f t="shared" si="6"/>
        <v>4979</v>
      </c>
      <c r="X20" s="188">
        <f t="shared" si="6"/>
        <v>14949.529999999999</v>
      </c>
      <c r="Y20" s="188">
        <f t="shared" si="6"/>
        <v>19953</v>
      </c>
      <c r="Z20" s="188">
        <f t="shared" si="6"/>
        <v>74794.31</v>
      </c>
      <c r="AA20" s="188">
        <f t="shared" si="6"/>
        <v>1360</v>
      </c>
      <c r="AB20" s="188">
        <f t="shared" si="6"/>
        <v>2445.98</v>
      </c>
      <c r="AC20" s="188">
        <f t="shared" si="6"/>
        <v>1282</v>
      </c>
      <c r="AD20" s="188">
        <f t="shared" si="6"/>
        <v>2308.3200000000002</v>
      </c>
      <c r="AE20" s="188">
        <f t="shared" si="6"/>
        <v>700</v>
      </c>
      <c r="AF20" s="188">
        <f t="shared" si="6"/>
        <v>6948.18</v>
      </c>
      <c r="AG20" s="188">
        <f t="shared" si="6"/>
        <v>1636</v>
      </c>
      <c r="AH20" s="188">
        <f t="shared" si="6"/>
        <v>2921.1499999999996</v>
      </c>
      <c r="AI20" s="188">
        <f t="shared" si="6"/>
        <v>342</v>
      </c>
      <c r="AJ20" s="188">
        <f t="shared" si="6"/>
        <v>617.27</v>
      </c>
      <c r="AK20" s="188">
        <f t="shared" si="6"/>
        <v>3931</v>
      </c>
      <c r="AL20" s="188">
        <f t="shared" si="6"/>
        <v>7090.6</v>
      </c>
      <c r="AM20" s="188">
        <f t="shared" si="6"/>
        <v>185582</v>
      </c>
      <c r="AN20" s="188">
        <f t="shared" si="6"/>
        <v>271336.95600000001</v>
      </c>
      <c r="AO20" s="188">
        <f t="shared" si="6"/>
        <v>28493</v>
      </c>
      <c r="AP20" s="188">
        <f t="shared" si="6"/>
        <v>42746.259999999995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919</v>
      </c>
      <c r="AV20" s="188">
        <f t="shared" si="6"/>
        <v>5414.4000000000015</v>
      </c>
      <c r="AW20" s="188">
        <f t="shared" si="6"/>
        <v>0</v>
      </c>
      <c r="AX20" s="188">
        <f t="shared" si="6"/>
        <v>0</v>
      </c>
      <c r="AY20" s="188">
        <f t="shared" si="6"/>
        <v>1369</v>
      </c>
      <c r="AZ20" s="188">
        <f t="shared" si="6"/>
        <v>8121.48</v>
      </c>
      <c r="BA20" s="188">
        <f t="shared" si="6"/>
        <v>2288</v>
      </c>
      <c r="BB20" s="188">
        <f t="shared" si="6"/>
        <v>13535.88</v>
      </c>
      <c r="BC20" s="188">
        <f t="shared" si="6"/>
        <v>192241</v>
      </c>
      <c r="BD20" s="188">
        <f t="shared" si="6"/>
        <v>298511.13</v>
      </c>
    </row>
    <row r="21" spans="1:56" s="105" customFormat="1" ht="15.75" x14ac:dyDescent="0.25">
      <c r="A21" s="59">
        <v>13</v>
      </c>
      <c r="B21" s="59" t="s">
        <v>49</v>
      </c>
      <c r="C21" s="190">
        <f>'Crop Loan'!FA24</f>
        <v>1995</v>
      </c>
      <c r="D21" s="190">
        <f>'Crop Loan'!FB24</f>
        <v>1462</v>
      </c>
      <c r="E21" s="59">
        <v>1872</v>
      </c>
      <c r="F21" s="59">
        <v>4755.6000000000004</v>
      </c>
      <c r="G21" s="59">
        <v>558</v>
      </c>
      <c r="H21" s="59">
        <v>127.21600000000001</v>
      </c>
      <c r="I21" s="59">
        <v>148</v>
      </c>
      <c r="J21" s="59">
        <v>372.65</v>
      </c>
      <c r="K21" s="59">
        <v>265</v>
      </c>
      <c r="L21" s="59">
        <v>662.71</v>
      </c>
      <c r="M21" s="190">
        <f t="shared" ref="M21:M34" si="7">C21+E21+I21+K21</f>
        <v>4280</v>
      </c>
      <c r="N21" s="190">
        <f t="shared" ref="N21:N34" si="8">D21+F21+J21+L21</f>
        <v>7252.96</v>
      </c>
      <c r="O21" s="59">
        <v>180</v>
      </c>
      <c r="P21" s="59">
        <v>540.29999999999995</v>
      </c>
      <c r="Q21" s="59">
        <v>30</v>
      </c>
      <c r="R21" s="59">
        <v>450.25</v>
      </c>
      <c r="S21" s="59">
        <v>90</v>
      </c>
      <c r="T21" s="59">
        <v>270.14999999999998</v>
      </c>
      <c r="U21" s="59">
        <v>60</v>
      </c>
      <c r="V21" s="59">
        <v>180.1</v>
      </c>
      <c r="W21" s="59">
        <v>120</v>
      </c>
      <c r="X21" s="59">
        <v>360.2</v>
      </c>
      <c r="Y21" s="59">
        <f>O21+Q21+S21+U21+W21</f>
        <v>480</v>
      </c>
      <c r="Z21" s="59">
        <f>P21+R21+T21+V21+X21</f>
        <v>1800.9999999999998</v>
      </c>
      <c r="AA21" s="59">
        <v>33</v>
      </c>
      <c r="AB21" s="59">
        <v>58.95</v>
      </c>
      <c r="AC21" s="59">
        <v>31</v>
      </c>
      <c r="AD21" s="59">
        <v>55.2</v>
      </c>
      <c r="AE21" s="59">
        <v>17</v>
      </c>
      <c r="AF21" s="59">
        <v>166.89</v>
      </c>
      <c r="AG21" s="59">
        <v>39</v>
      </c>
      <c r="AH21" s="59">
        <v>70.63</v>
      </c>
      <c r="AI21" s="59">
        <v>8</v>
      </c>
      <c r="AJ21" s="59">
        <v>14.8</v>
      </c>
      <c r="AK21" s="59">
        <v>95</v>
      </c>
      <c r="AL21" s="59">
        <v>170.52</v>
      </c>
      <c r="AM21" s="59">
        <f t="shared" ref="AM21:AM34" si="9">M21+Y21+AA21+AC21+AE21+AG21+AI21+AK21</f>
        <v>4983</v>
      </c>
      <c r="AN21" s="59">
        <f t="shared" ref="AN21:AN34" si="10">N21+Z21+AB21+AD21+AF21+AH21+AJ21+AL21</f>
        <v>9590.9499999999989</v>
      </c>
      <c r="AO21" s="59">
        <v>897</v>
      </c>
      <c r="AP21" s="59">
        <v>1616.98</v>
      </c>
      <c r="AQ21" s="59">
        <v>0</v>
      </c>
      <c r="AR21" s="59">
        <v>0</v>
      </c>
      <c r="AS21" s="59">
        <v>0</v>
      </c>
      <c r="AT21" s="59">
        <v>0</v>
      </c>
      <c r="AU21" s="59">
        <v>7</v>
      </c>
      <c r="AV21" s="59">
        <v>38.799999999999997</v>
      </c>
      <c r="AW21" s="59">
        <v>0</v>
      </c>
      <c r="AX21" s="59">
        <v>0</v>
      </c>
      <c r="AY21" s="59">
        <v>10</v>
      </c>
      <c r="AZ21" s="59">
        <v>58.2</v>
      </c>
      <c r="BA21" s="59">
        <v>17</v>
      </c>
      <c r="BB21" s="59">
        <v>97</v>
      </c>
      <c r="BC21" s="59">
        <v>6000</v>
      </c>
      <c r="BD21" s="59">
        <v>10876.87</v>
      </c>
    </row>
    <row r="22" spans="1:56" s="105" customFormat="1" ht="15.75" x14ac:dyDescent="0.25">
      <c r="A22" s="59">
        <v>14</v>
      </c>
      <c r="B22" s="59" t="s">
        <v>50</v>
      </c>
      <c r="C22" s="190">
        <f>'Crop Loan'!FA25</f>
        <v>0</v>
      </c>
      <c r="D22" s="190">
        <f>'Crop Loan'!FB25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Loan'!FA26</f>
        <v>0</v>
      </c>
      <c r="D23" s="190">
        <f>'Crop Loan'!FB26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Loan'!FA27</f>
        <v>0</v>
      </c>
      <c r="D24" s="190">
        <f>'Crop Loan'!FB27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Loan'!FA28</f>
        <v>0</v>
      </c>
      <c r="D25" s="190">
        <f>'Crop Loan'!FB28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Loan'!FA29</f>
        <v>5365</v>
      </c>
      <c r="D26" s="190">
        <f>'Crop Loan'!FB29</f>
        <v>4464</v>
      </c>
      <c r="E26" s="59">
        <v>1500</v>
      </c>
      <c r="F26" s="59">
        <v>3767.8960000000002</v>
      </c>
      <c r="G26" s="59">
        <v>715</v>
      </c>
      <c r="H26" s="59">
        <v>196.44000000000003</v>
      </c>
      <c r="I26" s="59">
        <v>116</v>
      </c>
      <c r="J26" s="59">
        <v>290.47000000000003</v>
      </c>
      <c r="K26" s="59">
        <v>265</v>
      </c>
      <c r="L26" s="59">
        <v>662.69</v>
      </c>
      <c r="M26" s="190">
        <f t="shared" si="7"/>
        <v>7246</v>
      </c>
      <c r="N26" s="190">
        <f t="shared" si="8"/>
        <v>9185.0560000000005</v>
      </c>
      <c r="O26" s="59">
        <v>296</v>
      </c>
      <c r="P26" s="59">
        <v>889.57</v>
      </c>
      <c r="Q26" s="59">
        <v>50</v>
      </c>
      <c r="R26" s="59">
        <v>741.98</v>
      </c>
      <c r="S26" s="59">
        <v>149</v>
      </c>
      <c r="T26" s="59">
        <v>445.24</v>
      </c>
      <c r="U26" s="59">
        <v>99</v>
      </c>
      <c r="V26" s="59">
        <v>296.76</v>
      </c>
      <c r="W26" s="59">
        <v>198</v>
      </c>
      <c r="X26" s="59">
        <v>593.16999999999996</v>
      </c>
      <c r="Y26" s="59">
        <f t="shared" si="11"/>
        <v>792</v>
      </c>
      <c r="Z26" s="59">
        <f t="shared" si="12"/>
        <v>2966.7200000000003</v>
      </c>
      <c r="AA26" s="59">
        <v>54</v>
      </c>
      <c r="AB26" s="59">
        <v>96.91</v>
      </c>
      <c r="AC26" s="59">
        <v>51</v>
      </c>
      <c r="AD26" s="59">
        <v>92</v>
      </c>
      <c r="AE26" s="59">
        <v>29</v>
      </c>
      <c r="AF26" s="59">
        <v>276.19</v>
      </c>
      <c r="AG26" s="59">
        <v>65</v>
      </c>
      <c r="AH26" s="59">
        <v>115.68</v>
      </c>
      <c r="AI26" s="59">
        <v>14</v>
      </c>
      <c r="AJ26" s="59">
        <v>24.33</v>
      </c>
      <c r="AK26" s="59">
        <v>172</v>
      </c>
      <c r="AL26" s="59">
        <v>310.20999999999998</v>
      </c>
      <c r="AM26" s="59">
        <f t="shared" si="9"/>
        <v>8423</v>
      </c>
      <c r="AN26" s="59">
        <f t="shared" si="10"/>
        <v>13067.096000000001</v>
      </c>
      <c r="AO26" s="59">
        <v>1413</v>
      </c>
      <c r="AP26" s="59">
        <v>2101.37</v>
      </c>
      <c r="AQ26" s="59">
        <v>0</v>
      </c>
      <c r="AR26" s="59">
        <v>0</v>
      </c>
      <c r="AS26" s="59">
        <v>0</v>
      </c>
      <c r="AT26" s="59">
        <v>0</v>
      </c>
      <c r="AU26" s="59">
        <v>15</v>
      </c>
      <c r="AV26" s="59">
        <v>89.2</v>
      </c>
      <c r="AW26" s="59">
        <v>0</v>
      </c>
      <c r="AX26" s="59">
        <v>0</v>
      </c>
      <c r="AY26" s="59">
        <v>24</v>
      </c>
      <c r="AZ26" s="59">
        <v>133.80000000000001</v>
      </c>
      <c r="BA26" s="59">
        <v>39</v>
      </c>
      <c r="BB26" s="59">
        <v>223</v>
      </c>
      <c r="BC26" s="59">
        <v>9462</v>
      </c>
      <c r="BD26" s="59">
        <v>14232.1</v>
      </c>
    </row>
    <row r="27" spans="1:56" s="105" customFormat="1" ht="15.75" x14ac:dyDescent="0.25">
      <c r="A27" s="59">
        <v>19</v>
      </c>
      <c r="B27" s="59" t="s">
        <v>55</v>
      </c>
      <c r="C27" s="190">
        <f>'Crop Loan'!FA30</f>
        <v>4149</v>
      </c>
      <c r="D27" s="190">
        <f>'Crop Loan'!FB30</f>
        <v>3527</v>
      </c>
      <c r="E27" s="59">
        <v>2895</v>
      </c>
      <c r="F27" s="59">
        <v>7034.848</v>
      </c>
      <c r="G27" s="59">
        <v>447</v>
      </c>
      <c r="H27" s="59">
        <v>134.80000000000001</v>
      </c>
      <c r="I27" s="59">
        <v>137</v>
      </c>
      <c r="J27" s="59">
        <v>341.08</v>
      </c>
      <c r="K27" s="59">
        <v>416</v>
      </c>
      <c r="L27" s="59">
        <v>1042.18</v>
      </c>
      <c r="M27" s="190">
        <f t="shared" si="7"/>
        <v>7597</v>
      </c>
      <c r="N27" s="190">
        <f t="shared" si="8"/>
        <v>11945.108</v>
      </c>
      <c r="O27" s="59">
        <v>303</v>
      </c>
      <c r="P27" s="59">
        <v>907.16</v>
      </c>
      <c r="Q27" s="59">
        <v>51</v>
      </c>
      <c r="R27" s="59">
        <v>755.98</v>
      </c>
      <c r="S27" s="59">
        <v>151</v>
      </c>
      <c r="T27" s="59">
        <v>453.55</v>
      </c>
      <c r="U27" s="59">
        <v>100</v>
      </c>
      <c r="V27" s="59">
        <v>302.37</v>
      </c>
      <c r="W27" s="59">
        <v>200</v>
      </c>
      <c r="X27" s="59">
        <v>604.79</v>
      </c>
      <c r="Y27" s="59">
        <f t="shared" si="11"/>
        <v>805</v>
      </c>
      <c r="Z27" s="59">
        <f t="shared" si="12"/>
        <v>3023.85</v>
      </c>
      <c r="AA27" s="59">
        <v>55</v>
      </c>
      <c r="AB27" s="59">
        <v>98.92</v>
      </c>
      <c r="AC27" s="59">
        <v>52</v>
      </c>
      <c r="AD27" s="59">
        <v>94.05</v>
      </c>
      <c r="AE27" s="59">
        <v>28</v>
      </c>
      <c r="AF27" s="59">
        <v>282.16000000000003</v>
      </c>
      <c r="AG27" s="59">
        <v>65</v>
      </c>
      <c r="AH27" s="59">
        <v>118.76</v>
      </c>
      <c r="AI27" s="59">
        <v>13</v>
      </c>
      <c r="AJ27" s="59">
        <v>24.32</v>
      </c>
      <c r="AK27" s="59">
        <v>159</v>
      </c>
      <c r="AL27" s="59">
        <v>285.44</v>
      </c>
      <c r="AM27" s="59">
        <f t="shared" si="9"/>
        <v>8774</v>
      </c>
      <c r="AN27" s="59">
        <f t="shared" si="10"/>
        <v>15872.608</v>
      </c>
      <c r="AO27" s="59">
        <v>1467</v>
      </c>
      <c r="AP27" s="59">
        <v>2644.56</v>
      </c>
      <c r="AQ27" s="59">
        <v>0</v>
      </c>
      <c r="AR27" s="59">
        <v>0</v>
      </c>
      <c r="AS27" s="59">
        <v>0</v>
      </c>
      <c r="AT27" s="59">
        <v>0</v>
      </c>
      <c r="AU27" s="59">
        <v>20</v>
      </c>
      <c r="AV27" s="59">
        <v>122</v>
      </c>
      <c r="AW27" s="59">
        <v>0</v>
      </c>
      <c r="AX27" s="59">
        <v>0</v>
      </c>
      <c r="AY27" s="59">
        <v>31</v>
      </c>
      <c r="AZ27" s="59">
        <v>183.01</v>
      </c>
      <c r="BA27" s="59">
        <v>51</v>
      </c>
      <c r="BB27" s="59">
        <v>305.01</v>
      </c>
      <c r="BC27" s="59">
        <v>9825</v>
      </c>
      <c r="BD27" s="59">
        <v>17935.34</v>
      </c>
    </row>
    <row r="28" spans="1:56" s="105" customFormat="1" ht="15.75" x14ac:dyDescent="0.25">
      <c r="A28" s="59">
        <v>20</v>
      </c>
      <c r="B28" s="59" t="s">
        <v>56</v>
      </c>
      <c r="C28" s="190">
        <f>'Crop Loan'!FA31</f>
        <v>5228</v>
      </c>
      <c r="D28" s="190">
        <f>'Crop Loan'!FB31</f>
        <v>4086</v>
      </c>
      <c r="E28" s="59">
        <v>3175</v>
      </c>
      <c r="F28" s="59">
        <v>6575.8</v>
      </c>
      <c r="G28" s="59">
        <v>981</v>
      </c>
      <c r="H28" s="59">
        <v>187.92000000000002</v>
      </c>
      <c r="I28" s="59">
        <v>331</v>
      </c>
      <c r="J28" s="59">
        <v>831.99</v>
      </c>
      <c r="K28" s="59">
        <v>265</v>
      </c>
      <c r="L28" s="59">
        <v>662.74</v>
      </c>
      <c r="M28" s="190">
        <f t="shared" si="7"/>
        <v>8999</v>
      </c>
      <c r="N28" s="190">
        <f t="shared" si="8"/>
        <v>12156.529999999999</v>
      </c>
      <c r="O28" s="59">
        <v>347</v>
      </c>
      <c r="P28" s="59">
        <v>1040.69</v>
      </c>
      <c r="Q28" s="59">
        <v>57</v>
      </c>
      <c r="R28" s="59">
        <v>867.28</v>
      </c>
      <c r="S28" s="59">
        <v>173</v>
      </c>
      <c r="T28" s="59">
        <v>520.33000000000004</v>
      </c>
      <c r="U28" s="59">
        <v>116</v>
      </c>
      <c r="V28" s="59">
        <v>346.88</v>
      </c>
      <c r="W28" s="59">
        <v>231</v>
      </c>
      <c r="X28" s="59">
        <v>693.8</v>
      </c>
      <c r="Y28" s="59">
        <f t="shared" si="11"/>
        <v>924</v>
      </c>
      <c r="Z28" s="59">
        <f t="shared" si="12"/>
        <v>3468.9800000000005</v>
      </c>
      <c r="AA28" s="59">
        <v>64</v>
      </c>
      <c r="AB28" s="59">
        <v>113.91</v>
      </c>
      <c r="AC28" s="59">
        <v>59</v>
      </c>
      <c r="AD28" s="59">
        <v>107.35</v>
      </c>
      <c r="AE28" s="59">
        <v>32</v>
      </c>
      <c r="AF28" s="59">
        <v>322.02999999999997</v>
      </c>
      <c r="AG28" s="59">
        <v>76</v>
      </c>
      <c r="AH28" s="59">
        <v>136.15</v>
      </c>
      <c r="AI28" s="59">
        <v>17</v>
      </c>
      <c r="AJ28" s="59">
        <v>29.59</v>
      </c>
      <c r="AK28" s="59">
        <v>182</v>
      </c>
      <c r="AL28" s="59">
        <v>328.79</v>
      </c>
      <c r="AM28" s="59">
        <f t="shared" si="9"/>
        <v>10353</v>
      </c>
      <c r="AN28" s="59">
        <f t="shared" si="10"/>
        <v>16663.329999999998</v>
      </c>
      <c r="AO28" s="59">
        <v>1703</v>
      </c>
      <c r="AP28" s="59">
        <v>2746.1</v>
      </c>
      <c r="AQ28" s="59">
        <v>0</v>
      </c>
      <c r="AR28" s="59">
        <v>0</v>
      </c>
      <c r="AS28" s="59">
        <v>0</v>
      </c>
      <c r="AT28" s="59">
        <v>0</v>
      </c>
      <c r="AU28" s="59">
        <v>28</v>
      </c>
      <c r="AV28" s="59">
        <v>165.2</v>
      </c>
      <c r="AW28" s="59">
        <v>0</v>
      </c>
      <c r="AX28" s="59">
        <v>0</v>
      </c>
      <c r="AY28" s="59">
        <v>42</v>
      </c>
      <c r="AZ28" s="59">
        <v>247.81</v>
      </c>
      <c r="BA28" s="59">
        <v>70</v>
      </c>
      <c r="BB28" s="59">
        <v>413.01</v>
      </c>
      <c r="BC28" s="59">
        <v>11423</v>
      </c>
      <c r="BD28" s="59">
        <v>18720.330000000002</v>
      </c>
    </row>
    <row r="29" spans="1:56" s="105" customFormat="1" ht="15.75" x14ac:dyDescent="0.25">
      <c r="A29" s="59">
        <v>21</v>
      </c>
      <c r="B29" s="59" t="s">
        <v>57</v>
      </c>
      <c r="C29" s="190">
        <f>'Crop Loan'!FA32</f>
        <v>0</v>
      </c>
      <c r="D29" s="190">
        <f>'Crop Loan'!FB32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Loan'!FA33</f>
        <v>0</v>
      </c>
      <c r="D30" s="190">
        <f>'Crop Loan'!FB33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Loan'!FA34</f>
        <v>0</v>
      </c>
      <c r="D31" s="190">
        <f>'Crop Loan'!FB34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Loan'!FA35</f>
        <v>0</v>
      </c>
      <c r="D32" s="190">
        <f>'Crop Loan'!FB35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Loan'!FA36</f>
        <v>0</v>
      </c>
      <c r="D33" s="190">
        <f>'Crop Loan'!FB36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Loan'!FA37</f>
        <v>0</v>
      </c>
      <c r="D34" s="190">
        <f>'Crop Loan'!FB37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16737</v>
      </c>
      <c r="D35" s="188">
        <f t="shared" ref="D35:BD35" si="13">SUM(D21:D34)</f>
        <v>13539</v>
      </c>
      <c r="E35" s="188">
        <f t="shared" si="13"/>
        <v>9442</v>
      </c>
      <c r="F35" s="188">
        <f t="shared" si="13"/>
        <v>22134.144</v>
      </c>
      <c r="G35" s="188">
        <f t="shared" si="13"/>
        <v>2701</v>
      </c>
      <c r="H35" s="188">
        <f t="shared" si="13"/>
        <v>646.37600000000009</v>
      </c>
      <c r="I35" s="188">
        <f t="shared" si="13"/>
        <v>732</v>
      </c>
      <c r="J35" s="188">
        <f t="shared" si="13"/>
        <v>1836.19</v>
      </c>
      <c r="K35" s="188">
        <f t="shared" si="13"/>
        <v>1211</v>
      </c>
      <c r="L35" s="188">
        <f t="shared" si="13"/>
        <v>3030.3199999999997</v>
      </c>
      <c r="M35" s="188">
        <f t="shared" si="13"/>
        <v>28122</v>
      </c>
      <c r="N35" s="188">
        <f t="shared" si="13"/>
        <v>40539.653999999995</v>
      </c>
      <c r="O35" s="188">
        <f t="shared" si="13"/>
        <v>1126</v>
      </c>
      <c r="P35" s="188">
        <f t="shared" si="13"/>
        <v>3377.72</v>
      </c>
      <c r="Q35" s="188">
        <f t="shared" si="13"/>
        <v>188</v>
      </c>
      <c r="R35" s="188">
        <f t="shared" si="13"/>
        <v>2815.49</v>
      </c>
      <c r="S35" s="188">
        <f t="shared" si="13"/>
        <v>563</v>
      </c>
      <c r="T35" s="188">
        <f t="shared" si="13"/>
        <v>1689.27</v>
      </c>
      <c r="U35" s="188">
        <f t="shared" si="13"/>
        <v>375</v>
      </c>
      <c r="V35" s="188">
        <f t="shared" si="13"/>
        <v>1126.1100000000001</v>
      </c>
      <c r="W35" s="188">
        <f t="shared" si="13"/>
        <v>749</v>
      </c>
      <c r="X35" s="188">
        <f t="shared" si="13"/>
        <v>2251.96</v>
      </c>
      <c r="Y35" s="188">
        <f t="shared" si="13"/>
        <v>3001</v>
      </c>
      <c r="Z35" s="188">
        <f t="shared" si="13"/>
        <v>11260.55</v>
      </c>
      <c r="AA35" s="188">
        <f t="shared" si="13"/>
        <v>206</v>
      </c>
      <c r="AB35" s="188">
        <f t="shared" si="13"/>
        <v>368.69000000000005</v>
      </c>
      <c r="AC35" s="188">
        <f t="shared" si="13"/>
        <v>193</v>
      </c>
      <c r="AD35" s="188">
        <f t="shared" si="13"/>
        <v>348.6</v>
      </c>
      <c r="AE35" s="188">
        <f t="shared" si="13"/>
        <v>106</v>
      </c>
      <c r="AF35" s="188">
        <f t="shared" si="13"/>
        <v>1047.27</v>
      </c>
      <c r="AG35" s="188">
        <f t="shared" si="13"/>
        <v>245</v>
      </c>
      <c r="AH35" s="188">
        <f t="shared" si="13"/>
        <v>441.22</v>
      </c>
      <c r="AI35" s="188">
        <f t="shared" si="13"/>
        <v>52</v>
      </c>
      <c r="AJ35" s="188">
        <f t="shared" si="13"/>
        <v>93.039999999999992</v>
      </c>
      <c r="AK35" s="188">
        <f t="shared" si="13"/>
        <v>608</v>
      </c>
      <c r="AL35" s="188">
        <f t="shared" si="13"/>
        <v>1094.96</v>
      </c>
      <c r="AM35" s="188">
        <f t="shared" si="13"/>
        <v>32533</v>
      </c>
      <c r="AN35" s="188">
        <f t="shared" si="13"/>
        <v>55193.983999999997</v>
      </c>
      <c r="AO35" s="188">
        <f t="shared" si="13"/>
        <v>5480</v>
      </c>
      <c r="AP35" s="188">
        <f t="shared" si="13"/>
        <v>9109.01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70</v>
      </c>
      <c r="AV35" s="188">
        <f t="shared" si="13"/>
        <v>415.2</v>
      </c>
      <c r="AW35" s="188">
        <f t="shared" si="13"/>
        <v>0</v>
      </c>
      <c r="AX35" s="188">
        <f t="shared" si="13"/>
        <v>0</v>
      </c>
      <c r="AY35" s="188">
        <f t="shared" si="13"/>
        <v>107</v>
      </c>
      <c r="AZ35" s="188">
        <f t="shared" si="13"/>
        <v>622.81999999999994</v>
      </c>
      <c r="BA35" s="188">
        <f t="shared" si="13"/>
        <v>177</v>
      </c>
      <c r="BB35" s="188">
        <f t="shared" si="13"/>
        <v>1038.02</v>
      </c>
      <c r="BC35" s="188">
        <f t="shared" si="13"/>
        <v>36710</v>
      </c>
      <c r="BD35" s="188">
        <f t="shared" si="13"/>
        <v>61764.639999999999</v>
      </c>
    </row>
    <row r="36" spans="1:56" s="105" customFormat="1" ht="15.75" x14ac:dyDescent="0.25">
      <c r="A36" s="59">
        <v>27</v>
      </c>
      <c r="B36" s="59" t="s">
        <v>64</v>
      </c>
      <c r="C36" s="190">
        <f>'Crop Loan'!FA39</f>
        <v>0</v>
      </c>
      <c r="D36" s="190">
        <f>'Crop Loan'!FB39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Loan'!FA40</f>
        <v>0</v>
      </c>
      <c r="D37" s="190">
        <f>'Crop Loan'!FB40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Loan'!FA41</f>
        <v>0</v>
      </c>
      <c r="D38" s="190">
        <f>'Crop Loan'!FB41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Loan'!FA42</f>
        <v>0</v>
      </c>
      <c r="D39" s="190">
        <f>'Crop Loan'!FB42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Loan'!FA43</f>
        <v>0</v>
      </c>
      <c r="D40" s="190">
        <f>'Crop Loan'!FB43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Loan'!FA44</f>
        <v>0</v>
      </c>
      <c r="D41" s="190">
        <f>'Crop Loan'!FB44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Loan'!FA45</f>
        <v>0</v>
      </c>
      <c r="D42" s="190">
        <f>'Crop Loan'!FB45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Loan'!FA46</f>
        <v>0</v>
      </c>
      <c r="D43" s="190">
        <f>'Crop Loan'!FB46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Loan'!FA47</f>
        <v>0</v>
      </c>
      <c r="D44" s="190">
        <f>'Crop Loan'!FB47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0</v>
      </c>
      <c r="Z45" s="91">
        <f t="shared" si="20"/>
        <v>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0</v>
      </c>
      <c r="AN45" s="91">
        <f t="shared" si="20"/>
        <v>0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0</v>
      </c>
      <c r="BD45" s="91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Loan'!FA49</f>
        <v>0</v>
      </c>
      <c r="D46" s="190">
        <f>'Crop Loan'!FB49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Loan'!FA51</f>
        <v>0</v>
      </c>
      <c r="D48" s="190">
        <f>'Crop Loan'!FB51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Loan'!FA54</f>
        <v>28871</v>
      </c>
      <c r="D50" s="190">
        <f>'Crop Loan'!FB54</f>
        <v>25077</v>
      </c>
      <c r="E50" s="59">
        <v>2532</v>
      </c>
      <c r="F50" s="59">
        <v>2130.3520000000003</v>
      </c>
      <c r="G50" s="59">
        <v>1600</v>
      </c>
      <c r="H50" s="59">
        <v>272.14400000000001</v>
      </c>
      <c r="I50" s="59">
        <v>146</v>
      </c>
      <c r="J50" s="59">
        <v>264.12</v>
      </c>
      <c r="K50" s="59">
        <v>417</v>
      </c>
      <c r="L50" s="59">
        <v>833.72800000000007</v>
      </c>
      <c r="M50" s="190">
        <f>C50+E50+I50+K50</f>
        <v>31966</v>
      </c>
      <c r="N50" s="190">
        <f>D50+F50+J50+L50</f>
        <v>28305.199999999997</v>
      </c>
      <c r="O50" s="59">
        <v>2127</v>
      </c>
      <c r="P50" s="59">
        <v>6364.2</v>
      </c>
      <c r="Q50" s="59">
        <v>370</v>
      </c>
      <c r="R50" s="59">
        <v>5717.56</v>
      </c>
      <c r="S50" s="59">
        <v>1718</v>
      </c>
      <c r="T50" s="59">
        <v>5169.76</v>
      </c>
      <c r="U50" s="59">
        <v>0</v>
      </c>
      <c r="V50" s="59">
        <v>0</v>
      </c>
      <c r="W50" s="59">
        <v>2251</v>
      </c>
      <c r="X50" s="59">
        <v>6739.62</v>
      </c>
      <c r="Y50" s="59">
        <f>O50+Q50+S50+U50+W50</f>
        <v>6466</v>
      </c>
      <c r="Z50" s="59">
        <f>P50+R50+T50+V50+X50</f>
        <v>23991.14</v>
      </c>
      <c r="AA50" s="59">
        <v>439</v>
      </c>
      <c r="AB50" s="59">
        <v>785.33</v>
      </c>
      <c r="AC50" s="59">
        <v>417</v>
      </c>
      <c r="AD50" s="59">
        <v>739.08</v>
      </c>
      <c r="AE50" s="59">
        <v>217</v>
      </c>
      <c r="AF50" s="59">
        <v>2229.5500000000002</v>
      </c>
      <c r="AG50" s="59">
        <v>520</v>
      </c>
      <c r="AH50" s="59">
        <v>937.63</v>
      </c>
      <c r="AI50" s="59">
        <v>112</v>
      </c>
      <c r="AJ50" s="59">
        <v>197.69</v>
      </c>
      <c r="AK50" s="59">
        <v>1265</v>
      </c>
      <c r="AL50" s="59">
        <v>2277.44</v>
      </c>
      <c r="AM50" s="59">
        <f>M50+Y50+AA50+AC50+AE50+AG50+AI50+AK50</f>
        <v>41402</v>
      </c>
      <c r="AN50" s="59">
        <f>N50+Z50+AB50+AD50+AF50+AH50+AJ50+AL50</f>
        <v>59463.060000000005</v>
      </c>
      <c r="AO50" s="59">
        <v>6209</v>
      </c>
      <c r="AP50" s="59">
        <v>9040.51</v>
      </c>
      <c r="AQ50" s="59">
        <v>0</v>
      </c>
      <c r="AR50" s="59">
        <v>0</v>
      </c>
      <c r="AS50" s="59">
        <v>0</v>
      </c>
      <c r="AT50" s="59">
        <v>0</v>
      </c>
      <c r="AU50" s="59">
        <v>62</v>
      </c>
      <c r="AV50" s="59">
        <v>358.8</v>
      </c>
      <c r="AW50" s="59">
        <v>0</v>
      </c>
      <c r="AX50" s="59">
        <v>0</v>
      </c>
      <c r="AY50" s="59">
        <v>222</v>
      </c>
      <c r="AZ50" s="59">
        <v>1337.33</v>
      </c>
      <c r="BA50" s="59">
        <v>284</v>
      </c>
      <c r="BB50" s="59">
        <v>1696.13</v>
      </c>
      <c r="BC50" s="59">
        <v>41686</v>
      </c>
      <c r="BD50" s="59">
        <v>61966.21</v>
      </c>
    </row>
    <row r="51" spans="1:56" s="105" customFormat="1" ht="15.75" x14ac:dyDescent="0.25">
      <c r="A51" s="59">
        <v>39</v>
      </c>
      <c r="B51" s="59" t="s">
        <v>79</v>
      </c>
      <c r="C51" s="190">
        <f>'Crop Loan'!FA55</f>
        <v>0</v>
      </c>
      <c r="D51" s="190">
        <f>'Crop Loan'!FB55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28871</v>
      </c>
      <c r="D52" s="188">
        <f t="shared" ref="D52:BD52" si="23">SUM(D50:D51)</f>
        <v>25077</v>
      </c>
      <c r="E52" s="188">
        <f t="shared" si="23"/>
        <v>2532</v>
      </c>
      <c r="F52" s="188">
        <f t="shared" si="23"/>
        <v>2130.3520000000003</v>
      </c>
      <c r="G52" s="188">
        <f t="shared" si="23"/>
        <v>1600</v>
      </c>
      <c r="H52" s="188">
        <f t="shared" si="23"/>
        <v>272.14400000000001</v>
      </c>
      <c r="I52" s="188">
        <f t="shared" si="23"/>
        <v>146</v>
      </c>
      <c r="J52" s="188">
        <f t="shared" si="23"/>
        <v>264.12</v>
      </c>
      <c r="K52" s="188">
        <f t="shared" si="23"/>
        <v>417</v>
      </c>
      <c r="L52" s="188">
        <f t="shared" si="23"/>
        <v>833.72800000000007</v>
      </c>
      <c r="M52" s="188">
        <f t="shared" si="23"/>
        <v>31966</v>
      </c>
      <c r="N52" s="188">
        <f t="shared" si="23"/>
        <v>28305.199999999997</v>
      </c>
      <c r="O52" s="188">
        <f t="shared" si="23"/>
        <v>2127</v>
      </c>
      <c r="P52" s="188">
        <f t="shared" si="23"/>
        <v>6364.2</v>
      </c>
      <c r="Q52" s="188">
        <f t="shared" si="23"/>
        <v>370</v>
      </c>
      <c r="R52" s="188">
        <f t="shared" si="23"/>
        <v>5717.56</v>
      </c>
      <c r="S52" s="188">
        <f t="shared" si="23"/>
        <v>1718</v>
      </c>
      <c r="T52" s="188">
        <f t="shared" si="23"/>
        <v>5169.76</v>
      </c>
      <c r="U52" s="188">
        <f t="shared" si="23"/>
        <v>0</v>
      </c>
      <c r="V52" s="188">
        <f t="shared" si="23"/>
        <v>0</v>
      </c>
      <c r="W52" s="188">
        <f t="shared" si="23"/>
        <v>2251</v>
      </c>
      <c r="X52" s="188">
        <f t="shared" si="23"/>
        <v>6739.62</v>
      </c>
      <c r="Y52" s="188">
        <f t="shared" si="23"/>
        <v>6466</v>
      </c>
      <c r="Z52" s="188">
        <f t="shared" si="23"/>
        <v>23991.14</v>
      </c>
      <c r="AA52" s="188">
        <f t="shared" si="23"/>
        <v>439</v>
      </c>
      <c r="AB52" s="188">
        <f t="shared" si="23"/>
        <v>785.33</v>
      </c>
      <c r="AC52" s="188">
        <f t="shared" si="23"/>
        <v>417</v>
      </c>
      <c r="AD52" s="188">
        <f t="shared" si="23"/>
        <v>739.08</v>
      </c>
      <c r="AE52" s="188">
        <f t="shared" si="23"/>
        <v>217</v>
      </c>
      <c r="AF52" s="188">
        <f t="shared" si="23"/>
        <v>2229.5500000000002</v>
      </c>
      <c r="AG52" s="188">
        <f t="shared" si="23"/>
        <v>520</v>
      </c>
      <c r="AH52" s="188">
        <f t="shared" si="23"/>
        <v>937.63</v>
      </c>
      <c r="AI52" s="188">
        <f t="shared" si="23"/>
        <v>112</v>
      </c>
      <c r="AJ52" s="188">
        <f t="shared" si="23"/>
        <v>197.69</v>
      </c>
      <c r="AK52" s="188">
        <f t="shared" si="23"/>
        <v>1265</v>
      </c>
      <c r="AL52" s="188">
        <f t="shared" si="23"/>
        <v>2277.44</v>
      </c>
      <c r="AM52" s="188">
        <f t="shared" si="23"/>
        <v>41402</v>
      </c>
      <c r="AN52" s="188">
        <f t="shared" si="23"/>
        <v>59463.060000000005</v>
      </c>
      <c r="AO52" s="188">
        <f t="shared" si="23"/>
        <v>6209</v>
      </c>
      <c r="AP52" s="188">
        <f t="shared" si="23"/>
        <v>9040.51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62</v>
      </c>
      <c r="AV52" s="188">
        <f t="shared" si="23"/>
        <v>358.8</v>
      </c>
      <c r="AW52" s="188">
        <f t="shared" si="23"/>
        <v>0</v>
      </c>
      <c r="AX52" s="188">
        <f t="shared" si="23"/>
        <v>0</v>
      </c>
      <c r="AY52" s="188">
        <f t="shared" si="23"/>
        <v>222</v>
      </c>
      <c r="AZ52" s="188">
        <f t="shared" si="23"/>
        <v>1337.33</v>
      </c>
      <c r="BA52" s="188">
        <f t="shared" si="23"/>
        <v>284</v>
      </c>
      <c r="BB52" s="188">
        <f t="shared" si="23"/>
        <v>1696.13</v>
      </c>
      <c r="BC52" s="188">
        <f t="shared" si="23"/>
        <v>41686</v>
      </c>
      <c r="BD52" s="188">
        <f t="shared" si="23"/>
        <v>61966.21</v>
      </c>
    </row>
    <row r="53" spans="1:56" s="105" customFormat="1" ht="15.75" x14ac:dyDescent="0.25">
      <c r="A53" s="59">
        <v>40</v>
      </c>
      <c r="B53" s="59" t="s">
        <v>81</v>
      </c>
      <c r="C53" s="190">
        <f>'Crop Loan'!FA57</f>
        <v>35508</v>
      </c>
      <c r="D53" s="190">
        <f>'Crop Loan'!FB57</f>
        <v>39026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35508</v>
      </c>
      <c r="N53" s="190">
        <f>D53+F53+J53+L53</f>
        <v>39026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35508</v>
      </c>
      <c r="AN53" s="59">
        <f>N53+Z53+AB53+AD53+AF53+AH53+AJ53+AL53</f>
        <v>39026</v>
      </c>
      <c r="AO53" s="59">
        <v>3149</v>
      </c>
      <c r="AP53" s="59">
        <v>2857.22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461</v>
      </c>
      <c r="AZ53" s="59">
        <v>2729.97</v>
      </c>
      <c r="BA53" s="59">
        <v>461</v>
      </c>
      <c r="BB53" s="59">
        <v>2729.97</v>
      </c>
      <c r="BC53" s="59">
        <v>21458</v>
      </c>
      <c r="BD53" s="59">
        <v>21778.02</v>
      </c>
    </row>
    <row r="54" spans="1:56" s="107" customFormat="1" ht="15.75" x14ac:dyDescent="0.25">
      <c r="A54" s="106"/>
      <c r="B54" s="91" t="s">
        <v>82</v>
      </c>
      <c r="C54" s="188">
        <f>C53</f>
        <v>35508</v>
      </c>
      <c r="D54" s="188">
        <f t="shared" ref="D54:BD54" si="24">D53</f>
        <v>39026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35508</v>
      </c>
      <c r="N54" s="188">
        <f t="shared" si="24"/>
        <v>39026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35508</v>
      </c>
      <c r="AN54" s="188">
        <f t="shared" si="24"/>
        <v>39026</v>
      </c>
      <c r="AO54" s="188">
        <f t="shared" si="24"/>
        <v>3149</v>
      </c>
      <c r="AP54" s="188">
        <f t="shared" si="24"/>
        <v>2857.22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461</v>
      </c>
      <c r="AZ54" s="188">
        <f t="shared" si="24"/>
        <v>2729.97</v>
      </c>
      <c r="BA54" s="188">
        <f t="shared" si="24"/>
        <v>461</v>
      </c>
      <c r="BB54" s="188">
        <f t="shared" si="24"/>
        <v>2729.97</v>
      </c>
      <c r="BC54" s="188">
        <f t="shared" si="24"/>
        <v>21458</v>
      </c>
      <c r="BD54" s="188">
        <f t="shared" si="24"/>
        <v>21778.02</v>
      </c>
    </row>
    <row r="55" spans="1:56" s="105" customFormat="1" ht="15.75" x14ac:dyDescent="0.25">
      <c r="A55" s="59">
        <v>42</v>
      </c>
      <c r="B55" s="59" t="s">
        <v>83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201561</v>
      </c>
      <c r="D60" s="188">
        <f t="shared" si="29"/>
        <v>182000</v>
      </c>
      <c r="E60" s="188">
        <f t="shared" si="29"/>
        <v>40107</v>
      </c>
      <c r="F60" s="188">
        <f t="shared" si="29"/>
        <v>73965.600000000006</v>
      </c>
      <c r="G60" s="188">
        <f t="shared" si="29"/>
        <v>10950</v>
      </c>
      <c r="H60" s="188">
        <f t="shared" si="29"/>
        <v>2640</v>
      </c>
      <c r="I60" s="188">
        <f t="shared" si="29"/>
        <v>2921</v>
      </c>
      <c r="J60" s="188">
        <f t="shared" si="29"/>
        <v>7869.8320000000003</v>
      </c>
      <c r="K60" s="188">
        <f t="shared" si="29"/>
        <v>7385</v>
      </c>
      <c r="L60" s="188">
        <f t="shared" si="29"/>
        <v>18246.567999999999</v>
      </c>
      <c r="M60" s="188">
        <f t="shared" si="29"/>
        <v>251974</v>
      </c>
      <c r="N60" s="188">
        <f t="shared" si="29"/>
        <v>282082</v>
      </c>
      <c r="O60" s="188">
        <f t="shared" si="29"/>
        <v>10723</v>
      </c>
      <c r="P60" s="188">
        <f t="shared" si="29"/>
        <v>32169</v>
      </c>
      <c r="Q60" s="188">
        <f t="shared" si="29"/>
        <v>1806</v>
      </c>
      <c r="R60" s="188">
        <f t="shared" si="29"/>
        <v>27222.16</v>
      </c>
      <c r="S60" s="188">
        <f t="shared" si="29"/>
        <v>6029</v>
      </c>
      <c r="T60" s="188">
        <f t="shared" si="29"/>
        <v>18086.080000000002</v>
      </c>
      <c r="U60" s="188">
        <f t="shared" si="29"/>
        <v>2883</v>
      </c>
      <c r="V60" s="188">
        <f t="shared" si="29"/>
        <v>8627.6500000000015</v>
      </c>
      <c r="W60" s="188">
        <f t="shared" si="29"/>
        <v>7979</v>
      </c>
      <c r="X60" s="188">
        <f t="shared" si="29"/>
        <v>23941.11</v>
      </c>
      <c r="Y60" s="188">
        <f t="shared" si="29"/>
        <v>29420</v>
      </c>
      <c r="Z60" s="188">
        <f t="shared" si="29"/>
        <v>110046</v>
      </c>
      <c r="AA60" s="188">
        <f t="shared" si="29"/>
        <v>2005</v>
      </c>
      <c r="AB60" s="188">
        <f t="shared" si="29"/>
        <v>3600</v>
      </c>
      <c r="AC60" s="188">
        <f t="shared" si="29"/>
        <v>1892</v>
      </c>
      <c r="AD60" s="188">
        <f t="shared" si="29"/>
        <v>3396</v>
      </c>
      <c r="AE60" s="188">
        <f t="shared" si="29"/>
        <v>1023</v>
      </c>
      <c r="AF60" s="188">
        <f t="shared" si="29"/>
        <v>10225</v>
      </c>
      <c r="AG60" s="188">
        <f t="shared" si="29"/>
        <v>2401</v>
      </c>
      <c r="AH60" s="188">
        <f t="shared" si="29"/>
        <v>4300</v>
      </c>
      <c r="AI60" s="188">
        <f t="shared" si="29"/>
        <v>506</v>
      </c>
      <c r="AJ60" s="188">
        <f t="shared" si="29"/>
        <v>908</v>
      </c>
      <c r="AK60" s="188">
        <f t="shared" si="29"/>
        <v>5804</v>
      </c>
      <c r="AL60" s="188">
        <f t="shared" si="29"/>
        <v>10463</v>
      </c>
      <c r="AM60" s="188">
        <f>M60+Y60+AA60+AC60+AE60+AG60+AI60+AK60</f>
        <v>295025</v>
      </c>
      <c r="AN60" s="188">
        <f>N60+Z60+AB60+AD60+AF60+AH60+AJ60+AL60</f>
        <v>425020</v>
      </c>
      <c r="AO60" s="188">
        <f t="shared" ref="AO60:BB60" si="30">AO59+AO54+AO52+AO49+AO47+AO45+AO35+AO20</f>
        <v>43331</v>
      </c>
      <c r="AP60" s="188">
        <f t="shared" si="30"/>
        <v>63752.999999999993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1051</v>
      </c>
      <c r="AV60" s="188">
        <f t="shared" si="30"/>
        <v>6188.4000000000015</v>
      </c>
      <c r="AW60" s="188">
        <f t="shared" si="30"/>
        <v>0</v>
      </c>
      <c r="AX60" s="188">
        <f t="shared" si="30"/>
        <v>0</v>
      </c>
      <c r="AY60" s="188">
        <f t="shared" si="30"/>
        <v>2159</v>
      </c>
      <c r="AZ60" s="188">
        <f t="shared" si="30"/>
        <v>12811.599999999999</v>
      </c>
      <c r="BA60" s="188">
        <f t="shared" si="30"/>
        <v>3210</v>
      </c>
      <c r="BB60" s="188">
        <f t="shared" si="30"/>
        <v>19000</v>
      </c>
      <c r="BC60" s="188">
        <f>AM60+BA60</f>
        <v>298235</v>
      </c>
      <c r="BD60" s="188">
        <f>AN60+BB60</f>
        <v>444020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"/>
    </sheetView>
  </sheetViews>
  <sheetFormatPr defaultRowHeight="15" x14ac:dyDescent="0.25"/>
  <cols>
    <col min="1" max="1" width="6.28515625" customWidth="1"/>
    <col min="2" max="2" width="25.85546875" customWidth="1"/>
    <col min="3" max="3" width="11" customWidth="1"/>
    <col min="4" max="4" width="10.28515625" customWidth="1"/>
    <col min="5" max="5" width="10.7109375" customWidth="1"/>
    <col min="6" max="6" width="10.85546875" customWidth="1"/>
    <col min="7" max="7" width="10.5703125" customWidth="1"/>
    <col min="8" max="8" width="11.42578125" customWidth="1"/>
    <col min="9" max="9" width="11.7109375" customWidth="1"/>
    <col min="10" max="10" width="13.28515625" customWidth="1"/>
    <col min="11" max="11" width="13" customWidth="1"/>
    <col min="12" max="12" width="12.42578125" customWidth="1"/>
    <col min="13" max="13" width="12.85546875" customWidth="1"/>
    <col min="14" max="14" width="13.7109375" bestFit="1" customWidth="1"/>
    <col min="15" max="55" width="14.7109375" customWidth="1"/>
    <col min="56" max="56" width="20.5703125" style="19" customWidth="1"/>
  </cols>
  <sheetData>
    <row r="1" spans="1:56" x14ac:dyDescent="0.25">
      <c r="F1" s="210"/>
      <c r="H1" s="19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113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Loan'!EU11</f>
        <v>6808</v>
      </c>
      <c r="D8" s="190">
        <f>'Crop Loan'!EV11</f>
        <v>11641.67</v>
      </c>
      <c r="E8" s="59">
        <v>12346</v>
      </c>
      <c r="F8" s="98">
        <v>19982.146099999994</v>
      </c>
      <c r="G8" s="59">
        <v>7394</v>
      </c>
      <c r="H8" s="98">
        <v>8379.2969889999986</v>
      </c>
      <c r="I8" s="59">
        <v>15024</v>
      </c>
      <c r="J8" s="98">
        <v>14115.654419999999</v>
      </c>
      <c r="K8" s="59">
        <v>1033</v>
      </c>
      <c r="L8" s="98">
        <v>1291.9580099999998</v>
      </c>
      <c r="M8" s="190">
        <f>C8+E8+I8+K8</f>
        <v>35211</v>
      </c>
      <c r="N8" s="190">
        <f>D8+F8+J8+L8</f>
        <v>47031.428529999997</v>
      </c>
      <c r="O8" s="59">
        <v>743</v>
      </c>
      <c r="P8" s="59">
        <v>7454.98</v>
      </c>
      <c r="Q8" s="59">
        <v>140</v>
      </c>
      <c r="R8" s="59">
        <v>53573.4</v>
      </c>
      <c r="S8" s="59">
        <v>1601</v>
      </c>
      <c r="T8" s="59">
        <v>15955.24</v>
      </c>
      <c r="U8" s="59">
        <v>1456</v>
      </c>
      <c r="V8" s="59">
        <v>14631.73</v>
      </c>
      <c r="W8" s="59">
        <v>56</v>
      </c>
      <c r="X8" s="59">
        <v>20417.830000000002</v>
      </c>
      <c r="Y8" s="59">
        <f>O8+Q8+S8+U8+W8</f>
        <v>3996</v>
      </c>
      <c r="Z8" s="59">
        <f>P8+R8+T8+V8+X8</f>
        <v>112033.18000000001</v>
      </c>
      <c r="AA8" s="59">
        <v>1141</v>
      </c>
      <c r="AB8" s="59">
        <v>999.38</v>
      </c>
      <c r="AC8" s="59">
        <v>2952</v>
      </c>
      <c r="AD8" s="59">
        <v>2567.34</v>
      </c>
      <c r="AE8" s="59">
        <v>1850</v>
      </c>
      <c r="AF8" s="59">
        <v>25514.84</v>
      </c>
      <c r="AG8" s="59">
        <v>928</v>
      </c>
      <c r="AH8" s="59">
        <v>824.66</v>
      </c>
      <c r="AI8" s="59">
        <v>135</v>
      </c>
      <c r="AJ8" s="59">
        <v>112.06</v>
      </c>
      <c r="AK8" s="59">
        <v>4028</v>
      </c>
      <c r="AL8" s="59">
        <v>3528.66</v>
      </c>
      <c r="AM8" s="59">
        <f>M8+Y8+AA8+AC8+AE8+AG8+AI8+AK8</f>
        <v>50241</v>
      </c>
      <c r="AN8" s="59">
        <f>N8+Z8+AB8+AD8+AF8+AH8+AJ8+AL8</f>
        <v>192611.54853</v>
      </c>
      <c r="AO8" s="59">
        <v>7956</v>
      </c>
      <c r="AP8" s="59">
        <v>28985.16</v>
      </c>
      <c r="AQ8" s="59">
        <v>0</v>
      </c>
      <c r="AR8" s="59">
        <v>0</v>
      </c>
      <c r="AS8" s="59">
        <v>0</v>
      </c>
      <c r="AT8" s="59">
        <v>0</v>
      </c>
      <c r="AU8" s="59">
        <v>510</v>
      </c>
      <c r="AV8" s="59">
        <v>19988.84</v>
      </c>
      <c r="AW8" s="59">
        <v>0</v>
      </c>
      <c r="AX8" s="59">
        <v>0</v>
      </c>
      <c r="AY8" s="59">
        <v>1097</v>
      </c>
      <c r="AZ8" s="59">
        <v>15925.65</v>
      </c>
      <c r="BA8" s="59">
        <f>AQ8+AS8+AU8+AW8+AY8</f>
        <v>1607</v>
      </c>
      <c r="BB8" s="59">
        <v>35914.49</v>
      </c>
      <c r="BC8" s="59">
        <v>54646</v>
      </c>
      <c r="BD8" s="59">
        <v>229148.91</v>
      </c>
    </row>
    <row r="9" spans="1:56" s="105" customFormat="1" ht="15.75" x14ac:dyDescent="0.25">
      <c r="A9" s="59">
        <v>2</v>
      </c>
      <c r="B9" s="59" t="s">
        <v>37</v>
      </c>
      <c r="C9" s="190">
        <f>'Crop Loan'!EU12</f>
        <v>5140</v>
      </c>
      <c r="D9" s="190">
        <f>'Crop Loan'!EV12</f>
        <v>8788.58</v>
      </c>
      <c r="E9" s="59">
        <v>3695</v>
      </c>
      <c r="F9" s="98">
        <v>5603.7821000000004</v>
      </c>
      <c r="G9" s="59">
        <v>2088</v>
      </c>
      <c r="H9" s="98">
        <v>2288.302107</v>
      </c>
      <c r="I9" s="59">
        <v>5918</v>
      </c>
      <c r="J9" s="98">
        <v>7397.4932499999995</v>
      </c>
      <c r="K9" s="59">
        <v>410</v>
      </c>
      <c r="L9" s="98">
        <v>510.28110000000004</v>
      </c>
      <c r="M9" s="190">
        <f t="shared" ref="M9:M19" si="0">C9+E9+I9+K9</f>
        <v>15163</v>
      </c>
      <c r="N9" s="190">
        <f t="shared" ref="N9:N19" si="1">D9+F9+J9+L9</f>
        <v>22300.136449999998</v>
      </c>
      <c r="O9" s="59">
        <v>750</v>
      </c>
      <c r="P9" s="59">
        <v>7503.64</v>
      </c>
      <c r="Q9" s="59">
        <v>134</v>
      </c>
      <c r="R9" s="59">
        <v>58028.49</v>
      </c>
      <c r="S9" s="59">
        <v>1687</v>
      </c>
      <c r="T9" s="59">
        <v>16872.46</v>
      </c>
      <c r="U9" s="59">
        <v>1434</v>
      </c>
      <c r="V9" s="59">
        <v>14324.27</v>
      </c>
      <c r="W9" s="59">
        <v>47</v>
      </c>
      <c r="X9" s="59">
        <v>19285.91</v>
      </c>
      <c r="Y9" s="59">
        <f t="shared" ref="Y9:Y19" si="2">O9+Q9+S9+U9+W9</f>
        <v>4052</v>
      </c>
      <c r="Z9" s="59">
        <f t="shared" ref="Z9:Z19" si="3">P9+R9+T9+V9+X9</f>
        <v>116014.77</v>
      </c>
      <c r="AA9" s="59">
        <v>242</v>
      </c>
      <c r="AB9" s="59">
        <v>209.95</v>
      </c>
      <c r="AC9" s="59">
        <v>486</v>
      </c>
      <c r="AD9" s="59">
        <v>408.09</v>
      </c>
      <c r="AE9" s="59">
        <v>290</v>
      </c>
      <c r="AF9" s="59">
        <v>4197.3100000000004</v>
      </c>
      <c r="AG9" s="59">
        <v>10</v>
      </c>
      <c r="AH9" s="59">
        <v>9.17</v>
      </c>
      <c r="AI9" s="59">
        <v>2</v>
      </c>
      <c r="AJ9" s="59">
        <v>0.93</v>
      </c>
      <c r="AK9" s="59">
        <v>691</v>
      </c>
      <c r="AL9" s="59">
        <v>594.29</v>
      </c>
      <c r="AM9" s="59">
        <f t="shared" ref="AM9:AM19" si="4">M9+Y9+AA9+AC9+AE9+AG9+AI9+AK9</f>
        <v>20936</v>
      </c>
      <c r="AN9" s="59">
        <f t="shared" ref="AN9:AN19" si="5">N9+Z9+AB9+AD9+AF9+AH9+AJ9+AL9</f>
        <v>143734.64645000003</v>
      </c>
      <c r="AO9" s="59">
        <v>3200</v>
      </c>
      <c r="AP9" s="59">
        <v>21560.42</v>
      </c>
      <c r="AQ9" s="59">
        <v>0</v>
      </c>
      <c r="AR9" s="59">
        <v>0</v>
      </c>
      <c r="AS9" s="59">
        <v>0</v>
      </c>
      <c r="AT9" s="59">
        <v>0</v>
      </c>
      <c r="AU9" s="59">
        <v>1633</v>
      </c>
      <c r="AV9" s="59">
        <v>64416.71</v>
      </c>
      <c r="AW9" s="59">
        <v>0</v>
      </c>
      <c r="AX9" s="59">
        <v>0</v>
      </c>
      <c r="AY9" s="59">
        <v>2851</v>
      </c>
      <c r="AZ9" s="59">
        <v>42620.54</v>
      </c>
      <c r="BA9" s="59">
        <v>4484</v>
      </c>
      <c r="BB9" s="59">
        <v>107037.25</v>
      </c>
      <c r="BC9" s="59">
        <v>25807</v>
      </c>
      <c r="BD9" s="59">
        <v>250773.29</v>
      </c>
    </row>
    <row r="10" spans="1:56" s="105" customFormat="1" ht="15.75" x14ac:dyDescent="0.25">
      <c r="A10" s="59">
        <v>3</v>
      </c>
      <c r="B10" s="59" t="s">
        <v>38</v>
      </c>
      <c r="C10" s="190">
        <f>'Crop Loan'!EU13</f>
        <v>13506</v>
      </c>
      <c r="D10" s="190">
        <f>'Crop Loan'!EV13</f>
        <v>22595.73</v>
      </c>
      <c r="E10" s="59">
        <v>14374</v>
      </c>
      <c r="F10" s="98">
        <v>19852.74641</v>
      </c>
      <c r="G10" s="59">
        <v>7796</v>
      </c>
      <c r="H10" s="98">
        <v>8829.0132804999994</v>
      </c>
      <c r="I10" s="59">
        <v>16844</v>
      </c>
      <c r="J10" s="98">
        <v>16206.99696</v>
      </c>
      <c r="K10" s="59">
        <v>1185</v>
      </c>
      <c r="L10" s="98">
        <v>1489.6465499999999</v>
      </c>
      <c r="M10" s="190">
        <f t="shared" si="0"/>
        <v>45909</v>
      </c>
      <c r="N10" s="190">
        <f t="shared" si="1"/>
        <v>60145.119920000005</v>
      </c>
      <c r="O10" s="59">
        <v>1561</v>
      </c>
      <c r="P10" s="59">
        <v>15626.22</v>
      </c>
      <c r="Q10" s="59">
        <v>258</v>
      </c>
      <c r="R10" s="59">
        <v>71914.649999999994</v>
      </c>
      <c r="S10" s="59">
        <v>3143</v>
      </c>
      <c r="T10" s="59">
        <v>31423.67</v>
      </c>
      <c r="U10" s="59">
        <v>4553</v>
      </c>
      <c r="V10" s="59">
        <v>45590.239999999998</v>
      </c>
      <c r="W10" s="59">
        <v>248</v>
      </c>
      <c r="X10" s="59">
        <v>98897.51</v>
      </c>
      <c r="Y10" s="59">
        <f t="shared" si="2"/>
        <v>9763</v>
      </c>
      <c r="Z10" s="59">
        <f t="shared" si="3"/>
        <v>263452.28999999998</v>
      </c>
      <c r="AA10" s="59">
        <v>1437</v>
      </c>
      <c r="AB10" s="59">
        <v>1256.5899999999999</v>
      </c>
      <c r="AC10" s="59">
        <v>1236</v>
      </c>
      <c r="AD10" s="59">
        <v>1083.1600000000001</v>
      </c>
      <c r="AE10" s="59">
        <v>1196</v>
      </c>
      <c r="AF10" s="59">
        <v>16318.02</v>
      </c>
      <c r="AG10" s="59">
        <v>252</v>
      </c>
      <c r="AH10" s="59">
        <v>222.44</v>
      </c>
      <c r="AI10" s="59">
        <v>28</v>
      </c>
      <c r="AJ10" s="59">
        <v>22.63</v>
      </c>
      <c r="AK10" s="59">
        <v>3259</v>
      </c>
      <c r="AL10" s="59">
        <v>2858.99</v>
      </c>
      <c r="AM10" s="59">
        <f t="shared" si="4"/>
        <v>63080</v>
      </c>
      <c r="AN10" s="59">
        <f t="shared" si="5"/>
        <v>345359.23992000002</v>
      </c>
      <c r="AO10" s="59">
        <v>9532</v>
      </c>
      <c r="AP10" s="59">
        <v>51921.32</v>
      </c>
      <c r="AQ10" s="59">
        <v>0</v>
      </c>
      <c r="AR10" s="59">
        <v>0</v>
      </c>
      <c r="AS10" s="59">
        <v>0</v>
      </c>
      <c r="AT10" s="59">
        <v>0</v>
      </c>
      <c r="AU10" s="59">
        <v>1354</v>
      </c>
      <c r="AV10" s="59">
        <v>54007.12</v>
      </c>
      <c r="AW10" s="59">
        <v>0</v>
      </c>
      <c r="AX10" s="59">
        <v>0</v>
      </c>
      <c r="AY10" s="59">
        <v>1823</v>
      </c>
      <c r="AZ10" s="59">
        <v>26331.05</v>
      </c>
      <c r="BA10" s="59">
        <v>3177</v>
      </c>
      <c r="BB10" s="59">
        <v>80338.17</v>
      </c>
      <c r="BC10" s="59">
        <v>66722</v>
      </c>
      <c r="BD10" s="59">
        <v>426480.34</v>
      </c>
    </row>
    <row r="11" spans="1:56" s="105" customFormat="1" ht="15.75" x14ac:dyDescent="0.25">
      <c r="A11" s="59">
        <v>4</v>
      </c>
      <c r="B11" s="59" t="s">
        <v>39</v>
      </c>
      <c r="C11" s="190">
        <f>'Crop Loan'!EU14</f>
        <v>5398</v>
      </c>
      <c r="D11" s="190">
        <f>'Crop Loan'!EV14</f>
        <v>9231.5300000000007</v>
      </c>
      <c r="E11" s="59">
        <v>2764</v>
      </c>
      <c r="F11" s="98">
        <v>4444.7336499999992</v>
      </c>
      <c r="G11" s="59">
        <v>1775</v>
      </c>
      <c r="H11" s="98">
        <v>1960.2419130000001</v>
      </c>
      <c r="I11" s="59">
        <v>5249</v>
      </c>
      <c r="J11" s="98">
        <v>6564.4903100000001</v>
      </c>
      <c r="K11" s="59">
        <v>370</v>
      </c>
      <c r="L11" s="98">
        <v>459.90469000000002</v>
      </c>
      <c r="M11" s="190">
        <f t="shared" si="0"/>
        <v>13781</v>
      </c>
      <c r="N11" s="190">
        <f t="shared" si="1"/>
        <v>20700.658650000001</v>
      </c>
      <c r="O11" s="59">
        <v>199</v>
      </c>
      <c r="P11" s="59">
        <v>1943.62</v>
      </c>
      <c r="Q11" s="59">
        <v>114</v>
      </c>
      <c r="R11" s="59">
        <v>53586.18</v>
      </c>
      <c r="S11" s="59">
        <v>394</v>
      </c>
      <c r="T11" s="59">
        <v>3895.84</v>
      </c>
      <c r="U11" s="59">
        <v>1317</v>
      </c>
      <c r="V11" s="59">
        <v>13108.42</v>
      </c>
      <c r="W11" s="59">
        <v>89</v>
      </c>
      <c r="X11" s="59">
        <v>34524.93</v>
      </c>
      <c r="Y11" s="59">
        <f t="shared" si="2"/>
        <v>2113</v>
      </c>
      <c r="Z11" s="59">
        <f t="shared" si="3"/>
        <v>107058.98999999999</v>
      </c>
      <c r="AA11" s="59">
        <v>205</v>
      </c>
      <c r="AB11" s="59">
        <v>173.37</v>
      </c>
      <c r="AC11" s="59">
        <v>414</v>
      </c>
      <c r="AD11" s="59">
        <v>360.44</v>
      </c>
      <c r="AE11" s="59">
        <v>530</v>
      </c>
      <c r="AF11" s="59">
        <v>7283.3</v>
      </c>
      <c r="AG11" s="59">
        <v>78</v>
      </c>
      <c r="AH11" s="59">
        <v>70.34</v>
      </c>
      <c r="AI11" s="59">
        <v>28</v>
      </c>
      <c r="AJ11" s="59">
        <v>7.19</v>
      </c>
      <c r="AK11" s="59">
        <v>703</v>
      </c>
      <c r="AL11" s="59">
        <v>626.41</v>
      </c>
      <c r="AM11" s="59">
        <f t="shared" si="4"/>
        <v>17852</v>
      </c>
      <c r="AN11" s="59">
        <f t="shared" si="5"/>
        <v>136280.69864999998</v>
      </c>
      <c r="AO11" s="59">
        <v>2738</v>
      </c>
      <c r="AP11" s="59">
        <v>20419.62</v>
      </c>
      <c r="AQ11" s="59">
        <v>0</v>
      </c>
      <c r="AR11" s="59">
        <v>0</v>
      </c>
      <c r="AS11" s="59">
        <v>0</v>
      </c>
      <c r="AT11" s="59">
        <v>0</v>
      </c>
      <c r="AU11" s="59">
        <v>3008</v>
      </c>
      <c r="AV11" s="59">
        <v>120207.1</v>
      </c>
      <c r="AW11" s="59">
        <v>0</v>
      </c>
      <c r="AX11" s="59">
        <v>0</v>
      </c>
      <c r="AY11" s="59">
        <v>3429</v>
      </c>
      <c r="AZ11" s="59">
        <v>51390.62</v>
      </c>
      <c r="BA11" s="59">
        <v>6437</v>
      </c>
      <c r="BB11" s="59">
        <v>171597.72</v>
      </c>
      <c r="BC11" s="59">
        <v>24683</v>
      </c>
      <c r="BD11" s="59">
        <v>307728.44</v>
      </c>
    </row>
    <row r="12" spans="1:56" s="105" customFormat="1" ht="15.75" x14ac:dyDescent="0.25">
      <c r="A12" s="59">
        <v>5</v>
      </c>
      <c r="B12" s="59" t="s">
        <v>40</v>
      </c>
      <c r="C12" s="190">
        <f>'Crop Loan'!EU15</f>
        <v>3211</v>
      </c>
      <c r="D12" s="190">
        <f>'Crop Loan'!EV15</f>
        <v>5490.88</v>
      </c>
      <c r="E12" s="59">
        <v>767</v>
      </c>
      <c r="F12" s="98">
        <v>880.26980999999989</v>
      </c>
      <c r="G12" s="59">
        <v>360</v>
      </c>
      <c r="H12" s="98">
        <v>382.5688475</v>
      </c>
      <c r="I12" s="59">
        <v>1062</v>
      </c>
      <c r="J12" s="98">
        <v>1329.8310900000001</v>
      </c>
      <c r="K12" s="59">
        <v>71</v>
      </c>
      <c r="L12" s="98">
        <v>91.591779999999986</v>
      </c>
      <c r="M12" s="190">
        <f t="shared" si="0"/>
        <v>5111</v>
      </c>
      <c r="N12" s="190">
        <f t="shared" si="1"/>
        <v>7792.5726800000002</v>
      </c>
      <c r="O12" s="59">
        <v>17</v>
      </c>
      <c r="P12" s="59">
        <v>141.88999999999999</v>
      </c>
      <c r="Q12" s="59">
        <v>57</v>
      </c>
      <c r="R12" s="59">
        <v>32414.48</v>
      </c>
      <c r="S12" s="59">
        <v>32</v>
      </c>
      <c r="T12" s="59">
        <v>283.85000000000002</v>
      </c>
      <c r="U12" s="59">
        <v>29</v>
      </c>
      <c r="V12" s="59">
        <v>255.36</v>
      </c>
      <c r="W12" s="59">
        <v>13</v>
      </c>
      <c r="X12" s="59">
        <v>511.47</v>
      </c>
      <c r="Y12" s="59">
        <f t="shared" si="2"/>
        <v>148</v>
      </c>
      <c r="Z12" s="59">
        <f t="shared" si="3"/>
        <v>33607.050000000003</v>
      </c>
      <c r="AA12" s="59">
        <v>80</v>
      </c>
      <c r="AB12" s="59">
        <v>67.989999999999995</v>
      </c>
      <c r="AC12" s="59">
        <v>321</v>
      </c>
      <c r="AD12" s="59">
        <v>279.12</v>
      </c>
      <c r="AE12" s="59">
        <v>452</v>
      </c>
      <c r="AF12" s="59">
        <v>6578.29</v>
      </c>
      <c r="AG12" s="59">
        <v>33</v>
      </c>
      <c r="AH12" s="59">
        <v>29.18</v>
      </c>
      <c r="AI12" s="59">
        <v>5</v>
      </c>
      <c r="AJ12" s="59">
        <v>2.96</v>
      </c>
      <c r="AK12" s="59">
        <v>480</v>
      </c>
      <c r="AL12" s="59">
        <v>415.35</v>
      </c>
      <c r="AM12" s="59">
        <f t="shared" si="4"/>
        <v>6630</v>
      </c>
      <c r="AN12" s="59">
        <f t="shared" si="5"/>
        <v>48772.51268</v>
      </c>
      <c r="AO12" s="59">
        <v>905</v>
      </c>
      <c r="AP12" s="59">
        <v>7191.47</v>
      </c>
      <c r="AQ12" s="59">
        <v>0</v>
      </c>
      <c r="AR12" s="59">
        <v>0</v>
      </c>
      <c r="AS12" s="59">
        <v>0</v>
      </c>
      <c r="AT12" s="59">
        <v>0</v>
      </c>
      <c r="AU12" s="59">
        <v>488</v>
      </c>
      <c r="AV12" s="59">
        <v>19102.080000000002</v>
      </c>
      <c r="AW12" s="59">
        <v>0</v>
      </c>
      <c r="AX12" s="59">
        <v>0</v>
      </c>
      <c r="AY12" s="59">
        <v>815</v>
      </c>
      <c r="AZ12" s="59">
        <v>11970.95</v>
      </c>
      <c r="BA12" s="59">
        <v>1303</v>
      </c>
      <c r="BB12" s="59">
        <v>31073.03</v>
      </c>
      <c r="BC12" s="59">
        <v>7330</v>
      </c>
      <c r="BD12" s="59">
        <v>79016.13</v>
      </c>
    </row>
    <row r="13" spans="1:56" s="105" customFormat="1" ht="15.75" x14ac:dyDescent="0.25">
      <c r="A13" s="59">
        <v>6</v>
      </c>
      <c r="B13" s="59" t="s">
        <v>41</v>
      </c>
      <c r="C13" s="190">
        <f>'Crop Loan'!EU16</f>
        <v>181</v>
      </c>
      <c r="D13" s="190">
        <f>'Crop Loan'!EV16</f>
        <v>410.11</v>
      </c>
      <c r="E13" s="59">
        <v>1229</v>
      </c>
      <c r="F13" s="98">
        <v>1483.7626299999999</v>
      </c>
      <c r="G13" s="59">
        <v>602</v>
      </c>
      <c r="H13" s="98">
        <v>662.0638919999999</v>
      </c>
      <c r="I13" s="59">
        <v>1763</v>
      </c>
      <c r="J13" s="98">
        <v>2201.0888199999995</v>
      </c>
      <c r="K13" s="59">
        <v>121</v>
      </c>
      <c r="L13" s="98">
        <v>150.75682999999998</v>
      </c>
      <c r="M13" s="190">
        <f t="shared" si="0"/>
        <v>3294</v>
      </c>
      <c r="N13" s="190">
        <f t="shared" si="1"/>
        <v>4245.7182799999991</v>
      </c>
      <c r="O13" s="59">
        <v>100</v>
      </c>
      <c r="P13" s="59">
        <v>998.34</v>
      </c>
      <c r="Q13" s="59">
        <v>26</v>
      </c>
      <c r="R13" s="59">
        <v>9495.93</v>
      </c>
      <c r="S13" s="59">
        <v>131</v>
      </c>
      <c r="T13" s="59">
        <v>1299.8399999999999</v>
      </c>
      <c r="U13" s="59">
        <v>125</v>
      </c>
      <c r="V13" s="59">
        <v>1244.8699999999999</v>
      </c>
      <c r="W13" s="59">
        <v>7</v>
      </c>
      <c r="X13" s="59">
        <v>1962.72</v>
      </c>
      <c r="Y13" s="59">
        <f t="shared" si="2"/>
        <v>389</v>
      </c>
      <c r="Z13" s="59">
        <f t="shared" si="3"/>
        <v>15001.699999999999</v>
      </c>
      <c r="AA13" s="59">
        <v>124</v>
      </c>
      <c r="AB13" s="59">
        <v>107.88</v>
      </c>
      <c r="AC13" s="59">
        <v>318</v>
      </c>
      <c r="AD13" s="59">
        <v>270.31</v>
      </c>
      <c r="AE13" s="59">
        <v>426</v>
      </c>
      <c r="AF13" s="59">
        <v>5816.53</v>
      </c>
      <c r="AG13" s="59">
        <v>205</v>
      </c>
      <c r="AH13" s="59">
        <v>180.35</v>
      </c>
      <c r="AI13" s="59">
        <v>29</v>
      </c>
      <c r="AJ13" s="59">
        <v>18.39</v>
      </c>
      <c r="AK13" s="59">
        <v>593</v>
      </c>
      <c r="AL13" s="59">
        <v>519.83000000000004</v>
      </c>
      <c r="AM13" s="59">
        <f t="shared" si="4"/>
        <v>5378</v>
      </c>
      <c r="AN13" s="59">
        <f t="shared" si="5"/>
        <v>26160.708279999999</v>
      </c>
      <c r="AO13" s="59">
        <v>797</v>
      </c>
      <c r="AP13" s="59">
        <v>3936.75</v>
      </c>
      <c r="AQ13" s="59">
        <v>0</v>
      </c>
      <c r="AR13" s="59">
        <v>0</v>
      </c>
      <c r="AS13" s="59">
        <v>0</v>
      </c>
      <c r="AT13" s="59">
        <v>0</v>
      </c>
      <c r="AU13" s="59">
        <v>250</v>
      </c>
      <c r="AV13" s="59">
        <v>10041.16</v>
      </c>
      <c r="AW13" s="59">
        <v>0</v>
      </c>
      <c r="AX13" s="59">
        <v>0</v>
      </c>
      <c r="AY13" s="59">
        <v>664</v>
      </c>
      <c r="AZ13" s="59">
        <v>9864.19</v>
      </c>
      <c r="BA13" s="59">
        <v>914</v>
      </c>
      <c r="BB13" s="59">
        <v>19905.349999999999</v>
      </c>
      <c r="BC13" s="59">
        <v>6231</v>
      </c>
      <c r="BD13" s="59">
        <v>46150.33</v>
      </c>
    </row>
    <row r="14" spans="1:56" s="105" customFormat="1" ht="15.75" x14ac:dyDescent="0.25">
      <c r="A14" s="59">
        <v>7</v>
      </c>
      <c r="B14" s="59" t="s">
        <v>42</v>
      </c>
      <c r="C14" s="190">
        <f>'Crop Loan'!EU17</f>
        <v>2869</v>
      </c>
      <c r="D14" s="190">
        <f>'Crop Loan'!EV17</f>
        <v>4906.2</v>
      </c>
      <c r="E14" s="59">
        <v>1959</v>
      </c>
      <c r="F14" s="98">
        <v>2368.6315799999993</v>
      </c>
      <c r="G14" s="59">
        <v>957</v>
      </c>
      <c r="H14" s="98">
        <v>1057.0504174999999</v>
      </c>
      <c r="I14" s="59">
        <v>2799</v>
      </c>
      <c r="J14" s="98">
        <v>3496.4915299999998</v>
      </c>
      <c r="K14" s="59">
        <v>193</v>
      </c>
      <c r="L14" s="98">
        <v>241.00797</v>
      </c>
      <c r="M14" s="190">
        <f t="shared" si="0"/>
        <v>7820</v>
      </c>
      <c r="N14" s="190">
        <f t="shared" si="1"/>
        <v>11012.33108</v>
      </c>
      <c r="O14" s="59">
        <v>2</v>
      </c>
      <c r="P14" s="59">
        <v>16.27</v>
      </c>
      <c r="Q14" s="59">
        <v>37</v>
      </c>
      <c r="R14" s="59">
        <v>11148.21</v>
      </c>
      <c r="S14" s="59">
        <v>3</v>
      </c>
      <c r="T14" s="59">
        <v>32.49</v>
      </c>
      <c r="U14" s="59">
        <v>3</v>
      </c>
      <c r="V14" s="59">
        <v>29.26</v>
      </c>
      <c r="W14" s="59">
        <v>18</v>
      </c>
      <c r="X14" s="59">
        <v>4952</v>
      </c>
      <c r="Y14" s="59">
        <f t="shared" si="2"/>
        <v>63</v>
      </c>
      <c r="Z14" s="59">
        <f t="shared" si="3"/>
        <v>16178.23</v>
      </c>
      <c r="AA14" s="59">
        <v>23</v>
      </c>
      <c r="AB14" s="59">
        <v>19.510000000000002</v>
      </c>
      <c r="AC14" s="59">
        <v>561</v>
      </c>
      <c r="AD14" s="59">
        <v>495.17</v>
      </c>
      <c r="AE14" s="59">
        <v>881</v>
      </c>
      <c r="AF14" s="59">
        <v>12407.03</v>
      </c>
      <c r="AG14" s="59">
        <v>313</v>
      </c>
      <c r="AH14" s="59">
        <v>277.31</v>
      </c>
      <c r="AI14" s="59">
        <v>25</v>
      </c>
      <c r="AJ14" s="59">
        <v>28.19</v>
      </c>
      <c r="AK14" s="59">
        <v>689</v>
      </c>
      <c r="AL14" s="59">
        <v>602.76</v>
      </c>
      <c r="AM14" s="59">
        <f t="shared" si="4"/>
        <v>10375</v>
      </c>
      <c r="AN14" s="59">
        <f t="shared" si="5"/>
        <v>41020.531080000001</v>
      </c>
      <c r="AO14" s="59">
        <v>1510</v>
      </c>
      <c r="AP14" s="59">
        <v>6145.96</v>
      </c>
      <c r="AQ14" s="59">
        <v>0</v>
      </c>
      <c r="AR14" s="59">
        <v>0</v>
      </c>
      <c r="AS14" s="59">
        <v>0</v>
      </c>
      <c r="AT14" s="59">
        <v>0</v>
      </c>
      <c r="AU14" s="59">
        <v>59</v>
      </c>
      <c r="AV14" s="59">
        <v>2294.39</v>
      </c>
      <c r="AW14" s="59">
        <v>0</v>
      </c>
      <c r="AX14" s="59">
        <v>0</v>
      </c>
      <c r="AY14" s="59">
        <v>142</v>
      </c>
      <c r="AZ14" s="59">
        <v>2147.1</v>
      </c>
      <c r="BA14" s="59">
        <v>201</v>
      </c>
      <c r="BB14" s="59">
        <v>4441.49</v>
      </c>
      <c r="BC14" s="59">
        <v>10270</v>
      </c>
      <c r="BD14" s="59">
        <v>45414.57</v>
      </c>
    </row>
    <row r="15" spans="1:56" s="105" customFormat="1" ht="15.75" x14ac:dyDescent="0.25">
      <c r="A15" s="59">
        <v>8</v>
      </c>
      <c r="B15" s="59" t="s">
        <v>43</v>
      </c>
      <c r="C15" s="190">
        <f>'Crop Loan'!EU18</f>
        <v>2</v>
      </c>
      <c r="D15" s="190">
        <f>'Crop Loan'!EV18</f>
        <v>1</v>
      </c>
      <c r="E15" s="59">
        <v>944</v>
      </c>
      <c r="F15" s="98">
        <v>1178.4132499999998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946</v>
      </c>
      <c r="N15" s="190">
        <f t="shared" si="1"/>
        <v>1179.4132499999998</v>
      </c>
      <c r="O15" s="59">
        <v>0</v>
      </c>
      <c r="P15" s="59">
        <v>0</v>
      </c>
      <c r="Q15" s="59">
        <v>4</v>
      </c>
      <c r="R15" s="59">
        <v>807.76</v>
      </c>
      <c r="S15" s="59">
        <v>0</v>
      </c>
      <c r="T15" s="59">
        <v>0</v>
      </c>
      <c r="U15" s="59">
        <v>0</v>
      </c>
      <c r="V15" s="59">
        <v>0</v>
      </c>
      <c r="W15" s="59">
        <v>1</v>
      </c>
      <c r="X15" s="59">
        <v>35.520000000000003</v>
      </c>
      <c r="Y15" s="59">
        <f t="shared" si="2"/>
        <v>5</v>
      </c>
      <c r="Z15" s="59">
        <f t="shared" si="3"/>
        <v>843.28</v>
      </c>
      <c r="AA15" s="59">
        <v>0</v>
      </c>
      <c r="AB15" s="59">
        <v>0</v>
      </c>
      <c r="AC15" s="59">
        <v>26</v>
      </c>
      <c r="AD15" s="59">
        <v>23.57</v>
      </c>
      <c r="AE15" s="59">
        <v>42</v>
      </c>
      <c r="AF15" s="59">
        <v>598.9</v>
      </c>
      <c r="AG15" s="59">
        <v>0</v>
      </c>
      <c r="AH15" s="59">
        <v>0</v>
      </c>
      <c r="AI15" s="59">
        <v>0</v>
      </c>
      <c r="AJ15" s="59">
        <v>0</v>
      </c>
      <c r="AK15" s="59">
        <v>32</v>
      </c>
      <c r="AL15" s="59">
        <v>27.6</v>
      </c>
      <c r="AM15" s="59">
        <f t="shared" si="4"/>
        <v>1051</v>
      </c>
      <c r="AN15" s="59">
        <f t="shared" si="5"/>
        <v>2672.7632499999995</v>
      </c>
      <c r="AO15" s="59">
        <v>158</v>
      </c>
      <c r="AP15" s="59">
        <v>414.02</v>
      </c>
      <c r="AQ15" s="59">
        <v>0</v>
      </c>
      <c r="AR15" s="59">
        <v>0</v>
      </c>
      <c r="AS15" s="59">
        <v>0</v>
      </c>
      <c r="AT15" s="59">
        <v>0</v>
      </c>
      <c r="AU15" s="59">
        <v>4</v>
      </c>
      <c r="AV15" s="59">
        <v>26.25</v>
      </c>
      <c r="AW15" s="59">
        <v>0</v>
      </c>
      <c r="AX15" s="59">
        <v>0</v>
      </c>
      <c r="AY15" s="59">
        <v>4</v>
      </c>
      <c r="AZ15" s="59">
        <v>26.25</v>
      </c>
      <c r="BA15" s="59">
        <v>8</v>
      </c>
      <c r="BB15" s="59">
        <v>52.5</v>
      </c>
      <c r="BC15" s="59">
        <v>1059</v>
      </c>
      <c r="BD15" s="59">
        <v>2812.6</v>
      </c>
    </row>
    <row r="16" spans="1:56" s="105" customFormat="1" ht="15.75" x14ac:dyDescent="0.25">
      <c r="A16" s="59">
        <v>9</v>
      </c>
      <c r="B16" s="59" t="s">
        <v>44</v>
      </c>
      <c r="C16" s="190">
        <f>'Crop Loan'!EU19</f>
        <v>1054</v>
      </c>
      <c r="D16" s="190">
        <f>'Crop Loan'!EV19</f>
        <v>2001.96</v>
      </c>
      <c r="E16" s="59">
        <v>717</v>
      </c>
      <c r="F16" s="98">
        <v>765.34717000000001</v>
      </c>
      <c r="G16" s="59">
        <v>314</v>
      </c>
      <c r="H16" s="98">
        <v>314.31584099999998</v>
      </c>
      <c r="I16" s="59">
        <v>885</v>
      </c>
      <c r="J16" s="98">
        <v>1100.07891</v>
      </c>
      <c r="K16" s="59">
        <v>68</v>
      </c>
      <c r="L16" s="98">
        <v>75.643749999999997</v>
      </c>
      <c r="M16" s="190">
        <f t="shared" si="0"/>
        <v>2724</v>
      </c>
      <c r="N16" s="190">
        <f t="shared" si="1"/>
        <v>3943.0298300000004</v>
      </c>
      <c r="O16" s="59">
        <v>270</v>
      </c>
      <c r="P16" s="59">
        <v>2728.03</v>
      </c>
      <c r="Q16" s="59">
        <v>120</v>
      </c>
      <c r="R16" s="59">
        <v>53398.68</v>
      </c>
      <c r="S16" s="59">
        <v>347</v>
      </c>
      <c r="T16" s="59">
        <v>3477.21</v>
      </c>
      <c r="U16" s="59">
        <v>376</v>
      </c>
      <c r="V16" s="59">
        <v>3750.85</v>
      </c>
      <c r="W16" s="59">
        <v>101</v>
      </c>
      <c r="X16" s="59">
        <v>43362.59</v>
      </c>
      <c r="Y16" s="59">
        <f t="shared" si="2"/>
        <v>1214</v>
      </c>
      <c r="Z16" s="59">
        <f t="shared" si="3"/>
        <v>106717.35999999999</v>
      </c>
      <c r="AA16" s="59">
        <v>154</v>
      </c>
      <c r="AB16" s="59">
        <v>134.66999999999999</v>
      </c>
      <c r="AC16" s="59">
        <v>443</v>
      </c>
      <c r="AD16" s="59">
        <v>392.79</v>
      </c>
      <c r="AE16" s="59">
        <v>627</v>
      </c>
      <c r="AF16" s="59">
        <v>8928.2000000000007</v>
      </c>
      <c r="AG16" s="59">
        <v>169</v>
      </c>
      <c r="AH16" s="59">
        <v>147.5</v>
      </c>
      <c r="AI16" s="59">
        <v>22</v>
      </c>
      <c r="AJ16" s="59">
        <v>14.98</v>
      </c>
      <c r="AK16" s="59">
        <v>725</v>
      </c>
      <c r="AL16" s="59">
        <v>636.57000000000005</v>
      </c>
      <c r="AM16" s="59">
        <f t="shared" si="4"/>
        <v>6078</v>
      </c>
      <c r="AN16" s="59">
        <f t="shared" si="5"/>
        <v>120915.09982999998</v>
      </c>
      <c r="AO16" s="59">
        <v>866</v>
      </c>
      <c r="AP16" s="59">
        <v>18053.86</v>
      </c>
      <c r="AQ16" s="59">
        <v>0</v>
      </c>
      <c r="AR16" s="59">
        <v>0</v>
      </c>
      <c r="AS16" s="59">
        <v>0</v>
      </c>
      <c r="AT16" s="59">
        <v>0</v>
      </c>
      <c r="AU16" s="59">
        <v>920</v>
      </c>
      <c r="AV16" s="59">
        <v>36751.93</v>
      </c>
      <c r="AW16" s="59">
        <v>0</v>
      </c>
      <c r="AX16" s="59">
        <v>0</v>
      </c>
      <c r="AY16" s="59">
        <v>1991</v>
      </c>
      <c r="AZ16" s="59">
        <v>29672.32</v>
      </c>
      <c r="BA16" s="59">
        <v>2911</v>
      </c>
      <c r="BB16" s="59">
        <v>66424.25</v>
      </c>
      <c r="BC16" s="59">
        <v>8694</v>
      </c>
      <c r="BD16" s="59">
        <v>186783.21</v>
      </c>
    </row>
    <row r="17" spans="1:56" s="105" customFormat="1" ht="15.75" x14ac:dyDescent="0.25">
      <c r="A17" s="59">
        <v>10</v>
      </c>
      <c r="B17" s="59" t="s">
        <v>45</v>
      </c>
      <c r="C17" s="190">
        <f>'Crop Loan'!EU20</f>
        <v>11398</v>
      </c>
      <c r="D17" s="190">
        <f>'Crop Loan'!EV20</f>
        <v>19490.990000000002</v>
      </c>
      <c r="E17" s="59">
        <v>14414</v>
      </c>
      <c r="F17" s="98">
        <v>17451.194669999997</v>
      </c>
      <c r="G17" s="59">
        <v>7003</v>
      </c>
      <c r="H17" s="98">
        <v>7799.3277459999999</v>
      </c>
      <c r="I17" s="59">
        <v>15184</v>
      </c>
      <c r="J17" s="98">
        <v>14304.870859999999</v>
      </c>
      <c r="K17" s="59">
        <v>1058</v>
      </c>
      <c r="L17" s="98">
        <v>1321.0517599999998</v>
      </c>
      <c r="M17" s="190">
        <f t="shared" si="0"/>
        <v>42054</v>
      </c>
      <c r="N17" s="190">
        <f t="shared" si="1"/>
        <v>52568.10729</v>
      </c>
      <c r="O17" s="59">
        <v>12040</v>
      </c>
      <c r="P17" s="59">
        <v>120351</v>
      </c>
      <c r="Q17" s="59">
        <v>251</v>
      </c>
      <c r="R17" s="59">
        <v>110804</v>
      </c>
      <c r="S17" s="59">
        <v>1744</v>
      </c>
      <c r="T17" s="59">
        <v>17418</v>
      </c>
      <c r="U17" s="59">
        <v>1826</v>
      </c>
      <c r="V17" s="59">
        <v>18265.14</v>
      </c>
      <c r="W17" s="59">
        <v>109</v>
      </c>
      <c r="X17" s="59">
        <v>44144.76</v>
      </c>
      <c r="Y17" s="59">
        <f t="shared" si="2"/>
        <v>15970</v>
      </c>
      <c r="Z17" s="59">
        <f t="shared" si="3"/>
        <v>310982.90000000002</v>
      </c>
      <c r="AA17" s="59">
        <v>11094</v>
      </c>
      <c r="AB17" s="59">
        <v>9703.9</v>
      </c>
      <c r="AC17" s="59">
        <v>10323</v>
      </c>
      <c r="AD17" s="59">
        <v>9052.59</v>
      </c>
      <c r="AE17" s="59">
        <v>10908</v>
      </c>
      <c r="AF17" s="59">
        <v>153129.53</v>
      </c>
      <c r="AG17" s="59">
        <v>7400</v>
      </c>
      <c r="AH17" s="59">
        <v>6447.18</v>
      </c>
      <c r="AI17" s="59">
        <v>754</v>
      </c>
      <c r="AJ17" s="59">
        <v>657.46</v>
      </c>
      <c r="AK17" s="59">
        <v>26604</v>
      </c>
      <c r="AL17" s="59">
        <v>23272.47</v>
      </c>
      <c r="AM17" s="59">
        <f t="shared" si="4"/>
        <v>125107</v>
      </c>
      <c r="AN17" s="59">
        <f t="shared" si="5"/>
        <v>565814.1372900001</v>
      </c>
      <c r="AO17" s="59">
        <v>18625</v>
      </c>
      <c r="AP17" s="59">
        <v>85014.84</v>
      </c>
      <c r="AQ17" s="59">
        <v>0</v>
      </c>
      <c r="AR17" s="59">
        <v>0</v>
      </c>
      <c r="AS17" s="59">
        <v>0</v>
      </c>
      <c r="AT17" s="59">
        <v>0</v>
      </c>
      <c r="AU17" s="59">
        <v>4031</v>
      </c>
      <c r="AV17" s="59">
        <v>161583.29</v>
      </c>
      <c r="AW17" s="59">
        <v>0</v>
      </c>
      <c r="AX17" s="59">
        <v>0</v>
      </c>
      <c r="AY17" s="59">
        <v>7052</v>
      </c>
      <c r="AZ17" s="59">
        <v>105976.27</v>
      </c>
      <c r="BA17" s="59">
        <v>11083</v>
      </c>
      <c r="BB17" s="59">
        <v>267559.56</v>
      </c>
      <c r="BC17" s="59">
        <v>135252</v>
      </c>
      <c r="BD17" s="59">
        <v>834325.17</v>
      </c>
    </row>
    <row r="18" spans="1:56" s="105" customFormat="1" ht="15.75" x14ac:dyDescent="0.25">
      <c r="A18" s="59">
        <v>11</v>
      </c>
      <c r="B18" s="59" t="s">
        <v>46</v>
      </c>
      <c r="C18" s="190">
        <f>'Crop Loan'!EU21</f>
        <v>3319</v>
      </c>
      <c r="D18" s="190">
        <f>'Crop Loan'!EV21</f>
        <v>5674.92</v>
      </c>
      <c r="E18" s="59">
        <v>950</v>
      </c>
      <c r="F18" s="98">
        <v>1134.1442</v>
      </c>
      <c r="G18" s="59">
        <v>445</v>
      </c>
      <c r="H18" s="98">
        <v>499.35162549999995</v>
      </c>
      <c r="I18" s="59">
        <v>1352</v>
      </c>
      <c r="J18" s="98">
        <v>1685.8641099999998</v>
      </c>
      <c r="K18" s="59">
        <v>94</v>
      </c>
      <c r="L18" s="98">
        <v>117.59461</v>
      </c>
      <c r="M18" s="190">
        <f t="shared" si="0"/>
        <v>5715</v>
      </c>
      <c r="N18" s="190">
        <f t="shared" si="1"/>
        <v>8612.5229199999994</v>
      </c>
      <c r="O18" s="59">
        <v>16</v>
      </c>
      <c r="P18" s="59">
        <v>152.5</v>
      </c>
      <c r="Q18" s="59">
        <v>42</v>
      </c>
      <c r="R18" s="59">
        <v>13854.01</v>
      </c>
      <c r="S18" s="59">
        <v>30</v>
      </c>
      <c r="T18" s="59">
        <v>304.14</v>
      </c>
      <c r="U18" s="59">
        <v>30</v>
      </c>
      <c r="V18" s="59">
        <v>308.83999999999997</v>
      </c>
      <c r="W18" s="59">
        <v>12</v>
      </c>
      <c r="X18" s="59">
        <v>1676.12</v>
      </c>
      <c r="Y18" s="59">
        <f t="shared" si="2"/>
        <v>130</v>
      </c>
      <c r="Z18" s="59">
        <f t="shared" si="3"/>
        <v>16295.61</v>
      </c>
      <c r="AA18" s="59">
        <v>36</v>
      </c>
      <c r="AB18" s="59">
        <v>31.13</v>
      </c>
      <c r="AC18" s="59">
        <v>167</v>
      </c>
      <c r="AD18" s="59">
        <v>149.41999999999999</v>
      </c>
      <c r="AE18" s="59">
        <v>271</v>
      </c>
      <c r="AF18" s="59">
        <v>3744.94</v>
      </c>
      <c r="AG18" s="59">
        <v>24</v>
      </c>
      <c r="AH18" s="59">
        <v>21.57</v>
      </c>
      <c r="AI18" s="59">
        <v>4</v>
      </c>
      <c r="AJ18" s="59">
        <v>2.19</v>
      </c>
      <c r="AK18" s="59">
        <v>200</v>
      </c>
      <c r="AL18" s="59">
        <v>175.23</v>
      </c>
      <c r="AM18" s="59">
        <f t="shared" si="4"/>
        <v>6547</v>
      </c>
      <c r="AN18" s="59">
        <f t="shared" si="5"/>
        <v>29032.612919999996</v>
      </c>
      <c r="AO18" s="59">
        <v>935</v>
      </c>
      <c r="AP18" s="59">
        <v>4312.5600000000004</v>
      </c>
      <c r="AQ18" s="59">
        <v>0</v>
      </c>
      <c r="AR18" s="59">
        <v>0</v>
      </c>
      <c r="AS18" s="59">
        <v>0</v>
      </c>
      <c r="AT18" s="59">
        <v>0</v>
      </c>
      <c r="AU18" s="59">
        <v>30</v>
      </c>
      <c r="AV18" s="59">
        <v>770.97</v>
      </c>
      <c r="AW18" s="59">
        <v>0</v>
      </c>
      <c r="AX18" s="59">
        <v>0</v>
      </c>
      <c r="AY18" s="59">
        <v>70</v>
      </c>
      <c r="AZ18" s="59">
        <v>936.46</v>
      </c>
      <c r="BA18" s="59">
        <v>100</v>
      </c>
      <c r="BB18" s="59">
        <v>1707.43</v>
      </c>
      <c r="BC18" s="59">
        <v>6339</v>
      </c>
      <c r="BD18" s="59">
        <v>30457.759999999998</v>
      </c>
    </row>
    <row r="19" spans="1:56" s="105" customFormat="1" ht="15.75" x14ac:dyDescent="0.25">
      <c r="A19" s="59">
        <v>12</v>
      </c>
      <c r="B19" s="59" t="s">
        <v>47</v>
      </c>
      <c r="C19" s="190">
        <f>'Crop Loan'!EU22</f>
        <v>6702</v>
      </c>
      <c r="D19" s="190">
        <f>'Crop Loan'!EV22</f>
        <v>11460.98</v>
      </c>
      <c r="E19" s="59">
        <v>10112</v>
      </c>
      <c r="F19" s="98">
        <v>12230.593549999998</v>
      </c>
      <c r="G19" s="59">
        <v>4885</v>
      </c>
      <c r="H19" s="98">
        <v>5452.7403839999988</v>
      </c>
      <c r="I19" s="59">
        <v>14407</v>
      </c>
      <c r="J19" s="98">
        <v>13342.54271</v>
      </c>
      <c r="K19" s="59">
        <v>1002</v>
      </c>
      <c r="L19" s="98">
        <v>1254.67146</v>
      </c>
      <c r="M19" s="190">
        <f t="shared" si="0"/>
        <v>32223</v>
      </c>
      <c r="N19" s="190">
        <f t="shared" si="1"/>
        <v>38288.787719999993</v>
      </c>
      <c r="O19" s="59">
        <v>926</v>
      </c>
      <c r="P19" s="59">
        <v>9156.52</v>
      </c>
      <c r="Q19" s="59">
        <v>133</v>
      </c>
      <c r="R19" s="59">
        <v>42245.07</v>
      </c>
      <c r="S19" s="59">
        <v>1168</v>
      </c>
      <c r="T19" s="59">
        <v>11533.44</v>
      </c>
      <c r="U19" s="59">
        <v>690</v>
      </c>
      <c r="V19" s="59">
        <v>6807.5</v>
      </c>
      <c r="W19" s="59">
        <v>85</v>
      </c>
      <c r="X19" s="59">
        <v>18989.38</v>
      </c>
      <c r="Y19" s="59">
        <f t="shared" si="2"/>
        <v>3002</v>
      </c>
      <c r="Z19" s="59">
        <f t="shared" si="3"/>
        <v>88731.91</v>
      </c>
      <c r="AA19" s="59">
        <v>558</v>
      </c>
      <c r="AB19" s="59">
        <v>487.03</v>
      </c>
      <c r="AC19" s="59">
        <v>1956</v>
      </c>
      <c r="AD19" s="59">
        <v>1713.83</v>
      </c>
      <c r="AE19" s="59">
        <v>2809</v>
      </c>
      <c r="AF19" s="59">
        <v>39589.03</v>
      </c>
      <c r="AG19" s="59">
        <v>1182</v>
      </c>
      <c r="AH19" s="59">
        <v>1028.4100000000001</v>
      </c>
      <c r="AI19" s="59">
        <v>119</v>
      </c>
      <c r="AJ19" s="59">
        <v>104.58</v>
      </c>
      <c r="AK19" s="59">
        <v>3032</v>
      </c>
      <c r="AL19" s="59">
        <v>2635.14</v>
      </c>
      <c r="AM19" s="59">
        <f t="shared" si="4"/>
        <v>44881</v>
      </c>
      <c r="AN19" s="59">
        <f t="shared" si="5"/>
        <v>172578.71772000002</v>
      </c>
      <c r="AO19" s="59">
        <v>6665</v>
      </c>
      <c r="AP19" s="59">
        <v>26080.07</v>
      </c>
      <c r="AQ19" s="59">
        <v>0</v>
      </c>
      <c r="AR19" s="59">
        <v>0</v>
      </c>
      <c r="AS19" s="59">
        <v>0</v>
      </c>
      <c r="AT19" s="59">
        <v>0</v>
      </c>
      <c r="AU19" s="59">
        <v>1516</v>
      </c>
      <c r="AV19" s="59">
        <v>60766.05</v>
      </c>
      <c r="AW19" s="59">
        <v>0</v>
      </c>
      <c r="AX19" s="59">
        <v>0</v>
      </c>
      <c r="AY19" s="59">
        <v>4208</v>
      </c>
      <c r="AZ19" s="59">
        <v>63139.68</v>
      </c>
      <c r="BA19" s="59">
        <v>5724</v>
      </c>
      <c r="BB19" s="59">
        <v>123905.73</v>
      </c>
      <c r="BC19" s="59">
        <v>50163</v>
      </c>
      <c r="BD19" s="59">
        <v>297772.76</v>
      </c>
    </row>
    <row r="20" spans="1:56" s="107" customFormat="1" ht="15.75" x14ac:dyDescent="0.25">
      <c r="A20" s="106"/>
      <c r="B20" s="91" t="s">
        <v>48</v>
      </c>
      <c r="C20" s="188">
        <f>SUM(C8:C19)</f>
        <v>59588</v>
      </c>
      <c r="D20" s="188">
        <f t="shared" ref="D20:BD20" si="6">SUM(D8:D19)</f>
        <v>101694.54999999999</v>
      </c>
      <c r="E20" s="188">
        <f t="shared" si="6"/>
        <v>64271</v>
      </c>
      <c r="F20" s="188">
        <f t="shared" si="6"/>
        <v>87375.765119999996</v>
      </c>
      <c r="G20" s="188">
        <f t="shared" si="6"/>
        <v>33619</v>
      </c>
      <c r="H20" s="188">
        <f t="shared" si="6"/>
        <v>37624.273042999994</v>
      </c>
      <c r="I20" s="188">
        <f t="shared" si="6"/>
        <v>80487</v>
      </c>
      <c r="J20" s="188">
        <f t="shared" si="6"/>
        <v>81745.402969999981</v>
      </c>
      <c r="K20" s="188">
        <f t="shared" si="6"/>
        <v>5605</v>
      </c>
      <c r="L20" s="188">
        <f t="shared" si="6"/>
        <v>7004.10851</v>
      </c>
      <c r="M20" s="188">
        <f t="shared" si="6"/>
        <v>209951</v>
      </c>
      <c r="N20" s="188">
        <f t="shared" si="6"/>
        <v>277819.82660000003</v>
      </c>
      <c r="O20" s="188">
        <f t="shared" si="6"/>
        <v>16624</v>
      </c>
      <c r="P20" s="188">
        <f t="shared" si="6"/>
        <v>166073.00999999998</v>
      </c>
      <c r="Q20" s="188">
        <f t="shared" si="6"/>
        <v>1316</v>
      </c>
      <c r="R20" s="188">
        <f t="shared" si="6"/>
        <v>511270.86</v>
      </c>
      <c r="S20" s="188">
        <f t="shared" si="6"/>
        <v>10280</v>
      </c>
      <c r="T20" s="188">
        <f t="shared" si="6"/>
        <v>102496.18000000001</v>
      </c>
      <c r="U20" s="188">
        <f t="shared" si="6"/>
        <v>11839</v>
      </c>
      <c r="V20" s="188">
        <f t="shared" si="6"/>
        <v>118316.47999999998</v>
      </c>
      <c r="W20" s="188">
        <f t="shared" si="6"/>
        <v>786</v>
      </c>
      <c r="X20" s="188">
        <f t="shared" si="6"/>
        <v>288760.74</v>
      </c>
      <c r="Y20" s="188">
        <f t="shared" si="6"/>
        <v>40845</v>
      </c>
      <c r="Z20" s="188">
        <f t="shared" si="6"/>
        <v>1186917.27</v>
      </c>
      <c r="AA20" s="188">
        <f t="shared" si="6"/>
        <v>15094</v>
      </c>
      <c r="AB20" s="188">
        <f t="shared" si="6"/>
        <v>13191.4</v>
      </c>
      <c r="AC20" s="188">
        <f t="shared" si="6"/>
        <v>19203</v>
      </c>
      <c r="AD20" s="188">
        <f t="shared" si="6"/>
        <v>16795.830000000002</v>
      </c>
      <c r="AE20" s="188">
        <f t="shared" si="6"/>
        <v>20282</v>
      </c>
      <c r="AF20" s="188">
        <f t="shared" si="6"/>
        <v>284105.92000000004</v>
      </c>
      <c r="AG20" s="188">
        <f t="shared" si="6"/>
        <v>10594</v>
      </c>
      <c r="AH20" s="188">
        <f t="shared" si="6"/>
        <v>9258.11</v>
      </c>
      <c r="AI20" s="188">
        <f t="shared" si="6"/>
        <v>1151</v>
      </c>
      <c r="AJ20" s="188">
        <f t="shared" si="6"/>
        <v>971.56000000000017</v>
      </c>
      <c r="AK20" s="188">
        <f t="shared" si="6"/>
        <v>41036</v>
      </c>
      <c r="AL20" s="188">
        <f t="shared" si="6"/>
        <v>35893.300000000003</v>
      </c>
      <c r="AM20" s="188">
        <f t="shared" si="6"/>
        <v>358156</v>
      </c>
      <c r="AN20" s="188">
        <f t="shared" si="6"/>
        <v>1824953.2166000002</v>
      </c>
      <c r="AO20" s="188">
        <f t="shared" si="6"/>
        <v>53887</v>
      </c>
      <c r="AP20" s="188">
        <f t="shared" si="6"/>
        <v>274036.04999999993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13803</v>
      </c>
      <c r="AV20" s="188">
        <f t="shared" si="6"/>
        <v>549955.89</v>
      </c>
      <c r="AW20" s="188">
        <f t="shared" si="6"/>
        <v>0</v>
      </c>
      <c r="AX20" s="188">
        <f t="shared" si="6"/>
        <v>0</v>
      </c>
      <c r="AY20" s="188">
        <f t="shared" si="6"/>
        <v>24146</v>
      </c>
      <c r="AZ20" s="188">
        <f t="shared" si="6"/>
        <v>360001.08000000007</v>
      </c>
      <c r="BA20" s="188">
        <f t="shared" si="6"/>
        <v>37949</v>
      </c>
      <c r="BB20" s="188">
        <f t="shared" si="6"/>
        <v>909956.97000000009</v>
      </c>
      <c r="BC20" s="188">
        <f t="shared" si="6"/>
        <v>397196</v>
      </c>
      <c r="BD20" s="188">
        <f t="shared" si="6"/>
        <v>2736863.51</v>
      </c>
    </row>
    <row r="21" spans="1:56" s="105" customFormat="1" ht="15.75" x14ac:dyDescent="0.25">
      <c r="A21" s="59">
        <v>13</v>
      </c>
      <c r="B21" s="59" t="s">
        <v>49</v>
      </c>
      <c r="C21" s="190">
        <f>'Crop Loan'!EU24</f>
        <v>5699</v>
      </c>
      <c r="D21" s="190">
        <f>'Crop Loan'!EV24</f>
        <v>17097.18</v>
      </c>
      <c r="E21" s="59">
        <v>4147</v>
      </c>
      <c r="F21" s="98">
        <v>5361.9817999999996</v>
      </c>
      <c r="G21" s="59">
        <v>2261</v>
      </c>
      <c r="H21" s="98">
        <v>2809.5394999999999</v>
      </c>
      <c r="I21" s="59">
        <v>868</v>
      </c>
      <c r="J21" s="59">
        <v>1169.78</v>
      </c>
      <c r="K21" s="59">
        <v>70</v>
      </c>
      <c r="L21" s="59">
        <v>94.34</v>
      </c>
      <c r="M21" s="190">
        <f t="shared" ref="M21:M34" si="7">C21+E21+I21+K21</f>
        <v>10784</v>
      </c>
      <c r="N21" s="190">
        <f t="shared" ref="N21:N34" si="8">D21+F21+J21+L21</f>
        <v>23723.281800000001</v>
      </c>
      <c r="O21" s="59">
        <v>111</v>
      </c>
      <c r="P21" s="59">
        <v>1100.92</v>
      </c>
      <c r="Q21" s="59">
        <v>82</v>
      </c>
      <c r="R21" s="59">
        <v>25508.76</v>
      </c>
      <c r="S21" s="59">
        <v>1671</v>
      </c>
      <c r="T21" s="59">
        <v>16788.18</v>
      </c>
      <c r="U21" s="59">
        <v>1576</v>
      </c>
      <c r="V21" s="59">
        <v>15981.99</v>
      </c>
      <c r="W21" s="59">
        <v>32</v>
      </c>
      <c r="X21" s="59">
        <v>12077.89</v>
      </c>
      <c r="Y21" s="59">
        <f>O21+Q21+S21+U21+W21</f>
        <v>3472</v>
      </c>
      <c r="Z21" s="59">
        <f>P21+R21+T21+V21+X21</f>
        <v>71457.739999999991</v>
      </c>
      <c r="AA21" s="59">
        <v>1429</v>
      </c>
      <c r="AB21" s="59">
        <v>1247.92</v>
      </c>
      <c r="AC21" s="59">
        <v>2596</v>
      </c>
      <c r="AD21" s="59">
        <v>2290.9299999999998</v>
      </c>
      <c r="AE21" s="59">
        <v>3302</v>
      </c>
      <c r="AF21" s="59">
        <v>46162.63</v>
      </c>
      <c r="AG21" s="59">
        <v>933</v>
      </c>
      <c r="AH21" s="59">
        <v>815.88</v>
      </c>
      <c r="AI21" s="59">
        <v>95</v>
      </c>
      <c r="AJ21" s="59">
        <v>82.92</v>
      </c>
      <c r="AK21" s="59">
        <v>4802</v>
      </c>
      <c r="AL21" s="59">
        <v>4208.63</v>
      </c>
      <c r="AM21" s="59">
        <f t="shared" ref="AM21:AM34" si="9">M21+Y21+AA21+AC21+AE21+AG21+AI21+AK21</f>
        <v>27413</v>
      </c>
      <c r="AN21" s="59">
        <f t="shared" ref="AN21:AN34" si="10">N21+Z21+AB21+AD21+AF21+AH21+AJ21+AL21</f>
        <v>149989.93179999999</v>
      </c>
      <c r="AO21" s="59">
        <v>4062</v>
      </c>
      <c r="AP21" s="59">
        <v>22364.89</v>
      </c>
      <c r="AQ21" s="59">
        <v>0</v>
      </c>
      <c r="AR21" s="59">
        <v>0</v>
      </c>
      <c r="AS21" s="59">
        <v>0</v>
      </c>
      <c r="AT21" s="59">
        <v>0</v>
      </c>
      <c r="AU21" s="59">
        <v>2053</v>
      </c>
      <c r="AV21" s="59">
        <v>81448.12</v>
      </c>
      <c r="AW21" s="59">
        <v>0</v>
      </c>
      <c r="AX21" s="59">
        <v>0</v>
      </c>
      <c r="AY21" s="59">
        <v>5481</v>
      </c>
      <c r="AZ21" s="59">
        <v>82169.77</v>
      </c>
      <c r="BA21" s="59">
        <v>7534</v>
      </c>
      <c r="BB21" s="59">
        <v>163617.89000000001</v>
      </c>
      <c r="BC21" s="59">
        <v>34615</v>
      </c>
      <c r="BD21" s="59">
        <v>312717.25</v>
      </c>
    </row>
    <row r="22" spans="1:56" s="105" customFormat="1" ht="15.75" x14ac:dyDescent="0.25">
      <c r="A22" s="59">
        <v>14</v>
      </c>
      <c r="B22" s="59" t="s">
        <v>50</v>
      </c>
      <c r="C22" s="190">
        <f>'Crop Loan'!EU25</f>
        <v>12</v>
      </c>
      <c r="D22" s="190">
        <f>'Crop Loan'!EV25</f>
        <v>18.96</v>
      </c>
      <c r="E22" s="59">
        <v>3663</v>
      </c>
      <c r="F22" s="98">
        <v>4789.0150000000003</v>
      </c>
      <c r="G22" s="59">
        <v>1056</v>
      </c>
      <c r="H22" s="98">
        <v>1338.6449999999998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3675</v>
      </c>
      <c r="N22" s="190">
        <f t="shared" si="8"/>
        <v>4807.9750000000004</v>
      </c>
      <c r="O22" s="59">
        <v>0</v>
      </c>
      <c r="P22" s="59">
        <v>0</v>
      </c>
      <c r="Q22" s="59">
        <v>86</v>
      </c>
      <c r="R22" s="59">
        <v>36048.19</v>
      </c>
      <c r="S22" s="59">
        <v>2150</v>
      </c>
      <c r="T22" s="59">
        <v>21629.43</v>
      </c>
      <c r="U22" s="59">
        <v>1634</v>
      </c>
      <c r="V22" s="59">
        <v>16221.75</v>
      </c>
      <c r="W22" s="59">
        <v>0</v>
      </c>
      <c r="X22" s="59">
        <v>0</v>
      </c>
      <c r="Y22" s="59">
        <f t="shared" ref="Y22:Y34" si="11">O22+Q22+S22+U22+W22</f>
        <v>3870</v>
      </c>
      <c r="Z22" s="59">
        <f t="shared" ref="Z22:Z34" si="12">P22+R22+T22+V22+X22</f>
        <v>73899.37</v>
      </c>
      <c r="AA22" s="59">
        <v>0</v>
      </c>
      <c r="AB22" s="59">
        <v>0</v>
      </c>
      <c r="AC22" s="59">
        <v>44</v>
      </c>
      <c r="AD22" s="59">
        <v>15.3</v>
      </c>
      <c r="AE22" s="59">
        <v>43</v>
      </c>
      <c r="AF22" s="59">
        <v>334.17</v>
      </c>
      <c r="AG22" s="59">
        <v>0</v>
      </c>
      <c r="AH22" s="59">
        <v>0</v>
      </c>
      <c r="AI22" s="59">
        <v>0</v>
      </c>
      <c r="AJ22" s="59">
        <v>0</v>
      </c>
      <c r="AK22" s="59">
        <v>47</v>
      </c>
      <c r="AL22" s="59">
        <v>20.57</v>
      </c>
      <c r="AM22" s="59">
        <f t="shared" si="9"/>
        <v>7679</v>
      </c>
      <c r="AN22" s="59">
        <f t="shared" si="10"/>
        <v>79077.385000000009</v>
      </c>
      <c r="AO22" s="59">
        <v>1155</v>
      </c>
      <c r="AP22" s="59">
        <v>11874.02</v>
      </c>
      <c r="AQ22" s="59">
        <v>0</v>
      </c>
      <c r="AR22" s="59">
        <v>0</v>
      </c>
      <c r="AS22" s="59">
        <v>0</v>
      </c>
      <c r="AT22" s="59">
        <v>0</v>
      </c>
      <c r="AU22" s="59">
        <v>129</v>
      </c>
      <c r="AV22" s="59">
        <v>4609.17</v>
      </c>
      <c r="AW22" s="59">
        <v>0</v>
      </c>
      <c r="AX22" s="59">
        <v>0</v>
      </c>
      <c r="AY22" s="59">
        <v>301</v>
      </c>
      <c r="AZ22" s="59">
        <v>4609.17</v>
      </c>
      <c r="BA22" s="59">
        <v>430</v>
      </c>
      <c r="BB22" s="59">
        <v>9218.34</v>
      </c>
      <c r="BC22" s="59">
        <v>8130</v>
      </c>
      <c r="BD22" s="59">
        <v>88378.46</v>
      </c>
    </row>
    <row r="23" spans="1:56" s="105" customFormat="1" ht="15.75" x14ac:dyDescent="0.25">
      <c r="A23" s="59">
        <v>15</v>
      </c>
      <c r="B23" s="59" t="s">
        <v>51</v>
      </c>
      <c r="C23" s="190">
        <f>'Crop Loan'!EU26</f>
        <v>8</v>
      </c>
      <c r="D23" s="190">
        <f>'Crop Loan'!EV26</f>
        <v>24.89</v>
      </c>
      <c r="E23" s="59">
        <v>17</v>
      </c>
      <c r="F23" s="98">
        <v>22.598799999999997</v>
      </c>
      <c r="G23" s="59">
        <v>5</v>
      </c>
      <c r="H23" s="98">
        <v>6.86</v>
      </c>
      <c r="I23" s="59">
        <v>4</v>
      </c>
      <c r="J23" s="59">
        <v>5.69</v>
      </c>
      <c r="K23" s="59">
        <v>0</v>
      </c>
      <c r="L23" s="59">
        <v>0</v>
      </c>
      <c r="M23" s="190">
        <f t="shared" si="7"/>
        <v>29</v>
      </c>
      <c r="N23" s="190">
        <f t="shared" si="8"/>
        <v>53.178799999999995</v>
      </c>
      <c r="O23" s="59">
        <v>0</v>
      </c>
      <c r="P23" s="59">
        <v>0</v>
      </c>
      <c r="Q23" s="59">
        <v>1</v>
      </c>
      <c r="R23" s="59">
        <v>287.16000000000003</v>
      </c>
      <c r="S23" s="59">
        <v>0</v>
      </c>
      <c r="T23" s="59">
        <v>0</v>
      </c>
      <c r="U23" s="59">
        <v>14</v>
      </c>
      <c r="V23" s="59">
        <v>143.58000000000001</v>
      </c>
      <c r="W23" s="59">
        <v>1</v>
      </c>
      <c r="X23" s="59">
        <v>287.16000000000003</v>
      </c>
      <c r="Y23" s="59">
        <f t="shared" si="11"/>
        <v>16</v>
      </c>
      <c r="Z23" s="59">
        <f t="shared" si="12"/>
        <v>717.90000000000009</v>
      </c>
      <c r="AA23" s="59">
        <v>20</v>
      </c>
      <c r="AB23" s="59">
        <v>17.489999999999998</v>
      </c>
      <c r="AC23" s="59">
        <v>20</v>
      </c>
      <c r="AD23" s="59">
        <v>17.489999999999998</v>
      </c>
      <c r="AE23" s="59">
        <v>3</v>
      </c>
      <c r="AF23" s="59">
        <v>34.979999999999997</v>
      </c>
      <c r="AG23" s="59">
        <v>0</v>
      </c>
      <c r="AH23" s="59">
        <v>0</v>
      </c>
      <c r="AI23" s="59">
        <v>0</v>
      </c>
      <c r="AJ23" s="59">
        <v>0</v>
      </c>
      <c r="AK23" s="59">
        <v>20</v>
      </c>
      <c r="AL23" s="59">
        <v>17.489999999999998</v>
      </c>
      <c r="AM23" s="59">
        <f t="shared" si="9"/>
        <v>108</v>
      </c>
      <c r="AN23" s="59">
        <f t="shared" si="10"/>
        <v>858.52880000000016</v>
      </c>
      <c r="AO23" s="59">
        <v>15</v>
      </c>
      <c r="AP23" s="59">
        <v>126.6</v>
      </c>
      <c r="AQ23" s="59">
        <v>0</v>
      </c>
      <c r="AR23" s="59">
        <v>0</v>
      </c>
      <c r="AS23" s="59">
        <v>0</v>
      </c>
      <c r="AT23" s="59">
        <v>0</v>
      </c>
      <c r="AU23" s="59">
        <v>20</v>
      </c>
      <c r="AV23" s="59">
        <v>788.55</v>
      </c>
      <c r="AW23" s="59">
        <v>0</v>
      </c>
      <c r="AX23" s="59">
        <v>0</v>
      </c>
      <c r="AY23" s="59">
        <v>53</v>
      </c>
      <c r="AZ23" s="59">
        <v>788.55</v>
      </c>
      <c r="BA23" s="59">
        <v>73</v>
      </c>
      <c r="BB23" s="59">
        <v>1577.1</v>
      </c>
      <c r="BC23" s="59">
        <v>176</v>
      </c>
      <c r="BD23" s="59">
        <v>2421.09</v>
      </c>
    </row>
    <row r="24" spans="1:56" s="105" customFormat="1" ht="15.75" x14ac:dyDescent="0.25">
      <c r="A24" s="59">
        <v>16</v>
      </c>
      <c r="B24" s="59" t="s">
        <v>52</v>
      </c>
      <c r="C24" s="190">
        <f>'Crop Loan'!EU27</f>
        <v>6</v>
      </c>
      <c r="D24" s="190">
        <f>'Crop Loan'!EV27</f>
        <v>19</v>
      </c>
      <c r="E24" s="59">
        <v>1339</v>
      </c>
      <c r="F24" s="98">
        <v>1757.7672</v>
      </c>
      <c r="G24" s="59">
        <v>0</v>
      </c>
      <c r="H24" s="98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1345</v>
      </c>
      <c r="N24" s="190">
        <f t="shared" si="8"/>
        <v>1776.7672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18</v>
      </c>
      <c r="X24" s="59">
        <v>9036.9500000000007</v>
      </c>
      <c r="Y24" s="59">
        <f t="shared" si="11"/>
        <v>18</v>
      </c>
      <c r="Z24" s="59">
        <f t="shared" si="12"/>
        <v>9036.9500000000007</v>
      </c>
      <c r="AA24" s="59">
        <v>0</v>
      </c>
      <c r="AB24" s="59">
        <v>0</v>
      </c>
      <c r="AC24" s="59">
        <v>190</v>
      </c>
      <c r="AD24" s="59">
        <v>165.75</v>
      </c>
      <c r="AE24" s="59">
        <v>300</v>
      </c>
      <c r="AF24" s="59">
        <v>4200.3</v>
      </c>
      <c r="AG24" s="59">
        <v>108</v>
      </c>
      <c r="AH24" s="59">
        <v>95.62</v>
      </c>
      <c r="AI24" s="59">
        <v>10</v>
      </c>
      <c r="AJ24" s="59">
        <v>9.69</v>
      </c>
      <c r="AK24" s="59">
        <v>220</v>
      </c>
      <c r="AL24" s="59">
        <v>193.15</v>
      </c>
      <c r="AM24" s="59">
        <f t="shared" si="9"/>
        <v>2191</v>
      </c>
      <c r="AN24" s="59">
        <f t="shared" si="10"/>
        <v>15478.227200000003</v>
      </c>
      <c r="AO24" s="59">
        <v>328</v>
      </c>
      <c r="AP24" s="59">
        <v>2324.87</v>
      </c>
      <c r="AQ24" s="59">
        <v>0</v>
      </c>
      <c r="AR24" s="59">
        <v>0</v>
      </c>
      <c r="AS24" s="59">
        <v>0</v>
      </c>
      <c r="AT24" s="59">
        <v>0</v>
      </c>
      <c r="AU24" s="59">
        <v>90</v>
      </c>
      <c r="AV24" s="59">
        <v>3575.95</v>
      </c>
      <c r="AW24" s="59">
        <v>0</v>
      </c>
      <c r="AX24" s="59">
        <v>0</v>
      </c>
      <c r="AY24" s="59">
        <v>240</v>
      </c>
      <c r="AZ24" s="59">
        <v>3575.95</v>
      </c>
      <c r="BA24" s="59">
        <v>330</v>
      </c>
      <c r="BB24" s="59">
        <v>7151.9</v>
      </c>
      <c r="BC24" s="59">
        <v>2517</v>
      </c>
      <c r="BD24" s="59">
        <v>22651</v>
      </c>
    </row>
    <row r="25" spans="1:56" s="105" customFormat="1" ht="15.75" x14ac:dyDescent="0.25">
      <c r="A25" s="59">
        <v>17</v>
      </c>
      <c r="B25" s="59" t="s">
        <v>53</v>
      </c>
      <c r="C25" s="190">
        <f>'Crop Loan'!EU28</f>
        <v>367</v>
      </c>
      <c r="D25" s="190">
        <f>'Crop Loan'!EV28</f>
        <v>1203.01</v>
      </c>
      <c r="E25" s="59">
        <v>13343</v>
      </c>
      <c r="F25" s="98">
        <v>16824.27</v>
      </c>
      <c r="G25" s="59">
        <v>0</v>
      </c>
      <c r="H25" s="98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13710</v>
      </c>
      <c r="N25" s="190">
        <f t="shared" si="8"/>
        <v>18027.28</v>
      </c>
      <c r="O25" s="59">
        <v>0</v>
      </c>
      <c r="P25" s="59">
        <v>0</v>
      </c>
      <c r="Q25" s="59">
        <v>95</v>
      </c>
      <c r="R25" s="59">
        <v>46763.46</v>
      </c>
      <c r="S25" s="59">
        <v>0</v>
      </c>
      <c r="T25" s="59">
        <v>0</v>
      </c>
      <c r="U25" s="59">
        <v>0</v>
      </c>
      <c r="V25" s="59">
        <v>0</v>
      </c>
      <c r="W25" s="59">
        <v>11</v>
      </c>
      <c r="X25" s="59">
        <v>5265.65</v>
      </c>
      <c r="Y25" s="59">
        <f t="shared" si="11"/>
        <v>106</v>
      </c>
      <c r="Z25" s="59">
        <f t="shared" si="12"/>
        <v>52029.11</v>
      </c>
      <c r="AA25" s="59">
        <v>0</v>
      </c>
      <c r="AB25" s="59">
        <v>0</v>
      </c>
      <c r="AC25" s="59">
        <v>86</v>
      </c>
      <c r="AD25" s="59">
        <v>74.03</v>
      </c>
      <c r="AE25" s="59">
        <v>132</v>
      </c>
      <c r="AF25" s="59">
        <v>1873.95</v>
      </c>
      <c r="AG25" s="59">
        <v>0</v>
      </c>
      <c r="AH25" s="59">
        <v>0</v>
      </c>
      <c r="AI25" s="59">
        <v>0</v>
      </c>
      <c r="AJ25" s="59">
        <v>0</v>
      </c>
      <c r="AK25" s="59">
        <v>102</v>
      </c>
      <c r="AL25" s="59">
        <v>86.2</v>
      </c>
      <c r="AM25" s="59">
        <f t="shared" si="9"/>
        <v>14136</v>
      </c>
      <c r="AN25" s="59">
        <f t="shared" si="10"/>
        <v>72090.569999999992</v>
      </c>
      <c r="AO25" s="59">
        <v>2106</v>
      </c>
      <c r="AP25" s="59">
        <v>10911.38</v>
      </c>
      <c r="AQ25" s="59">
        <v>0</v>
      </c>
      <c r="AR25" s="59">
        <v>0</v>
      </c>
      <c r="AS25" s="59">
        <v>0</v>
      </c>
      <c r="AT25" s="59">
        <v>0</v>
      </c>
      <c r="AU25" s="59">
        <v>478</v>
      </c>
      <c r="AV25" s="59">
        <v>19094.560000000001</v>
      </c>
      <c r="AW25" s="59">
        <v>0</v>
      </c>
      <c r="AX25" s="59">
        <v>0</v>
      </c>
      <c r="AY25" s="59">
        <v>2826</v>
      </c>
      <c r="AZ25" s="59">
        <v>42428.56</v>
      </c>
      <c r="BA25" s="59">
        <v>3304</v>
      </c>
      <c r="BB25" s="59">
        <v>61523.12</v>
      </c>
      <c r="BC25" s="59">
        <v>17341</v>
      </c>
      <c r="BD25" s="59">
        <v>134265.60999999999</v>
      </c>
    </row>
    <row r="26" spans="1:56" s="105" customFormat="1" ht="15.75" x14ac:dyDescent="0.25">
      <c r="A26" s="59">
        <v>18</v>
      </c>
      <c r="B26" s="59" t="s">
        <v>54</v>
      </c>
      <c r="C26" s="190">
        <f>'Crop Loan'!EU29</f>
        <v>6990</v>
      </c>
      <c r="D26" s="190">
        <f>'Crop Loan'!EV29</f>
        <v>20970.11</v>
      </c>
      <c r="E26" s="59">
        <v>19357</v>
      </c>
      <c r="F26" s="98">
        <v>24350.751499999998</v>
      </c>
      <c r="G26" s="59">
        <v>9229</v>
      </c>
      <c r="H26" s="98">
        <v>11495.598499999998</v>
      </c>
      <c r="I26" s="59">
        <v>21752</v>
      </c>
      <c r="J26" s="59">
        <v>24194.36</v>
      </c>
      <c r="K26" s="59">
        <v>1532</v>
      </c>
      <c r="L26" s="59">
        <v>2060.09</v>
      </c>
      <c r="M26" s="190">
        <f t="shared" si="7"/>
        <v>49631</v>
      </c>
      <c r="N26" s="190">
        <f t="shared" si="8"/>
        <v>71575.311499999996</v>
      </c>
      <c r="O26" s="59">
        <v>817</v>
      </c>
      <c r="P26" s="59">
        <v>8156.42</v>
      </c>
      <c r="Q26" s="59">
        <v>360</v>
      </c>
      <c r="R26" s="59">
        <v>187179.29</v>
      </c>
      <c r="S26" s="59">
        <v>2109</v>
      </c>
      <c r="T26" s="59">
        <v>21018.37</v>
      </c>
      <c r="U26" s="59">
        <v>6235</v>
      </c>
      <c r="V26" s="59">
        <v>62456.49</v>
      </c>
      <c r="W26" s="59">
        <v>323</v>
      </c>
      <c r="X26" s="59">
        <v>149551.82</v>
      </c>
      <c r="Y26" s="59">
        <f t="shared" si="11"/>
        <v>9844</v>
      </c>
      <c r="Z26" s="59">
        <f t="shared" si="12"/>
        <v>428362.39</v>
      </c>
      <c r="AA26" s="59">
        <v>732</v>
      </c>
      <c r="AB26" s="59">
        <v>640.35</v>
      </c>
      <c r="AC26" s="59">
        <v>3502</v>
      </c>
      <c r="AD26" s="59">
        <v>3050.14</v>
      </c>
      <c r="AE26" s="59">
        <v>1695</v>
      </c>
      <c r="AF26" s="59">
        <v>23415.51</v>
      </c>
      <c r="AG26" s="59">
        <v>206</v>
      </c>
      <c r="AH26" s="59">
        <v>180.17</v>
      </c>
      <c r="AI26" s="59">
        <v>22</v>
      </c>
      <c r="AJ26" s="59">
        <v>18.329999999999998</v>
      </c>
      <c r="AK26" s="59">
        <v>3504</v>
      </c>
      <c r="AL26" s="59">
        <v>3041.26</v>
      </c>
      <c r="AM26" s="59">
        <f t="shared" si="9"/>
        <v>69136</v>
      </c>
      <c r="AN26" s="59">
        <f t="shared" si="10"/>
        <v>530283.46149999998</v>
      </c>
      <c r="AO26" s="59">
        <v>10319</v>
      </c>
      <c r="AP26" s="59">
        <v>79584.759999999995</v>
      </c>
      <c r="AQ26" s="59">
        <v>0</v>
      </c>
      <c r="AR26" s="59">
        <v>0</v>
      </c>
      <c r="AS26" s="59">
        <v>0</v>
      </c>
      <c r="AT26" s="59">
        <v>0</v>
      </c>
      <c r="AU26" s="59">
        <v>20817</v>
      </c>
      <c r="AV26" s="59">
        <v>832326.67</v>
      </c>
      <c r="AW26" s="59">
        <v>0</v>
      </c>
      <c r="AX26" s="59">
        <v>0</v>
      </c>
      <c r="AY26" s="59">
        <v>38260</v>
      </c>
      <c r="AZ26" s="59">
        <v>573696.81000000006</v>
      </c>
      <c r="BA26" s="59">
        <v>59077</v>
      </c>
      <c r="BB26" s="59">
        <v>1406023.48</v>
      </c>
      <c r="BC26" s="59">
        <v>127881</v>
      </c>
      <c r="BD26" s="59">
        <v>1936588.56</v>
      </c>
    </row>
    <row r="27" spans="1:56" s="105" customFormat="1" ht="15.75" x14ac:dyDescent="0.25">
      <c r="A27" s="59">
        <v>19</v>
      </c>
      <c r="B27" s="59" t="s">
        <v>55</v>
      </c>
      <c r="C27" s="190">
        <f>'Crop Loan'!EU30</f>
        <v>2132</v>
      </c>
      <c r="D27" s="190">
        <f>'Crop Loan'!EV30</f>
        <v>6396.94</v>
      </c>
      <c r="E27" s="59">
        <v>20835</v>
      </c>
      <c r="F27" s="98">
        <v>26987.561999999998</v>
      </c>
      <c r="G27" s="59">
        <v>8982</v>
      </c>
      <c r="H27" s="98">
        <v>11904.592499999999</v>
      </c>
      <c r="I27" s="59">
        <v>16188</v>
      </c>
      <c r="J27" s="59">
        <v>16729.03</v>
      </c>
      <c r="K27" s="59">
        <v>1281</v>
      </c>
      <c r="L27" s="59">
        <v>1711.05</v>
      </c>
      <c r="M27" s="190">
        <f t="shared" si="7"/>
        <v>40436</v>
      </c>
      <c r="N27" s="190">
        <f t="shared" si="8"/>
        <v>51824.582000000002</v>
      </c>
      <c r="O27" s="59">
        <v>0</v>
      </c>
      <c r="P27" s="59">
        <v>0</v>
      </c>
      <c r="Q27" s="59">
        <v>216</v>
      </c>
      <c r="R27" s="59">
        <v>96322.17</v>
      </c>
      <c r="S27" s="59">
        <v>466</v>
      </c>
      <c r="T27" s="59">
        <v>4684.75</v>
      </c>
      <c r="U27" s="59">
        <v>5624</v>
      </c>
      <c r="V27" s="59">
        <v>56178.81</v>
      </c>
      <c r="W27" s="59">
        <v>350</v>
      </c>
      <c r="X27" s="59">
        <v>172580.42</v>
      </c>
      <c r="Y27" s="59">
        <f t="shared" si="11"/>
        <v>6656</v>
      </c>
      <c r="Z27" s="59">
        <f t="shared" si="12"/>
        <v>329766.15000000002</v>
      </c>
      <c r="AA27" s="59">
        <v>2713</v>
      </c>
      <c r="AB27" s="59">
        <v>2369.08</v>
      </c>
      <c r="AC27" s="59">
        <v>4611</v>
      </c>
      <c r="AD27" s="59">
        <v>4048.15</v>
      </c>
      <c r="AE27" s="59">
        <v>3088</v>
      </c>
      <c r="AF27" s="59">
        <v>43351.17</v>
      </c>
      <c r="AG27" s="59">
        <v>2175</v>
      </c>
      <c r="AH27" s="59">
        <v>1899.02</v>
      </c>
      <c r="AI27" s="59">
        <v>258</v>
      </c>
      <c r="AJ27" s="59">
        <v>192.96</v>
      </c>
      <c r="AK27" s="59">
        <v>6778</v>
      </c>
      <c r="AL27" s="59">
        <v>5925.52</v>
      </c>
      <c r="AM27" s="59">
        <f t="shared" si="9"/>
        <v>66715</v>
      </c>
      <c r="AN27" s="59">
        <f t="shared" si="10"/>
        <v>439376.6320000001</v>
      </c>
      <c r="AO27" s="59">
        <v>9957</v>
      </c>
      <c r="AP27" s="59">
        <v>65969.56</v>
      </c>
      <c r="AQ27" s="59">
        <v>0</v>
      </c>
      <c r="AR27" s="59">
        <v>0</v>
      </c>
      <c r="AS27" s="59">
        <v>0</v>
      </c>
      <c r="AT27" s="59">
        <v>0</v>
      </c>
      <c r="AU27" s="59">
        <v>9520</v>
      </c>
      <c r="AV27" s="59">
        <v>380092.48</v>
      </c>
      <c r="AW27" s="59">
        <v>0</v>
      </c>
      <c r="AX27" s="59">
        <v>0</v>
      </c>
      <c r="AY27" s="59">
        <v>15564</v>
      </c>
      <c r="AZ27" s="59">
        <v>233263.76</v>
      </c>
      <c r="BA27" s="59">
        <v>25084</v>
      </c>
      <c r="BB27" s="59">
        <v>613356.24</v>
      </c>
      <c r="BC27" s="59">
        <v>91460</v>
      </c>
      <c r="BD27" s="59">
        <v>1053153.27</v>
      </c>
    </row>
    <row r="28" spans="1:56" s="105" customFormat="1" ht="15.75" x14ac:dyDescent="0.25">
      <c r="A28" s="59">
        <v>20</v>
      </c>
      <c r="B28" s="59" t="s">
        <v>56</v>
      </c>
      <c r="C28" s="190">
        <f>'Crop Loan'!EU31</f>
        <v>520</v>
      </c>
      <c r="D28" s="190">
        <f>'Crop Loan'!EV31</f>
        <v>1561.01</v>
      </c>
      <c r="E28" s="59">
        <v>21170</v>
      </c>
      <c r="F28" s="98">
        <v>27317.449499999999</v>
      </c>
      <c r="G28" s="59">
        <v>5516</v>
      </c>
      <c r="H28" s="98">
        <v>7396.5479999999998</v>
      </c>
      <c r="I28" s="59">
        <v>14720</v>
      </c>
      <c r="J28" s="59">
        <v>14754.31</v>
      </c>
      <c r="K28" s="59">
        <v>1075</v>
      </c>
      <c r="L28" s="59">
        <v>1441.19</v>
      </c>
      <c r="M28" s="190">
        <f t="shared" si="7"/>
        <v>37485</v>
      </c>
      <c r="N28" s="190">
        <f t="shared" si="8"/>
        <v>45073.959499999997</v>
      </c>
      <c r="O28" s="59">
        <v>161</v>
      </c>
      <c r="P28" s="59">
        <v>1605.36</v>
      </c>
      <c r="Q28" s="59">
        <v>160</v>
      </c>
      <c r="R28" s="59">
        <v>67512.14</v>
      </c>
      <c r="S28" s="59">
        <v>46</v>
      </c>
      <c r="T28" s="59">
        <v>449.65</v>
      </c>
      <c r="U28" s="59">
        <v>75</v>
      </c>
      <c r="V28" s="59">
        <v>705.68</v>
      </c>
      <c r="W28" s="59">
        <v>32</v>
      </c>
      <c r="X28" s="59">
        <v>4082.06</v>
      </c>
      <c r="Y28" s="59">
        <f t="shared" si="11"/>
        <v>474</v>
      </c>
      <c r="Z28" s="59">
        <f t="shared" si="12"/>
        <v>74354.889999999985</v>
      </c>
      <c r="AA28" s="59">
        <v>1058</v>
      </c>
      <c r="AB28" s="59">
        <v>922.46</v>
      </c>
      <c r="AC28" s="59">
        <v>2558</v>
      </c>
      <c r="AD28" s="59">
        <v>2230.87</v>
      </c>
      <c r="AE28" s="59">
        <v>3501</v>
      </c>
      <c r="AF28" s="59">
        <v>48789.66</v>
      </c>
      <c r="AG28" s="59">
        <v>1757</v>
      </c>
      <c r="AH28" s="59">
        <v>1543.92</v>
      </c>
      <c r="AI28" s="59">
        <v>170</v>
      </c>
      <c r="AJ28" s="59">
        <v>156.99</v>
      </c>
      <c r="AK28" s="59">
        <v>5450</v>
      </c>
      <c r="AL28" s="59">
        <v>4756.97</v>
      </c>
      <c r="AM28" s="59">
        <f t="shared" si="9"/>
        <v>52453</v>
      </c>
      <c r="AN28" s="59">
        <f t="shared" si="10"/>
        <v>177829.71950000001</v>
      </c>
      <c r="AO28" s="59">
        <v>7834</v>
      </c>
      <c r="AP28" s="59">
        <v>26785.13</v>
      </c>
      <c r="AQ28" s="59">
        <v>0</v>
      </c>
      <c r="AR28" s="59">
        <v>0</v>
      </c>
      <c r="AS28" s="59">
        <v>0</v>
      </c>
      <c r="AT28" s="59">
        <v>0</v>
      </c>
      <c r="AU28" s="59">
        <v>1881</v>
      </c>
      <c r="AV28" s="59">
        <v>75205.759999999995</v>
      </c>
      <c r="AW28" s="59">
        <v>0</v>
      </c>
      <c r="AX28" s="59">
        <v>0</v>
      </c>
      <c r="AY28" s="59">
        <v>4788</v>
      </c>
      <c r="AZ28" s="59">
        <v>71924.539999999994</v>
      </c>
      <c r="BA28" s="59">
        <v>6669</v>
      </c>
      <c r="BB28" s="59">
        <v>147130.29999999999</v>
      </c>
      <c r="BC28" s="59">
        <v>58893</v>
      </c>
      <c r="BD28" s="59">
        <v>325697.78000000003</v>
      </c>
    </row>
    <row r="29" spans="1:56" s="105" customFormat="1" ht="15.75" x14ac:dyDescent="0.25">
      <c r="A29" s="59">
        <v>21</v>
      </c>
      <c r="B29" s="59" t="s">
        <v>57</v>
      </c>
      <c r="C29" s="190">
        <f>'Crop Loan'!EU32</f>
        <v>3</v>
      </c>
      <c r="D29" s="190">
        <f>'Crop Loan'!EV32</f>
        <v>2</v>
      </c>
      <c r="E29" s="59">
        <v>1654</v>
      </c>
      <c r="F29" s="98">
        <v>2173.7709999999997</v>
      </c>
      <c r="G29" s="59">
        <v>451</v>
      </c>
      <c r="H29" s="98">
        <v>642.65599999999995</v>
      </c>
      <c r="I29" s="59">
        <v>422</v>
      </c>
      <c r="J29" s="59">
        <v>567.13</v>
      </c>
      <c r="K29" s="59">
        <v>0</v>
      </c>
      <c r="L29" s="59">
        <v>0</v>
      </c>
      <c r="M29" s="190">
        <f t="shared" si="7"/>
        <v>2079</v>
      </c>
      <c r="N29" s="190">
        <f t="shared" si="8"/>
        <v>2742.9009999999998</v>
      </c>
      <c r="O29" s="59">
        <v>0</v>
      </c>
      <c r="P29" s="59">
        <v>0</v>
      </c>
      <c r="Q29" s="59">
        <v>34</v>
      </c>
      <c r="R29" s="59">
        <v>16868.009999999998</v>
      </c>
      <c r="S29" s="59">
        <v>0</v>
      </c>
      <c r="T29" s="59">
        <v>0</v>
      </c>
      <c r="U29" s="59">
        <v>843</v>
      </c>
      <c r="V29" s="59">
        <v>8434.5300000000007</v>
      </c>
      <c r="W29" s="59">
        <v>34</v>
      </c>
      <c r="X29" s="59">
        <v>16868.009999999998</v>
      </c>
      <c r="Y29" s="59">
        <f t="shared" si="11"/>
        <v>911</v>
      </c>
      <c r="Z29" s="59">
        <f t="shared" si="12"/>
        <v>42170.55</v>
      </c>
      <c r="AA29" s="59">
        <v>1478</v>
      </c>
      <c r="AB29" s="59">
        <v>1292.47</v>
      </c>
      <c r="AC29" s="59">
        <v>1478</v>
      </c>
      <c r="AD29" s="59">
        <v>1292.47</v>
      </c>
      <c r="AE29" s="59">
        <v>185</v>
      </c>
      <c r="AF29" s="59">
        <v>2584.92</v>
      </c>
      <c r="AG29" s="59">
        <v>0</v>
      </c>
      <c r="AH29" s="59">
        <v>0</v>
      </c>
      <c r="AI29" s="59">
        <v>0</v>
      </c>
      <c r="AJ29" s="59">
        <v>0</v>
      </c>
      <c r="AK29" s="59">
        <v>1478</v>
      </c>
      <c r="AL29" s="59">
        <v>1292.47</v>
      </c>
      <c r="AM29" s="59">
        <f t="shared" si="9"/>
        <v>7609</v>
      </c>
      <c r="AN29" s="59">
        <f t="shared" si="10"/>
        <v>51375.781000000003</v>
      </c>
      <c r="AO29" s="59">
        <v>1141</v>
      </c>
      <c r="AP29" s="59">
        <v>7723.38</v>
      </c>
      <c r="AQ29" s="59">
        <v>0</v>
      </c>
      <c r="AR29" s="59">
        <v>0</v>
      </c>
      <c r="AS29" s="59">
        <v>0</v>
      </c>
      <c r="AT29" s="59">
        <v>0</v>
      </c>
      <c r="AU29" s="59">
        <v>1296</v>
      </c>
      <c r="AV29" s="59">
        <v>51849.74</v>
      </c>
      <c r="AW29" s="59">
        <v>0</v>
      </c>
      <c r="AX29" s="59">
        <v>0</v>
      </c>
      <c r="AY29" s="59">
        <v>3457</v>
      </c>
      <c r="AZ29" s="59">
        <v>51849.74</v>
      </c>
      <c r="BA29" s="59">
        <v>4753</v>
      </c>
      <c r="BB29" s="59">
        <v>103699.48</v>
      </c>
      <c r="BC29" s="59">
        <v>12362</v>
      </c>
      <c r="BD29" s="59">
        <v>155188.67000000001</v>
      </c>
    </row>
    <row r="30" spans="1:56" s="105" customFormat="1" ht="15.75" x14ac:dyDescent="0.25">
      <c r="A30" s="59">
        <v>22</v>
      </c>
      <c r="B30" s="59" t="s">
        <v>58</v>
      </c>
      <c r="C30" s="190">
        <f>'Crop Loan'!EU33</f>
        <v>315</v>
      </c>
      <c r="D30" s="190">
        <f>'Crop Loan'!EV33</f>
        <v>943.6</v>
      </c>
      <c r="E30" s="59">
        <v>7313</v>
      </c>
      <c r="F30" s="98">
        <v>8842.9206249999988</v>
      </c>
      <c r="G30" s="59">
        <v>0</v>
      </c>
      <c r="H30" s="98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7628</v>
      </c>
      <c r="N30" s="190">
        <f t="shared" si="8"/>
        <v>9786.5206249999992</v>
      </c>
      <c r="O30" s="59">
        <v>0</v>
      </c>
      <c r="P30" s="59">
        <v>0</v>
      </c>
      <c r="Q30" s="59">
        <v>90</v>
      </c>
      <c r="R30" s="59">
        <v>43345.19</v>
      </c>
      <c r="S30" s="59">
        <v>0</v>
      </c>
      <c r="T30" s="59">
        <v>0</v>
      </c>
      <c r="U30" s="59">
        <v>0</v>
      </c>
      <c r="V30" s="59">
        <v>0</v>
      </c>
      <c r="W30" s="59">
        <v>1</v>
      </c>
      <c r="X30" s="59">
        <v>682.99</v>
      </c>
      <c r="Y30" s="59">
        <f t="shared" si="11"/>
        <v>91</v>
      </c>
      <c r="Z30" s="59">
        <f t="shared" si="12"/>
        <v>44028.18</v>
      </c>
      <c r="AA30" s="59">
        <v>0</v>
      </c>
      <c r="AB30" s="59">
        <v>0</v>
      </c>
      <c r="AC30" s="59">
        <v>40</v>
      </c>
      <c r="AD30" s="59">
        <v>38.799999999999997</v>
      </c>
      <c r="AE30" s="59">
        <v>73</v>
      </c>
      <c r="AF30" s="59">
        <v>1022.25</v>
      </c>
      <c r="AG30" s="59">
        <v>0</v>
      </c>
      <c r="AH30" s="59">
        <v>0</v>
      </c>
      <c r="AI30" s="59">
        <v>0</v>
      </c>
      <c r="AJ30" s="59">
        <v>0</v>
      </c>
      <c r="AK30" s="59">
        <v>52</v>
      </c>
      <c r="AL30" s="59">
        <v>47.09</v>
      </c>
      <c r="AM30" s="59">
        <f t="shared" si="9"/>
        <v>7884</v>
      </c>
      <c r="AN30" s="59">
        <f t="shared" si="10"/>
        <v>54922.840624999997</v>
      </c>
      <c r="AO30" s="59">
        <v>1172</v>
      </c>
      <c r="AP30" s="59">
        <v>8351.7199999999993</v>
      </c>
      <c r="AQ30" s="59">
        <v>0</v>
      </c>
      <c r="AR30" s="59">
        <v>0</v>
      </c>
      <c r="AS30" s="59">
        <v>0</v>
      </c>
      <c r="AT30" s="59">
        <v>0</v>
      </c>
      <c r="AU30" s="59">
        <v>581</v>
      </c>
      <c r="AV30" s="59">
        <v>23236.799999999999</v>
      </c>
      <c r="AW30" s="59">
        <v>0</v>
      </c>
      <c r="AX30" s="59">
        <v>0</v>
      </c>
      <c r="AY30" s="59">
        <v>3700</v>
      </c>
      <c r="AZ30" s="59">
        <v>55552.23</v>
      </c>
      <c r="BA30" s="59">
        <v>4281</v>
      </c>
      <c r="BB30" s="59">
        <v>78789.03</v>
      </c>
      <c r="BC30" s="59">
        <v>12098</v>
      </c>
      <c r="BD30" s="59">
        <v>134467.20000000001</v>
      </c>
    </row>
    <row r="31" spans="1:56" s="105" customFormat="1" ht="15.75" x14ac:dyDescent="0.25">
      <c r="A31" s="59">
        <v>23</v>
      </c>
      <c r="B31" s="59" t="s">
        <v>59</v>
      </c>
      <c r="C31" s="190">
        <f>'Crop Loan'!EU34</f>
        <v>21</v>
      </c>
      <c r="D31" s="190">
        <f>'Crop Loan'!EV34</f>
        <v>112</v>
      </c>
      <c r="E31" s="59">
        <v>11196</v>
      </c>
      <c r="F31" s="98">
        <v>15002.63</v>
      </c>
      <c r="G31" s="59">
        <v>0</v>
      </c>
      <c r="H31" s="98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11217</v>
      </c>
      <c r="N31" s="190">
        <f t="shared" si="8"/>
        <v>15114.63</v>
      </c>
      <c r="O31" s="59">
        <v>245</v>
      </c>
      <c r="P31" s="59">
        <v>2448.67</v>
      </c>
      <c r="Q31" s="59">
        <v>85</v>
      </c>
      <c r="R31" s="59">
        <v>43214.07</v>
      </c>
      <c r="S31" s="59">
        <v>223</v>
      </c>
      <c r="T31" s="59">
        <v>2232.38</v>
      </c>
      <c r="U31" s="59">
        <v>228</v>
      </c>
      <c r="V31" s="59">
        <v>2275.9299999999998</v>
      </c>
      <c r="W31" s="59">
        <v>9</v>
      </c>
      <c r="X31" s="59">
        <v>4635.4399999999996</v>
      </c>
      <c r="Y31" s="59">
        <f t="shared" si="11"/>
        <v>790</v>
      </c>
      <c r="Z31" s="59">
        <f t="shared" si="12"/>
        <v>54806.49</v>
      </c>
      <c r="AA31" s="59">
        <v>3</v>
      </c>
      <c r="AB31" s="59">
        <v>2.91</v>
      </c>
      <c r="AC31" s="59">
        <v>83</v>
      </c>
      <c r="AD31" s="59">
        <v>71.23</v>
      </c>
      <c r="AE31" s="59">
        <v>127</v>
      </c>
      <c r="AF31" s="59">
        <v>1795.51</v>
      </c>
      <c r="AG31" s="59">
        <v>54</v>
      </c>
      <c r="AH31" s="59">
        <v>45.07</v>
      </c>
      <c r="AI31" s="59">
        <v>8</v>
      </c>
      <c r="AJ31" s="59">
        <v>4.58</v>
      </c>
      <c r="AK31" s="59">
        <v>116</v>
      </c>
      <c r="AL31" s="59">
        <v>100.85</v>
      </c>
      <c r="AM31" s="59">
        <f t="shared" si="9"/>
        <v>12398</v>
      </c>
      <c r="AN31" s="59">
        <f t="shared" si="10"/>
        <v>71941.27</v>
      </c>
      <c r="AO31" s="59">
        <v>1857</v>
      </c>
      <c r="AP31" s="59">
        <v>10776.19</v>
      </c>
      <c r="AQ31" s="59">
        <v>0</v>
      </c>
      <c r="AR31" s="59">
        <v>0</v>
      </c>
      <c r="AS31" s="59">
        <v>0</v>
      </c>
      <c r="AT31" s="59">
        <v>0</v>
      </c>
      <c r="AU31" s="59">
        <v>61</v>
      </c>
      <c r="AV31" s="59">
        <v>2420.2600000000002</v>
      </c>
      <c r="AW31" s="59">
        <v>0</v>
      </c>
      <c r="AX31" s="59">
        <v>0</v>
      </c>
      <c r="AY31" s="59">
        <v>527</v>
      </c>
      <c r="AZ31" s="59">
        <v>7912.99</v>
      </c>
      <c r="BA31" s="59">
        <v>588</v>
      </c>
      <c r="BB31" s="59">
        <v>10333.25</v>
      </c>
      <c r="BC31" s="59">
        <v>12969</v>
      </c>
      <c r="BD31" s="59">
        <v>82174.52</v>
      </c>
    </row>
    <row r="32" spans="1:56" s="105" customFormat="1" ht="15.75" x14ac:dyDescent="0.25">
      <c r="A32" s="59">
        <v>24</v>
      </c>
      <c r="B32" s="59" t="s">
        <v>60</v>
      </c>
      <c r="C32" s="190">
        <f>'Crop Loan'!EU35</f>
        <v>166</v>
      </c>
      <c r="D32" s="190">
        <f>'Crop Loan'!EV35</f>
        <v>497.98</v>
      </c>
      <c r="E32" s="59">
        <v>7992</v>
      </c>
      <c r="F32" s="98">
        <v>10270.124879999999</v>
      </c>
      <c r="G32" s="59">
        <v>0</v>
      </c>
      <c r="H32" s="98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8158</v>
      </c>
      <c r="N32" s="190">
        <f t="shared" si="8"/>
        <v>10768.104879999999</v>
      </c>
      <c r="O32" s="59">
        <v>0</v>
      </c>
      <c r="P32" s="59">
        <v>0</v>
      </c>
      <c r="Q32" s="59">
        <v>52</v>
      </c>
      <c r="R32" s="59">
        <v>17164.150000000001</v>
      </c>
      <c r="S32" s="59">
        <v>0</v>
      </c>
      <c r="T32" s="59">
        <v>0</v>
      </c>
      <c r="U32" s="59">
        <v>0</v>
      </c>
      <c r="V32" s="59">
        <v>0</v>
      </c>
      <c r="W32" s="59">
        <v>40</v>
      </c>
      <c r="X32" s="59">
        <v>16067.17</v>
      </c>
      <c r="Y32" s="59">
        <f t="shared" si="11"/>
        <v>92</v>
      </c>
      <c r="Z32" s="59">
        <f t="shared" si="12"/>
        <v>33231.32</v>
      </c>
      <c r="AA32" s="59">
        <v>0</v>
      </c>
      <c r="AB32" s="59">
        <v>0</v>
      </c>
      <c r="AC32" s="59">
        <v>33</v>
      </c>
      <c r="AD32" s="59">
        <v>3.77</v>
      </c>
      <c r="AE32" s="59">
        <v>33</v>
      </c>
      <c r="AF32" s="59">
        <v>94.83</v>
      </c>
      <c r="AG32" s="59">
        <v>0</v>
      </c>
      <c r="AH32" s="59">
        <v>0</v>
      </c>
      <c r="AI32" s="59">
        <v>0</v>
      </c>
      <c r="AJ32" s="59">
        <v>0</v>
      </c>
      <c r="AK32" s="59">
        <v>33</v>
      </c>
      <c r="AL32" s="59">
        <v>4.4000000000000004</v>
      </c>
      <c r="AM32" s="59">
        <f t="shared" si="9"/>
        <v>8349</v>
      </c>
      <c r="AN32" s="59">
        <f t="shared" si="10"/>
        <v>44102.424879999999</v>
      </c>
      <c r="AO32" s="59">
        <v>1248</v>
      </c>
      <c r="AP32" s="59">
        <v>6666.18</v>
      </c>
      <c r="AQ32" s="59">
        <v>0</v>
      </c>
      <c r="AR32" s="59">
        <v>0</v>
      </c>
      <c r="AS32" s="59">
        <v>0</v>
      </c>
      <c r="AT32" s="59">
        <v>0</v>
      </c>
      <c r="AU32" s="59">
        <v>3282</v>
      </c>
      <c r="AV32" s="59">
        <v>131356.12</v>
      </c>
      <c r="AW32" s="59">
        <v>0</v>
      </c>
      <c r="AX32" s="59">
        <v>0</v>
      </c>
      <c r="AY32" s="59">
        <v>9614</v>
      </c>
      <c r="AZ32" s="59">
        <v>144330.96</v>
      </c>
      <c r="BA32" s="59">
        <v>12896</v>
      </c>
      <c r="BB32" s="59">
        <v>275687.08</v>
      </c>
      <c r="BC32" s="59">
        <v>21212</v>
      </c>
      <c r="BD32" s="59">
        <v>320128.25</v>
      </c>
    </row>
    <row r="33" spans="1:56" s="105" customFormat="1" ht="15.75" x14ac:dyDescent="0.25">
      <c r="A33" s="59">
        <v>25</v>
      </c>
      <c r="B33" s="59" t="s">
        <v>61</v>
      </c>
      <c r="C33" s="190">
        <f>'Crop Loan'!EU36</f>
        <v>318</v>
      </c>
      <c r="D33" s="190">
        <f>'Crop Loan'!EV36</f>
        <v>954.67</v>
      </c>
      <c r="E33" s="59">
        <v>2691</v>
      </c>
      <c r="F33" s="98">
        <v>3490.5</v>
      </c>
      <c r="G33" s="59">
        <v>1311</v>
      </c>
      <c r="H33" s="98">
        <v>1640.31</v>
      </c>
      <c r="I33" s="59">
        <v>3842</v>
      </c>
      <c r="J33" s="59">
        <v>5156.63</v>
      </c>
      <c r="K33" s="59">
        <v>265</v>
      </c>
      <c r="L33" s="59">
        <v>355.44</v>
      </c>
      <c r="M33" s="190">
        <f t="shared" si="7"/>
        <v>7116</v>
      </c>
      <c r="N33" s="190">
        <f t="shared" si="8"/>
        <v>9957.24</v>
      </c>
      <c r="O33" s="59">
        <v>19</v>
      </c>
      <c r="P33" s="59">
        <v>189.24</v>
      </c>
      <c r="Q33" s="59">
        <v>93</v>
      </c>
      <c r="R33" s="59">
        <v>46126.26</v>
      </c>
      <c r="S33" s="59">
        <v>38</v>
      </c>
      <c r="T33" s="59">
        <v>378.45</v>
      </c>
      <c r="U33" s="59">
        <v>34</v>
      </c>
      <c r="V33" s="59">
        <v>340.75</v>
      </c>
      <c r="W33" s="59">
        <v>4</v>
      </c>
      <c r="X33" s="59">
        <v>1451.99</v>
      </c>
      <c r="Y33" s="59">
        <f t="shared" si="11"/>
        <v>188</v>
      </c>
      <c r="Z33" s="59">
        <f t="shared" si="12"/>
        <v>48486.689999999995</v>
      </c>
      <c r="AA33" s="59">
        <v>67</v>
      </c>
      <c r="AB33" s="59">
        <v>58.58</v>
      </c>
      <c r="AC33" s="59">
        <v>377</v>
      </c>
      <c r="AD33" s="59">
        <v>329.82</v>
      </c>
      <c r="AE33" s="59">
        <v>564</v>
      </c>
      <c r="AF33" s="59">
        <v>7919.65</v>
      </c>
      <c r="AG33" s="59">
        <v>30</v>
      </c>
      <c r="AH33" s="59">
        <v>26.58</v>
      </c>
      <c r="AI33" s="59">
        <v>3</v>
      </c>
      <c r="AJ33" s="59">
        <v>2.7</v>
      </c>
      <c r="AK33" s="59">
        <v>525</v>
      </c>
      <c r="AL33" s="59">
        <v>461.4</v>
      </c>
      <c r="AM33" s="59">
        <f t="shared" si="9"/>
        <v>8870</v>
      </c>
      <c r="AN33" s="59">
        <f t="shared" si="10"/>
        <v>67242.659999999989</v>
      </c>
      <c r="AO33" s="59">
        <v>1325</v>
      </c>
      <c r="AP33" s="59">
        <v>10071.41</v>
      </c>
      <c r="AQ33" s="59">
        <v>0</v>
      </c>
      <c r="AR33" s="59">
        <v>0</v>
      </c>
      <c r="AS33" s="59">
        <v>0</v>
      </c>
      <c r="AT33" s="59">
        <v>0</v>
      </c>
      <c r="AU33" s="59">
        <v>1116</v>
      </c>
      <c r="AV33" s="59">
        <v>44639.519999999997</v>
      </c>
      <c r="AW33" s="59">
        <v>0</v>
      </c>
      <c r="AX33" s="59">
        <v>0</v>
      </c>
      <c r="AY33" s="59">
        <v>2428</v>
      </c>
      <c r="AZ33" s="59">
        <v>36452.089999999997</v>
      </c>
      <c r="BA33" s="59">
        <v>3544</v>
      </c>
      <c r="BB33" s="59">
        <v>81091.61</v>
      </c>
      <c r="BC33" s="59">
        <v>12381</v>
      </c>
      <c r="BD33" s="59">
        <v>148234.26999999999</v>
      </c>
    </row>
    <row r="34" spans="1:56" s="105" customFormat="1" ht="15.75" x14ac:dyDescent="0.25">
      <c r="A34" s="59">
        <v>26</v>
      </c>
      <c r="B34" s="59" t="s">
        <v>62</v>
      </c>
      <c r="C34" s="190">
        <f>'Crop Loan'!EU37</f>
        <v>51</v>
      </c>
      <c r="D34" s="190">
        <f>'Crop Loan'!EV37</f>
        <v>151.1</v>
      </c>
      <c r="E34" s="59">
        <v>25670</v>
      </c>
      <c r="F34" s="98">
        <v>34561.620000000003</v>
      </c>
      <c r="G34" s="59">
        <v>1032</v>
      </c>
      <c r="H34" s="98">
        <v>1547.4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25721</v>
      </c>
      <c r="N34" s="190">
        <f t="shared" si="8"/>
        <v>34712.720000000001</v>
      </c>
      <c r="O34" s="59">
        <v>3116</v>
      </c>
      <c r="P34" s="59">
        <v>31135</v>
      </c>
      <c r="Q34" s="59">
        <v>87</v>
      </c>
      <c r="R34" s="59">
        <v>41293</v>
      </c>
      <c r="S34" s="59">
        <v>2466</v>
      </c>
      <c r="T34" s="59">
        <v>24665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5669</v>
      </c>
      <c r="Z34" s="59">
        <f t="shared" si="12"/>
        <v>97093</v>
      </c>
      <c r="AA34" s="59">
        <v>0</v>
      </c>
      <c r="AB34" s="59">
        <v>0</v>
      </c>
      <c r="AC34" s="59">
        <v>901</v>
      </c>
      <c r="AD34" s="59">
        <v>787.42</v>
      </c>
      <c r="AE34" s="59">
        <v>1430</v>
      </c>
      <c r="AF34" s="59">
        <v>19952.7</v>
      </c>
      <c r="AG34" s="59">
        <v>524</v>
      </c>
      <c r="AH34" s="59">
        <v>457.13</v>
      </c>
      <c r="AI34" s="59">
        <v>61</v>
      </c>
      <c r="AJ34" s="59">
        <v>46.49</v>
      </c>
      <c r="AK34" s="59">
        <v>1055</v>
      </c>
      <c r="AL34" s="59">
        <v>918.12</v>
      </c>
      <c r="AM34" s="59">
        <f t="shared" si="9"/>
        <v>35361</v>
      </c>
      <c r="AN34" s="59">
        <f t="shared" si="10"/>
        <v>153967.58000000002</v>
      </c>
      <c r="AO34" s="59">
        <v>5300</v>
      </c>
      <c r="AP34" s="59">
        <v>23080.14</v>
      </c>
      <c r="AQ34" s="59">
        <v>0</v>
      </c>
      <c r="AR34" s="59">
        <v>0</v>
      </c>
      <c r="AS34" s="59">
        <v>0</v>
      </c>
      <c r="AT34" s="59">
        <v>0</v>
      </c>
      <c r="AU34" s="59">
        <v>2758</v>
      </c>
      <c r="AV34" s="59">
        <v>110340.63</v>
      </c>
      <c r="AW34" s="59">
        <v>0</v>
      </c>
      <c r="AX34" s="59">
        <v>0</v>
      </c>
      <c r="AY34" s="59">
        <v>13844</v>
      </c>
      <c r="AZ34" s="59">
        <v>207661.63</v>
      </c>
      <c r="BA34" s="59">
        <v>16602</v>
      </c>
      <c r="BB34" s="59">
        <v>318002.26</v>
      </c>
      <c r="BC34" s="59">
        <v>51933</v>
      </c>
      <c r="BD34" s="59">
        <v>471869.84</v>
      </c>
    </row>
    <row r="35" spans="1:56" s="107" customFormat="1" ht="15.75" x14ac:dyDescent="0.25">
      <c r="A35" s="106"/>
      <c r="B35" s="91" t="s">
        <v>63</v>
      </c>
      <c r="C35" s="188">
        <f>SUM(C21:C34)</f>
        <v>16608</v>
      </c>
      <c r="D35" s="188">
        <f t="shared" ref="D35:BD35" si="13">SUM(D21:D34)</f>
        <v>49952.45</v>
      </c>
      <c r="E35" s="188">
        <f t="shared" si="13"/>
        <v>140387</v>
      </c>
      <c r="F35" s="188">
        <f t="shared" si="13"/>
        <v>181752.96230499996</v>
      </c>
      <c r="G35" s="188">
        <f t="shared" si="13"/>
        <v>29843</v>
      </c>
      <c r="H35" s="188">
        <f t="shared" si="13"/>
        <v>38782.1495</v>
      </c>
      <c r="I35" s="188">
        <f t="shared" si="13"/>
        <v>57796</v>
      </c>
      <c r="J35" s="188">
        <f t="shared" si="13"/>
        <v>62576.929999999993</v>
      </c>
      <c r="K35" s="188">
        <f t="shared" si="13"/>
        <v>4223</v>
      </c>
      <c r="L35" s="188">
        <f t="shared" si="13"/>
        <v>5662.11</v>
      </c>
      <c r="M35" s="188">
        <f t="shared" si="13"/>
        <v>219014</v>
      </c>
      <c r="N35" s="188">
        <f t="shared" si="13"/>
        <v>299944.45230500004</v>
      </c>
      <c r="O35" s="188">
        <f t="shared" si="13"/>
        <v>4469</v>
      </c>
      <c r="P35" s="188">
        <f t="shared" si="13"/>
        <v>44635.61</v>
      </c>
      <c r="Q35" s="188">
        <f t="shared" si="13"/>
        <v>1441</v>
      </c>
      <c r="R35" s="188">
        <f t="shared" si="13"/>
        <v>667631.85</v>
      </c>
      <c r="S35" s="188">
        <f t="shared" si="13"/>
        <v>9169</v>
      </c>
      <c r="T35" s="188">
        <f t="shared" si="13"/>
        <v>91846.209999999992</v>
      </c>
      <c r="U35" s="188">
        <f t="shared" si="13"/>
        <v>16263</v>
      </c>
      <c r="V35" s="188">
        <f t="shared" si="13"/>
        <v>162739.50999999998</v>
      </c>
      <c r="W35" s="188">
        <f t="shared" si="13"/>
        <v>855</v>
      </c>
      <c r="X35" s="188">
        <f t="shared" si="13"/>
        <v>392587.55</v>
      </c>
      <c r="Y35" s="188">
        <f t="shared" si="13"/>
        <v>32197</v>
      </c>
      <c r="Z35" s="188">
        <f t="shared" si="13"/>
        <v>1359440.73</v>
      </c>
      <c r="AA35" s="188">
        <f t="shared" si="13"/>
        <v>7500</v>
      </c>
      <c r="AB35" s="188">
        <f t="shared" si="13"/>
        <v>6551.26</v>
      </c>
      <c r="AC35" s="188">
        <f t="shared" si="13"/>
        <v>16519</v>
      </c>
      <c r="AD35" s="188">
        <f t="shared" si="13"/>
        <v>14416.169999999998</v>
      </c>
      <c r="AE35" s="188">
        <f t="shared" si="13"/>
        <v>14476</v>
      </c>
      <c r="AF35" s="188">
        <f t="shared" si="13"/>
        <v>201532.23</v>
      </c>
      <c r="AG35" s="188">
        <f t="shared" si="13"/>
        <v>5787</v>
      </c>
      <c r="AH35" s="188">
        <f t="shared" si="13"/>
        <v>5063.3900000000003</v>
      </c>
      <c r="AI35" s="188">
        <f t="shared" si="13"/>
        <v>627</v>
      </c>
      <c r="AJ35" s="188">
        <f t="shared" si="13"/>
        <v>514.66</v>
      </c>
      <c r="AK35" s="188">
        <f t="shared" si="13"/>
        <v>24182</v>
      </c>
      <c r="AL35" s="188">
        <f t="shared" si="13"/>
        <v>21074.120000000003</v>
      </c>
      <c r="AM35" s="188">
        <f t="shared" si="13"/>
        <v>320302</v>
      </c>
      <c r="AN35" s="188">
        <f t="shared" si="13"/>
        <v>1908537.0123050001</v>
      </c>
      <c r="AO35" s="188">
        <f t="shared" si="13"/>
        <v>47819</v>
      </c>
      <c r="AP35" s="188">
        <f t="shared" si="13"/>
        <v>286610.23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44082</v>
      </c>
      <c r="AV35" s="188">
        <f t="shared" si="13"/>
        <v>1760984.33</v>
      </c>
      <c r="AW35" s="188">
        <f t="shared" si="13"/>
        <v>0</v>
      </c>
      <c r="AX35" s="188">
        <f t="shared" si="13"/>
        <v>0</v>
      </c>
      <c r="AY35" s="188">
        <f t="shared" si="13"/>
        <v>101083</v>
      </c>
      <c r="AZ35" s="188">
        <f t="shared" si="13"/>
        <v>1516216.75</v>
      </c>
      <c r="BA35" s="188">
        <f t="shared" si="13"/>
        <v>145165</v>
      </c>
      <c r="BB35" s="188">
        <f t="shared" si="13"/>
        <v>3277201.08</v>
      </c>
      <c r="BC35" s="188">
        <f t="shared" si="13"/>
        <v>463968</v>
      </c>
      <c r="BD35" s="188">
        <f t="shared" si="13"/>
        <v>5187935.7699999996</v>
      </c>
    </row>
    <row r="36" spans="1:56" s="105" customFormat="1" ht="15.75" x14ac:dyDescent="0.25">
      <c r="A36" s="59">
        <v>27</v>
      </c>
      <c r="B36" s="59" t="s">
        <v>64</v>
      </c>
      <c r="C36" s="190">
        <f>'Crop Loan'!EU39</f>
        <v>3</v>
      </c>
      <c r="D36" s="190">
        <f>'Crop Loan'!EV39</f>
        <v>1</v>
      </c>
      <c r="E36" s="59">
        <v>3</v>
      </c>
      <c r="F36" s="59">
        <v>1.89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6</v>
      </c>
      <c r="N36" s="190">
        <f t="shared" ref="N36:N44" si="15">D36+F36+J36+L36</f>
        <v>2.8899999999999997</v>
      </c>
      <c r="O36" s="59">
        <v>0</v>
      </c>
      <c r="P36" s="59">
        <v>0</v>
      </c>
      <c r="Q36" s="59">
        <v>10</v>
      </c>
      <c r="R36" s="59">
        <v>6279.3</v>
      </c>
      <c r="S36" s="59">
        <v>380</v>
      </c>
      <c r="T36" s="59">
        <v>3767.6</v>
      </c>
      <c r="U36" s="59">
        <v>240</v>
      </c>
      <c r="V36" s="59">
        <v>2448.9</v>
      </c>
      <c r="W36" s="59">
        <v>20</v>
      </c>
      <c r="X36" s="59">
        <v>10831.1</v>
      </c>
      <c r="Y36" s="59">
        <f t="shared" ref="Y36:Y44" si="16">O36+Q36+S36+U36+W36</f>
        <v>650</v>
      </c>
      <c r="Z36" s="59">
        <f t="shared" ref="Z36:Z44" si="17">P36+R36+T36+V36+X36</f>
        <v>23326.9</v>
      </c>
      <c r="AA36" s="59">
        <v>0</v>
      </c>
      <c r="AB36" s="59">
        <v>0</v>
      </c>
      <c r="AC36" s="59">
        <v>10</v>
      </c>
      <c r="AD36" s="59">
        <v>12.7</v>
      </c>
      <c r="AE36" s="59">
        <v>20</v>
      </c>
      <c r="AF36" s="59">
        <v>322.3</v>
      </c>
      <c r="AG36" s="59">
        <v>0</v>
      </c>
      <c r="AH36" s="59">
        <v>0</v>
      </c>
      <c r="AI36" s="59">
        <v>0</v>
      </c>
      <c r="AJ36" s="59">
        <v>0</v>
      </c>
      <c r="AK36" s="59">
        <v>20</v>
      </c>
      <c r="AL36" s="59">
        <v>14.9</v>
      </c>
      <c r="AM36" s="59">
        <f t="shared" ref="AM36:AM44" si="18">M36+Y36+AA36+AC36+AE36+AG36+AI36+AK36</f>
        <v>706</v>
      </c>
      <c r="AN36" s="59">
        <f t="shared" ref="AN36:AN44" si="19">N36+Z36+AB36+AD36+AF36+AH36+AJ36+AL36</f>
        <v>23679.690000000002</v>
      </c>
      <c r="AO36" s="59">
        <v>108</v>
      </c>
      <c r="AP36" s="59">
        <v>3551.96</v>
      </c>
      <c r="AQ36" s="59">
        <v>0</v>
      </c>
      <c r="AR36" s="59">
        <v>0</v>
      </c>
      <c r="AS36" s="59">
        <v>0</v>
      </c>
      <c r="AT36" s="59">
        <v>0</v>
      </c>
      <c r="AU36" s="59">
        <v>70</v>
      </c>
      <c r="AV36" s="59">
        <v>2892</v>
      </c>
      <c r="AW36" s="59">
        <v>0</v>
      </c>
      <c r="AX36" s="59">
        <v>0</v>
      </c>
      <c r="AY36" s="59">
        <v>190</v>
      </c>
      <c r="AZ36" s="59">
        <v>2892</v>
      </c>
      <c r="BA36" s="59">
        <v>260</v>
      </c>
      <c r="BB36" s="59">
        <v>5784</v>
      </c>
      <c r="BC36" s="59">
        <v>966</v>
      </c>
      <c r="BD36" s="59">
        <v>29463.69</v>
      </c>
    </row>
    <row r="37" spans="1:56" s="105" customFormat="1" ht="15.75" x14ac:dyDescent="0.25">
      <c r="A37" s="59">
        <v>28</v>
      </c>
      <c r="B37" s="59" t="s">
        <v>65</v>
      </c>
      <c r="C37" s="190">
        <f>'Crop Loan'!EU40</f>
        <v>2</v>
      </c>
      <c r="D37" s="190">
        <f>'Crop Loan'!EV40</f>
        <v>1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2</v>
      </c>
      <c r="N37" s="190">
        <f t="shared" si="15"/>
        <v>1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2</v>
      </c>
      <c r="AN37" s="59">
        <f t="shared" si="19"/>
        <v>1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Loan'!EU41</f>
        <v>2</v>
      </c>
      <c r="D38" s="190">
        <f>'Crop Loan'!EV41</f>
        <v>1</v>
      </c>
      <c r="E38" s="59">
        <v>1012</v>
      </c>
      <c r="F38" s="59">
        <v>1254.8399999999999</v>
      </c>
      <c r="G38" s="59">
        <v>580</v>
      </c>
      <c r="H38" s="59">
        <v>681.86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1014</v>
      </c>
      <c r="N38" s="190">
        <f t="shared" si="15"/>
        <v>1255.8399999999999</v>
      </c>
      <c r="O38" s="59">
        <v>0</v>
      </c>
      <c r="P38" s="59">
        <v>0</v>
      </c>
      <c r="Q38" s="59">
        <v>10</v>
      </c>
      <c r="R38" s="59">
        <v>5657.4</v>
      </c>
      <c r="S38" s="59">
        <v>280</v>
      </c>
      <c r="T38" s="59">
        <v>2828.7</v>
      </c>
      <c r="U38" s="59">
        <v>395</v>
      </c>
      <c r="V38" s="59">
        <v>3960.15</v>
      </c>
      <c r="W38" s="59">
        <v>10</v>
      </c>
      <c r="X38" s="59">
        <v>4525.8500000000004</v>
      </c>
      <c r="Y38" s="59">
        <f t="shared" si="16"/>
        <v>695</v>
      </c>
      <c r="Z38" s="59">
        <f t="shared" si="17"/>
        <v>16972.099999999999</v>
      </c>
      <c r="AA38" s="59">
        <v>0</v>
      </c>
      <c r="AB38" s="59">
        <v>0</v>
      </c>
      <c r="AC38" s="59">
        <v>130</v>
      </c>
      <c r="AD38" s="59">
        <v>113.05</v>
      </c>
      <c r="AE38" s="59">
        <v>40</v>
      </c>
      <c r="AF38" s="59">
        <v>565.25</v>
      </c>
      <c r="AG38" s="59">
        <v>0</v>
      </c>
      <c r="AH38" s="59">
        <v>0</v>
      </c>
      <c r="AI38" s="59">
        <v>0</v>
      </c>
      <c r="AJ38" s="59">
        <v>0</v>
      </c>
      <c r="AK38" s="59">
        <v>345</v>
      </c>
      <c r="AL38" s="59">
        <v>301.45</v>
      </c>
      <c r="AM38" s="59">
        <f t="shared" si="18"/>
        <v>2224</v>
      </c>
      <c r="AN38" s="59">
        <f t="shared" si="19"/>
        <v>19207.689999999999</v>
      </c>
      <c r="AO38" s="59">
        <v>333</v>
      </c>
      <c r="AP38" s="59">
        <v>2881.16</v>
      </c>
      <c r="AQ38" s="59">
        <v>0</v>
      </c>
      <c r="AR38" s="59">
        <v>0</v>
      </c>
      <c r="AS38" s="59">
        <v>0</v>
      </c>
      <c r="AT38" s="59">
        <v>0</v>
      </c>
      <c r="AU38" s="59">
        <v>15</v>
      </c>
      <c r="AV38" s="59">
        <v>468.95</v>
      </c>
      <c r="AW38" s="59">
        <v>0</v>
      </c>
      <c r="AX38" s="59">
        <v>0</v>
      </c>
      <c r="AY38" s="59">
        <v>55</v>
      </c>
      <c r="AZ38" s="59">
        <v>781.65</v>
      </c>
      <c r="BA38" s="59">
        <v>70</v>
      </c>
      <c r="BB38" s="59">
        <v>1250.5999999999999</v>
      </c>
      <c r="BC38" s="59">
        <v>2294</v>
      </c>
      <c r="BD38" s="59">
        <v>20458.29</v>
      </c>
    </row>
    <row r="39" spans="1:56" s="105" customFormat="1" ht="15.75" x14ac:dyDescent="0.25">
      <c r="A39" s="59">
        <v>30</v>
      </c>
      <c r="B39" s="59" t="s">
        <v>67</v>
      </c>
      <c r="C39" s="190">
        <f>'Crop Loan'!EU42</f>
        <v>2</v>
      </c>
      <c r="D39" s="190">
        <f>'Crop Loan'!EV42</f>
        <v>1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2</v>
      </c>
      <c r="N39" s="190">
        <f t="shared" si="15"/>
        <v>1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1</v>
      </c>
      <c r="X39" s="59">
        <v>100</v>
      </c>
      <c r="Y39" s="59">
        <f t="shared" si="16"/>
        <v>1</v>
      </c>
      <c r="Z39" s="59">
        <f t="shared" si="17"/>
        <v>100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3</v>
      </c>
      <c r="AN39" s="59">
        <f t="shared" si="19"/>
        <v>101</v>
      </c>
      <c r="AO39" s="59">
        <v>0</v>
      </c>
      <c r="AP39" s="59">
        <v>15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1</v>
      </c>
      <c r="BD39" s="59">
        <v>100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Loan'!EU43</f>
        <v>2</v>
      </c>
      <c r="D40" s="190">
        <f>'Crop Loan'!EV43</f>
        <v>1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2</v>
      </c>
      <c r="N40" s="190">
        <f t="shared" si="15"/>
        <v>1</v>
      </c>
      <c r="O40" s="59">
        <v>0</v>
      </c>
      <c r="P40" s="59">
        <v>0</v>
      </c>
      <c r="Q40" s="59">
        <v>1</v>
      </c>
      <c r="R40" s="59">
        <v>81.81</v>
      </c>
      <c r="S40" s="59">
        <v>0</v>
      </c>
      <c r="T40" s="59">
        <v>0</v>
      </c>
      <c r="U40" s="59">
        <v>4</v>
      </c>
      <c r="V40" s="59">
        <v>40.909999999999997</v>
      </c>
      <c r="W40" s="59">
        <v>1</v>
      </c>
      <c r="X40" s="59">
        <v>81.81</v>
      </c>
      <c r="Y40" s="59">
        <f t="shared" si="16"/>
        <v>6</v>
      </c>
      <c r="Z40" s="59">
        <f t="shared" si="17"/>
        <v>204.53</v>
      </c>
      <c r="AA40" s="59">
        <v>16</v>
      </c>
      <c r="AB40" s="59">
        <v>13.96</v>
      </c>
      <c r="AC40" s="59">
        <v>16</v>
      </c>
      <c r="AD40" s="59">
        <v>13.96</v>
      </c>
      <c r="AE40" s="59">
        <v>2</v>
      </c>
      <c r="AF40" s="59">
        <v>27.92</v>
      </c>
      <c r="AG40" s="59">
        <v>0</v>
      </c>
      <c r="AH40" s="59">
        <v>0</v>
      </c>
      <c r="AI40" s="59">
        <v>0</v>
      </c>
      <c r="AJ40" s="59">
        <v>0</v>
      </c>
      <c r="AK40" s="59">
        <v>16</v>
      </c>
      <c r="AL40" s="59">
        <v>13.96</v>
      </c>
      <c r="AM40" s="59">
        <f t="shared" si="18"/>
        <v>58</v>
      </c>
      <c r="AN40" s="59">
        <f t="shared" si="19"/>
        <v>275.33</v>
      </c>
      <c r="AO40" s="59">
        <v>8</v>
      </c>
      <c r="AP40" s="59">
        <v>41.15</v>
      </c>
      <c r="AQ40" s="59">
        <v>0</v>
      </c>
      <c r="AR40" s="59">
        <v>0</v>
      </c>
      <c r="AS40" s="59">
        <v>0</v>
      </c>
      <c r="AT40" s="59">
        <v>0</v>
      </c>
      <c r="AU40" s="59">
        <v>4</v>
      </c>
      <c r="AV40" s="59">
        <v>142.59</v>
      </c>
      <c r="AW40" s="59">
        <v>0</v>
      </c>
      <c r="AX40" s="59">
        <v>0</v>
      </c>
      <c r="AY40" s="59">
        <v>10</v>
      </c>
      <c r="AZ40" s="59">
        <v>142.59</v>
      </c>
      <c r="BA40" s="59">
        <v>14</v>
      </c>
      <c r="BB40" s="59">
        <v>285.18</v>
      </c>
      <c r="BC40" s="59">
        <v>70</v>
      </c>
      <c r="BD40" s="59">
        <v>559.51</v>
      </c>
    </row>
    <row r="41" spans="1:56" s="105" customFormat="1" ht="15.75" x14ac:dyDescent="0.25">
      <c r="A41" s="59">
        <v>32</v>
      </c>
      <c r="B41" s="59" t="s">
        <v>69</v>
      </c>
      <c r="C41" s="190">
        <f>'Crop Loan'!EU44</f>
        <v>3</v>
      </c>
      <c r="D41" s="190">
        <f>'Crop Loan'!EV44</f>
        <v>1</v>
      </c>
      <c r="E41" s="59">
        <v>162</v>
      </c>
      <c r="F41" s="59">
        <v>227.2</v>
      </c>
      <c r="G41" s="59">
        <v>54</v>
      </c>
      <c r="H41" s="59">
        <v>78.849999999999994</v>
      </c>
      <c r="I41" s="59">
        <v>238</v>
      </c>
      <c r="J41" s="59">
        <v>318.88</v>
      </c>
      <c r="K41" s="59">
        <v>27</v>
      </c>
      <c r="L41" s="59">
        <v>35.979999999999997</v>
      </c>
      <c r="M41" s="190">
        <f t="shared" si="14"/>
        <v>430</v>
      </c>
      <c r="N41" s="190">
        <f t="shared" si="15"/>
        <v>583.05999999999995</v>
      </c>
      <c r="O41" s="59">
        <v>0</v>
      </c>
      <c r="P41" s="59">
        <v>0</v>
      </c>
      <c r="Q41" s="59">
        <v>2</v>
      </c>
      <c r="R41" s="59">
        <v>727.36</v>
      </c>
      <c r="S41" s="59">
        <v>0</v>
      </c>
      <c r="T41" s="59">
        <v>0</v>
      </c>
      <c r="U41" s="59">
        <v>0</v>
      </c>
      <c r="V41" s="59">
        <v>0</v>
      </c>
      <c r="W41" s="59">
        <v>2</v>
      </c>
      <c r="X41" s="59">
        <v>546.15</v>
      </c>
      <c r="Y41" s="59">
        <f t="shared" si="16"/>
        <v>4</v>
      </c>
      <c r="Z41" s="59">
        <f t="shared" si="17"/>
        <v>1273.51</v>
      </c>
      <c r="AA41" s="59">
        <v>0</v>
      </c>
      <c r="AB41" s="59">
        <v>0</v>
      </c>
      <c r="AC41" s="59">
        <v>1809</v>
      </c>
      <c r="AD41" s="59">
        <v>1582.03</v>
      </c>
      <c r="AE41" s="59">
        <v>827</v>
      </c>
      <c r="AF41" s="59">
        <v>11573.79</v>
      </c>
      <c r="AG41" s="59">
        <v>960</v>
      </c>
      <c r="AH41" s="59">
        <v>839.33</v>
      </c>
      <c r="AI41" s="59">
        <v>98</v>
      </c>
      <c r="AJ41" s="59">
        <v>85.32</v>
      </c>
      <c r="AK41" s="59">
        <v>2788</v>
      </c>
      <c r="AL41" s="59">
        <v>2438.85</v>
      </c>
      <c r="AM41" s="59">
        <f t="shared" si="18"/>
        <v>6916</v>
      </c>
      <c r="AN41" s="59">
        <f t="shared" si="19"/>
        <v>18375.89</v>
      </c>
      <c r="AO41" s="59">
        <v>1037</v>
      </c>
      <c r="AP41" s="59">
        <v>2756.38</v>
      </c>
      <c r="AQ41" s="59">
        <v>0</v>
      </c>
      <c r="AR41" s="59">
        <v>0</v>
      </c>
      <c r="AS41" s="59">
        <v>0</v>
      </c>
      <c r="AT41" s="59">
        <v>0</v>
      </c>
      <c r="AU41" s="59">
        <v>30</v>
      </c>
      <c r="AV41" s="59">
        <v>1221.6500000000001</v>
      </c>
      <c r="AW41" s="59">
        <v>0</v>
      </c>
      <c r="AX41" s="59">
        <v>0</v>
      </c>
      <c r="AY41" s="59">
        <v>55</v>
      </c>
      <c r="AZ41" s="59">
        <v>817.72</v>
      </c>
      <c r="BA41" s="59">
        <v>85</v>
      </c>
      <c r="BB41" s="59">
        <v>2039.37</v>
      </c>
      <c r="BC41" s="59">
        <v>7001</v>
      </c>
      <c r="BD41" s="59">
        <v>20415.259999999998</v>
      </c>
    </row>
    <row r="42" spans="1:56" s="105" customFormat="1" ht="15.75" x14ac:dyDescent="0.25">
      <c r="A42" s="59">
        <v>33</v>
      </c>
      <c r="B42" s="59" t="s">
        <v>70</v>
      </c>
      <c r="C42" s="190">
        <f>'Crop Loan'!EU45</f>
        <v>2</v>
      </c>
      <c r="D42" s="190">
        <f>'Crop Loan'!EV45</f>
        <v>1</v>
      </c>
      <c r="E42" s="59">
        <v>113</v>
      </c>
      <c r="F42" s="59">
        <v>156.16</v>
      </c>
      <c r="G42" s="59">
        <v>36</v>
      </c>
      <c r="H42" s="59">
        <v>54.01</v>
      </c>
      <c r="I42" s="59">
        <v>164</v>
      </c>
      <c r="J42" s="59">
        <v>219.6</v>
      </c>
      <c r="K42" s="59">
        <v>19</v>
      </c>
      <c r="L42" s="59">
        <v>24.8</v>
      </c>
      <c r="M42" s="190">
        <f t="shared" si="14"/>
        <v>298</v>
      </c>
      <c r="N42" s="190">
        <f t="shared" si="15"/>
        <v>401.56</v>
      </c>
      <c r="O42" s="59">
        <v>0</v>
      </c>
      <c r="P42" s="59">
        <v>0</v>
      </c>
      <c r="Q42" s="59">
        <v>9</v>
      </c>
      <c r="R42" s="59">
        <v>4328.8100000000004</v>
      </c>
      <c r="S42" s="59">
        <v>0</v>
      </c>
      <c r="T42" s="59">
        <v>0</v>
      </c>
      <c r="U42" s="59">
        <v>0</v>
      </c>
      <c r="V42" s="59">
        <v>0</v>
      </c>
      <c r="W42" s="59">
        <v>7</v>
      </c>
      <c r="X42" s="59">
        <v>3400.43</v>
      </c>
      <c r="Y42" s="59">
        <f t="shared" si="16"/>
        <v>16</v>
      </c>
      <c r="Z42" s="59">
        <f t="shared" si="17"/>
        <v>7729.24</v>
      </c>
      <c r="AA42" s="59">
        <v>0</v>
      </c>
      <c r="AB42" s="59">
        <v>0</v>
      </c>
      <c r="AC42" s="59">
        <v>809</v>
      </c>
      <c r="AD42" s="59">
        <v>707.59</v>
      </c>
      <c r="AE42" s="59">
        <v>370</v>
      </c>
      <c r="AF42" s="59">
        <v>5176.93</v>
      </c>
      <c r="AG42" s="59">
        <v>429</v>
      </c>
      <c r="AH42" s="59">
        <v>375.32</v>
      </c>
      <c r="AI42" s="59">
        <v>43</v>
      </c>
      <c r="AJ42" s="59">
        <v>38.15</v>
      </c>
      <c r="AK42" s="59">
        <v>1247</v>
      </c>
      <c r="AL42" s="59">
        <v>1090.71</v>
      </c>
      <c r="AM42" s="59">
        <f t="shared" si="18"/>
        <v>3212</v>
      </c>
      <c r="AN42" s="59">
        <f t="shared" si="19"/>
        <v>15519.5</v>
      </c>
      <c r="AO42" s="59">
        <v>482</v>
      </c>
      <c r="AP42" s="59">
        <v>2327.9299999999998</v>
      </c>
      <c r="AQ42" s="59">
        <v>0</v>
      </c>
      <c r="AR42" s="59">
        <v>0</v>
      </c>
      <c r="AS42" s="59">
        <v>0</v>
      </c>
      <c r="AT42" s="59">
        <v>0</v>
      </c>
      <c r="AU42" s="59">
        <v>11</v>
      </c>
      <c r="AV42" s="59">
        <v>439.57</v>
      </c>
      <c r="AW42" s="59">
        <v>0</v>
      </c>
      <c r="AX42" s="59">
        <v>0</v>
      </c>
      <c r="AY42" s="59">
        <v>19</v>
      </c>
      <c r="AZ42" s="59">
        <v>294.22000000000003</v>
      </c>
      <c r="BA42" s="59">
        <v>30</v>
      </c>
      <c r="BB42" s="59">
        <v>733.79</v>
      </c>
      <c r="BC42" s="59">
        <v>3244</v>
      </c>
      <c r="BD42" s="59">
        <v>16253.29</v>
      </c>
    </row>
    <row r="43" spans="1:56" s="105" customFormat="1" ht="15.75" x14ac:dyDescent="0.25">
      <c r="A43" s="59">
        <v>34</v>
      </c>
      <c r="B43" s="59" t="s">
        <v>71</v>
      </c>
      <c r="C43" s="190">
        <f>'Crop Loan'!EU46</f>
        <v>2</v>
      </c>
      <c r="D43" s="190">
        <f>'Crop Loan'!EV46</f>
        <v>1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2</v>
      </c>
      <c r="N43" s="190">
        <f t="shared" si="15"/>
        <v>1</v>
      </c>
      <c r="O43" s="59">
        <v>0</v>
      </c>
      <c r="P43" s="59">
        <v>0</v>
      </c>
      <c r="Q43" s="59">
        <v>1</v>
      </c>
      <c r="R43" s="59">
        <v>715.4</v>
      </c>
      <c r="S43" s="59">
        <v>0</v>
      </c>
      <c r="T43" s="59">
        <v>0</v>
      </c>
      <c r="U43" s="59">
        <v>0</v>
      </c>
      <c r="V43" s="59">
        <v>0</v>
      </c>
      <c r="W43" s="59">
        <v>1</v>
      </c>
      <c r="X43" s="59">
        <v>537.17999999999995</v>
      </c>
      <c r="Y43" s="59">
        <f t="shared" si="16"/>
        <v>2</v>
      </c>
      <c r="Z43" s="59">
        <f t="shared" si="17"/>
        <v>1252.58</v>
      </c>
      <c r="AA43" s="59">
        <v>0</v>
      </c>
      <c r="AB43" s="59">
        <v>0</v>
      </c>
      <c r="AC43" s="59">
        <v>1809</v>
      </c>
      <c r="AD43" s="59">
        <v>1581.93</v>
      </c>
      <c r="AE43" s="59">
        <v>827</v>
      </c>
      <c r="AF43" s="59">
        <v>11573.28</v>
      </c>
      <c r="AG43" s="59">
        <v>959</v>
      </c>
      <c r="AH43" s="59">
        <v>838.95</v>
      </c>
      <c r="AI43" s="59">
        <v>98</v>
      </c>
      <c r="AJ43" s="59">
        <v>85.27</v>
      </c>
      <c r="AK43" s="59">
        <v>2788</v>
      </c>
      <c r="AL43" s="59">
        <v>2438.5500000000002</v>
      </c>
      <c r="AM43" s="59">
        <f t="shared" si="18"/>
        <v>6485</v>
      </c>
      <c r="AN43" s="59">
        <f t="shared" si="19"/>
        <v>17771.560000000001</v>
      </c>
      <c r="AO43" s="59">
        <v>973</v>
      </c>
      <c r="AP43" s="59">
        <v>2665.73</v>
      </c>
      <c r="AQ43" s="59">
        <v>0</v>
      </c>
      <c r="AR43" s="59">
        <v>0</v>
      </c>
      <c r="AS43" s="59">
        <v>0</v>
      </c>
      <c r="AT43" s="59">
        <v>0</v>
      </c>
      <c r="AU43" s="59">
        <v>24</v>
      </c>
      <c r="AV43" s="59">
        <v>944.53</v>
      </c>
      <c r="AW43" s="59">
        <v>0</v>
      </c>
      <c r="AX43" s="59">
        <v>0</v>
      </c>
      <c r="AY43" s="59">
        <v>42</v>
      </c>
      <c r="AZ43" s="59">
        <v>632.51</v>
      </c>
      <c r="BA43" s="59">
        <v>66</v>
      </c>
      <c r="BB43" s="59">
        <v>1577.04</v>
      </c>
      <c r="BC43" s="59">
        <v>6551</v>
      </c>
      <c r="BD43" s="59">
        <v>19348.599999999999</v>
      </c>
    </row>
    <row r="44" spans="1:56" s="105" customFormat="1" ht="15.75" x14ac:dyDescent="0.25">
      <c r="A44" s="59">
        <v>35</v>
      </c>
      <c r="B44" s="59" t="s">
        <v>72</v>
      </c>
      <c r="C44" s="190">
        <f>'Crop Loan'!EU47</f>
        <v>2</v>
      </c>
      <c r="D44" s="190">
        <f>'Crop Loan'!EV47</f>
        <v>1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2</v>
      </c>
      <c r="N44" s="190">
        <f t="shared" si="15"/>
        <v>1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1</v>
      </c>
      <c r="X44" s="59">
        <v>100</v>
      </c>
      <c r="Y44" s="59">
        <f t="shared" si="16"/>
        <v>1</v>
      </c>
      <c r="Z44" s="59">
        <f t="shared" si="17"/>
        <v>100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3</v>
      </c>
      <c r="AN44" s="59">
        <f t="shared" si="19"/>
        <v>101</v>
      </c>
      <c r="AO44" s="59">
        <v>0</v>
      </c>
      <c r="AP44" s="59">
        <v>15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1</v>
      </c>
      <c r="BD44" s="59">
        <v>100</v>
      </c>
    </row>
    <row r="45" spans="1:56" s="107" customFormat="1" ht="15.75" x14ac:dyDescent="0.25">
      <c r="A45" s="106"/>
      <c r="B45" s="91" t="s">
        <v>73</v>
      </c>
      <c r="C45" s="91">
        <f>SUM(C36:C44)</f>
        <v>20</v>
      </c>
      <c r="D45" s="91">
        <f t="shared" ref="D45:BD45" si="20">SUM(D36:D44)</f>
        <v>9</v>
      </c>
      <c r="E45" s="91">
        <f t="shared" si="20"/>
        <v>1290</v>
      </c>
      <c r="F45" s="91">
        <f t="shared" si="20"/>
        <v>1640.0900000000001</v>
      </c>
      <c r="G45" s="91">
        <f t="shared" si="20"/>
        <v>670</v>
      </c>
      <c r="H45" s="91">
        <f t="shared" si="20"/>
        <v>814.72</v>
      </c>
      <c r="I45" s="91">
        <f t="shared" si="20"/>
        <v>402</v>
      </c>
      <c r="J45" s="91">
        <f t="shared" si="20"/>
        <v>538.48</v>
      </c>
      <c r="K45" s="91">
        <f t="shared" si="20"/>
        <v>46</v>
      </c>
      <c r="L45" s="91">
        <f t="shared" si="20"/>
        <v>60.78</v>
      </c>
      <c r="M45" s="91">
        <f t="shared" si="20"/>
        <v>1758</v>
      </c>
      <c r="N45" s="91">
        <f t="shared" si="20"/>
        <v>2248.35</v>
      </c>
      <c r="O45" s="91">
        <f t="shared" si="20"/>
        <v>0</v>
      </c>
      <c r="P45" s="91">
        <f t="shared" si="20"/>
        <v>0</v>
      </c>
      <c r="Q45" s="91">
        <f t="shared" si="20"/>
        <v>33</v>
      </c>
      <c r="R45" s="91">
        <f t="shared" si="20"/>
        <v>17790.080000000002</v>
      </c>
      <c r="S45" s="91">
        <f t="shared" si="20"/>
        <v>660</v>
      </c>
      <c r="T45" s="91">
        <f t="shared" si="20"/>
        <v>6596.2999999999993</v>
      </c>
      <c r="U45" s="91">
        <f t="shared" si="20"/>
        <v>639</v>
      </c>
      <c r="V45" s="91">
        <f t="shared" si="20"/>
        <v>6449.96</v>
      </c>
      <c r="W45" s="91">
        <f t="shared" si="20"/>
        <v>43</v>
      </c>
      <c r="X45" s="91">
        <f t="shared" si="20"/>
        <v>20122.52</v>
      </c>
      <c r="Y45" s="91">
        <f t="shared" si="20"/>
        <v>1375</v>
      </c>
      <c r="Z45" s="91">
        <f t="shared" si="20"/>
        <v>50958.86</v>
      </c>
      <c r="AA45" s="91">
        <f t="shared" si="20"/>
        <v>16</v>
      </c>
      <c r="AB45" s="91">
        <f t="shared" si="20"/>
        <v>13.96</v>
      </c>
      <c r="AC45" s="91">
        <f t="shared" si="20"/>
        <v>4583</v>
      </c>
      <c r="AD45" s="91">
        <f t="shared" si="20"/>
        <v>4011.26</v>
      </c>
      <c r="AE45" s="91">
        <f t="shared" si="20"/>
        <v>2086</v>
      </c>
      <c r="AF45" s="91">
        <f t="shared" si="20"/>
        <v>29239.47</v>
      </c>
      <c r="AG45" s="91">
        <f t="shared" si="20"/>
        <v>2348</v>
      </c>
      <c r="AH45" s="91">
        <f t="shared" si="20"/>
        <v>2053.6000000000004</v>
      </c>
      <c r="AI45" s="91">
        <f t="shared" si="20"/>
        <v>239</v>
      </c>
      <c r="AJ45" s="91">
        <f t="shared" si="20"/>
        <v>208.74</v>
      </c>
      <c r="AK45" s="91">
        <f t="shared" si="20"/>
        <v>7204</v>
      </c>
      <c r="AL45" s="91">
        <f t="shared" si="20"/>
        <v>6298.42</v>
      </c>
      <c r="AM45" s="91">
        <f t="shared" si="20"/>
        <v>19609</v>
      </c>
      <c r="AN45" s="91">
        <f t="shared" si="20"/>
        <v>95032.66</v>
      </c>
      <c r="AO45" s="91">
        <f t="shared" si="20"/>
        <v>2941</v>
      </c>
      <c r="AP45" s="91">
        <f t="shared" si="20"/>
        <v>14254.31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154</v>
      </c>
      <c r="AV45" s="91">
        <f t="shared" si="20"/>
        <v>6109.29</v>
      </c>
      <c r="AW45" s="91">
        <f t="shared" si="20"/>
        <v>0</v>
      </c>
      <c r="AX45" s="91">
        <f t="shared" si="20"/>
        <v>0</v>
      </c>
      <c r="AY45" s="91">
        <f t="shared" si="20"/>
        <v>371</v>
      </c>
      <c r="AZ45" s="91">
        <f t="shared" si="20"/>
        <v>5560.6900000000005</v>
      </c>
      <c r="BA45" s="91">
        <f t="shared" si="20"/>
        <v>525</v>
      </c>
      <c r="BB45" s="91">
        <f t="shared" si="20"/>
        <v>11669.980000000003</v>
      </c>
      <c r="BC45" s="91">
        <f t="shared" si="20"/>
        <v>20128</v>
      </c>
      <c r="BD45" s="91">
        <f t="shared" si="20"/>
        <v>106698.64000000001</v>
      </c>
    </row>
    <row r="46" spans="1:56" s="105" customFormat="1" ht="15.75" x14ac:dyDescent="0.25">
      <c r="A46" s="59">
        <v>36</v>
      </c>
      <c r="B46" s="59" t="s">
        <v>74</v>
      </c>
      <c r="C46" s="190">
        <f>'Crop Loan'!EU49</f>
        <v>5</v>
      </c>
      <c r="D46" s="190">
        <f>'Crop Loan'!EV49</f>
        <v>2</v>
      </c>
      <c r="E46" s="59">
        <v>4</v>
      </c>
      <c r="F46" s="59">
        <v>5.72</v>
      </c>
      <c r="G46" s="59">
        <v>1</v>
      </c>
      <c r="H46" s="59">
        <v>1.7</v>
      </c>
      <c r="I46" s="59">
        <v>1</v>
      </c>
      <c r="J46" s="59">
        <v>1.41</v>
      </c>
      <c r="K46" s="59">
        <v>0</v>
      </c>
      <c r="L46" s="59">
        <v>0</v>
      </c>
      <c r="M46" s="190">
        <f>C46+E46+I46+K46</f>
        <v>10</v>
      </c>
      <c r="N46" s="190">
        <f>D46+F46+J46+L46</f>
        <v>9.129999999999999</v>
      </c>
      <c r="O46" s="59">
        <v>0</v>
      </c>
      <c r="P46" s="59">
        <v>0</v>
      </c>
      <c r="Q46" s="59">
        <v>1</v>
      </c>
      <c r="R46" s="59">
        <v>163.62</v>
      </c>
      <c r="S46" s="59">
        <v>0</v>
      </c>
      <c r="T46" s="59">
        <v>0</v>
      </c>
      <c r="U46" s="59">
        <v>8</v>
      </c>
      <c r="V46" s="59">
        <v>81.81</v>
      </c>
      <c r="W46" s="59">
        <v>1</v>
      </c>
      <c r="X46" s="59">
        <v>163.62</v>
      </c>
      <c r="Y46" s="59">
        <f>O46+Q46+S46+U46+W46</f>
        <v>10</v>
      </c>
      <c r="Z46" s="59">
        <f>P46+R46+T46+V46+X46</f>
        <v>409.05</v>
      </c>
      <c r="AA46" s="59">
        <v>16</v>
      </c>
      <c r="AB46" s="59">
        <v>13.96</v>
      </c>
      <c r="AC46" s="59">
        <v>16</v>
      </c>
      <c r="AD46" s="59">
        <v>13.96</v>
      </c>
      <c r="AE46" s="59">
        <v>2</v>
      </c>
      <c r="AF46" s="59">
        <v>27.92</v>
      </c>
      <c r="AG46" s="59">
        <v>0</v>
      </c>
      <c r="AH46" s="59">
        <v>0</v>
      </c>
      <c r="AI46" s="59">
        <v>0</v>
      </c>
      <c r="AJ46" s="59">
        <v>0</v>
      </c>
      <c r="AK46" s="59">
        <v>16</v>
      </c>
      <c r="AL46" s="59">
        <v>13.96</v>
      </c>
      <c r="AM46" s="59">
        <f>M46+Y46+AA46+AC46+AE46+AG46+AI46+AK46</f>
        <v>70</v>
      </c>
      <c r="AN46" s="59">
        <f>N46+Z46+AB46+AD46+AF46+AH46+AJ46+AL46</f>
        <v>487.97999999999996</v>
      </c>
      <c r="AO46" s="59">
        <v>10</v>
      </c>
      <c r="AP46" s="59">
        <v>73.05</v>
      </c>
      <c r="AQ46" s="59">
        <v>0</v>
      </c>
      <c r="AR46" s="59">
        <v>0</v>
      </c>
      <c r="AS46" s="59">
        <v>0</v>
      </c>
      <c r="AT46" s="59">
        <v>0</v>
      </c>
      <c r="AU46" s="59">
        <v>7</v>
      </c>
      <c r="AV46" s="59">
        <v>285.17</v>
      </c>
      <c r="AW46" s="59">
        <v>0</v>
      </c>
      <c r="AX46" s="59">
        <v>0</v>
      </c>
      <c r="AY46" s="59">
        <v>19</v>
      </c>
      <c r="AZ46" s="59">
        <v>285.17</v>
      </c>
      <c r="BA46" s="59">
        <v>26</v>
      </c>
      <c r="BB46" s="59">
        <v>570.34</v>
      </c>
      <c r="BC46" s="59">
        <v>94</v>
      </c>
      <c r="BD46" s="59">
        <v>1057.32</v>
      </c>
    </row>
    <row r="47" spans="1:56" s="107" customFormat="1" ht="15.75" x14ac:dyDescent="0.25">
      <c r="A47" s="106"/>
      <c r="B47" s="91" t="s">
        <v>75</v>
      </c>
      <c r="C47" s="91">
        <f>C46</f>
        <v>5</v>
      </c>
      <c r="D47" s="91">
        <f t="shared" ref="D47:BD47" si="21">D46</f>
        <v>2</v>
      </c>
      <c r="E47" s="91">
        <f t="shared" si="21"/>
        <v>4</v>
      </c>
      <c r="F47" s="91">
        <f t="shared" si="21"/>
        <v>5.72</v>
      </c>
      <c r="G47" s="91">
        <f t="shared" si="21"/>
        <v>1</v>
      </c>
      <c r="H47" s="91">
        <f t="shared" si="21"/>
        <v>1.7</v>
      </c>
      <c r="I47" s="91">
        <f t="shared" si="21"/>
        <v>1</v>
      </c>
      <c r="J47" s="91">
        <f t="shared" si="21"/>
        <v>1.41</v>
      </c>
      <c r="K47" s="91">
        <f t="shared" si="21"/>
        <v>0</v>
      </c>
      <c r="L47" s="91">
        <f t="shared" si="21"/>
        <v>0</v>
      </c>
      <c r="M47" s="91">
        <f t="shared" si="21"/>
        <v>10</v>
      </c>
      <c r="N47" s="91">
        <f t="shared" si="21"/>
        <v>9.129999999999999</v>
      </c>
      <c r="O47" s="91">
        <f t="shared" si="21"/>
        <v>0</v>
      </c>
      <c r="P47" s="91">
        <f t="shared" si="21"/>
        <v>0</v>
      </c>
      <c r="Q47" s="91">
        <f t="shared" si="21"/>
        <v>1</v>
      </c>
      <c r="R47" s="91">
        <f t="shared" si="21"/>
        <v>163.62</v>
      </c>
      <c r="S47" s="91">
        <f t="shared" si="21"/>
        <v>0</v>
      </c>
      <c r="T47" s="91">
        <f t="shared" si="21"/>
        <v>0</v>
      </c>
      <c r="U47" s="91">
        <f t="shared" si="21"/>
        <v>8</v>
      </c>
      <c r="V47" s="91">
        <f t="shared" si="21"/>
        <v>81.81</v>
      </c>
      <c r="W47" s="91">
        <f t="shared" si="21"/>
        <v>1</v>
      </c>
      <c r="X47" s="91">
        <f t="shared" si="21"/>
        <v>163.62</v>
      </c>
      <c r="Y47" s="91">
        <f t="shared" si="21"/>
        <v>10</v>
      </c>
      <c r="Z47" s="91">
        <f t="shared" si="21"/>
        <v>409.05</v>
      </c>
      <c r="AA47" s="91">
        <f t="shared" si="21"/>
        <v>16</v>
      </c>
      <c r="AB47" s="91">
        <f t="shared" si="21"/>
        <v>13.96</v>
      </c>
      <c r="AC47" s="91">
        <f t="shared" si="21"/>
        <v>16</v>
      </c>
      <c r="AD47" s="91">
        <f t="shared" si="21"/>
        <v>13.96</v>
      </c>
      <c r="AE47" s="91">
        <f t="shared" si="21"/>
        <v>2</v>
      </c>
      <c r="AF47" s="91">
        <f t="shared" si="21"/>
        <v>27.92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16</v>
      </c>
      <c r="AL47" s="91">
        <f t="shared" si="21"/>
        <v>13.96</v>
      </c>
      <c r="AM47" s="91">
        <f t="shared" si="21"/>
        <v>70</v>
      </c>
      <c r="AN47" s="91">
        <f t="shared" si="21"/>
        <v>487.97999999999996</v>
      </c>
      <c r="AO47" s="91">
        <f t="shared" si="21"/>
        <v>10</v>
      </c>
      <c r="AP47" s="91">
        <f t="shared" si="21"/>
        <v>73.05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7</v>
      </c>
      <c r="AV47" s="91">
        <f t="shared" si="21"/>
        <v>285.17</v>
      </c>
      <c r="AW47" s="91">
        <f t="shared" si="21"/>
        <v>0</v>
      </c>
      <c r="AX47" s="91">
        <f t="shared" si="21"/>
        <v>0</v>
      </c>
      <c r="AY47" s="91">
        <f t="shared" si="21"/>
        <v>19</v>
      </c>
      <c r="AZ47" s="91">
        <f t="shared" si="21"/>
        <v>285.17</v>
      </c>
      <c r="BA47" s="91">
        <f t="shared" si="21"/>
        <v>26</v>
      </c>
      <c r="BB47" s="91">
        <f t="shared" si="21"/>
        <v>570.34</v>
      </c>
      <c r="BC47" s="91">
        <f t="shared" si="21"/>
        <v>94</v>
      </c>
      <c r="BD47" s="91">
        <f t="shared" si="21"/>
        <v>1057.32</v>
      </c>
    </row>
    <row r="48" spans="1:56" s="105" customFormat="1" ht="15.75" x14ac:dyDescent="0.25">
      <c r="A48" s="59">
        <v>37</v>
      </c>
      <c r="B48" s="59" t="s">
        <v>76</v>
      </c>
      <c r="C48" s="190">
        <f>'Crop Loan'!EU51</f>
        <v>0</v>
      </c>
      <c r="D48" s="190">
        <f>'Crop Loan'!EV51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Loan'!EU54</f>
        <v>362</v>
      </c>
      <c r="D50" s="190">
        <f>'Crop Loan'!EV54</f>
        <v>543</v>
      </c>
      <c r="E50" s="59">
        <v>1348</v>
      </c>
      <c r="F50" s="59">
        <v>1804.65</v>
      </c>
      <c r="G50" s="59">
        <v>532</v>
      </c>
      <c r="H50" s="59">
        <v>747.69</v>
      </c>
      <c r="I50" s="59">
        <v>1683</v>
      </c>
      <c r="J50" s="59">
        <v>2260.1</v>
      </c>
      <c r="K50" s="59">
        <v>192</v>
      </c>
      <c r="L50" s="59">
        <v>254.79</v>
      </c>
      <c r="M50" s="190">
        <f>C50+E50+I50+K50</f>
        <v>3585</v>
      </c>
      <c r="N50" s="190">
        <f>D50+F50+J50+L50</f>
        <v>4862.54</v>
      </c>
      <c r="O50" s="59">
        <v>2</v>
      </c>
      <c r="P50" s="59">
        <v>6.93</v>
      </c>
      <c r="Q50" s="59">
        <v>18</v>
      </c>
      <c r="R50" s="59">
        <v>701.31</v>
      </c>
      <c r="S50" s="59">
        <v>2</v>
      </c>
      <c r="T50" s="59">
        <v>14.06</v>
      </c>
      <c r="U50" s="59">
        <v>14</v>
      </c>
      <c r="V50" s="59">
        <v>108.54</v>
      </c>
      <c r="W50" s="59">
        <v>31</v>
      </c>
      <c r="X50" s="59">
        <v>1205.3800000000001</v>
      </c>
      <c r="Y50" s="59">
        <f>O50+Q50+S50+U50+W50</f>
        <v>67</v>
      </c>
      <c r="Z50" s="59">
        <f>P50+R50+T50+V50+X50</f>
        <v>2036.2199999999998</v>
      </c>
      <c r="AA50" s="59">
        <v>145</v>
      </c>
      <c r="AB50" s="59">
        <v>127.9</v>
      </c>
      <c r="AC50" s="59">
        <v>288</v>
      </c>
      <c r="AD50" s="59">
        <v>250.45</v>
      </c>
      <c r="AE50" s="59">
        <v>277</v>
      </c>
      <c r="AF50" s="59">
        <v>3911.36</v>
      </c>
      <c r="AG50" s="59">
        <v>79</v>
      </c>
      <c r="AH50" s="59">
        <v>69.63</v>
      </c>
      <c r="AI50" s="59">
        <v>8</v>
      </c>
      <c r="AJ50" s="59">
        <v>7.07</v>
      </c>
      <c r="AK50" s="59">
        <v>449</v>
      </c>
      <c r="AL50" s="59">
        <v>392.86</v>
      </c>
      <c r="AM50" s="59">
        <f>M50+Y50+AA50+AC50+AE50+AG50+AI50+AK50</f>
        <v>4898</v>
      </c>
      <c r="AN50" s="59">
        <f>N50+Z50+AB50+AD50+AF50+AH50+AJ50+AL50</f>
        <v>11658.029999999999</v>
      </c>
      <c r="AO50" s="59">
        <v>724</v>
      </c>
      <c r="AP50" s="59">
        <v>1726.21</v>
      </c>
      <c r="AQ50" s="59">
        <v>0</v>
      </c>
      <c r="AR50" s="59">
        <v>0</v>
      </c>
      <c r="AS50" s="59">
        <v>0</v>
      </c>
      <c r="AT50" s="59">
        <v>0</v>
      </c>
      <c r="AU50" s="59">
        <v>5</v>
      </c>
      <c r="AV50" s="59">
        <v>32.31</v>
      </c>
      <c r="AW50" s="59">
        <v>0</v>
      </c>
      <c r="AX50" s="59">
        <v>0</v>
      </c>
      <c r="AY50" s="59">
        <v>63</v>
      </c>
      <c r="AZ50" s="59">
        <v>542.79999999999995</v>
      </c>
      <c r="BA50" s="59">
        <v>68</v>
      </c>
      <c r="BB50" s="59">
        <v>575.11</v>
      </c>
      <c r="BC50" s="59">
        <v>4893</v>
      </c>
      <c r="BD50" s="59">
        <v>12083.14</v>
      </c>
    </row>
    <row r="51" spans="1:56" s="105" customFormat="1" ht="15.75" x14ac:dyDescent="0.25">
      <c r="A51" s="59">
        <v>39</v>
      </c>
      <c r="B51" s="59" t="s">
        <v>79</v>
      </c>
      <c r="C51" s="190">
        <f>'Crop Loan'!EU55</f>
        <v>0</v>
      </c>
      <c r="D51" s="190">
        <f>'Crop Loan'!EV55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362</v>
      </c>
      <c r="D52" s="188">
        <f t="shared" ref="D52:BD52" si="23">SUM(D50:D51)</f>
        <v>543</v>
      </c>
      <c r="E52" s="188">
        <f t="shared" si="23"/>
        <v>1348</v>
      </c>
      <c r="F52" s="188">
        <f t="shared" si="23"/>
        <v>1804.65</v>
      </c>
      <c r="G52" s="188">
        <f t="shared" si="23"/>
        <v>532</v>
      </c>
      <c r="H52" s="188">
        <f t="shared" si="23"/>
        <v>747.69</v>
      </c>
      <c r="I52" s="188">
        <f t="shared" si="23"/>
        <v>1683</v>
      </c>
      <c r="J52" s="188">
        <f t="shared" si="23"/>
        <v>2260.1</v>
      </c>
      <c r="K52" s="188">
        <f t="shared" si="23"/>
        <v>192</v>
      </c>
      <c r="L52" s="188">
        <f t="shared" si="23"/>
        <v>254.79</v>
      </c>
      <c r="M52" s="188">
        <f t="shared" si="23"/>
        <v>3585</v>
      </c>
      <c r="N52" s="188">
        <f t="shared" si="23"/>
        <v>4862.54</v>
      </c>
      <c r="O52" s="188">
        <f t="shared" si="23"/>
        <v>2</v>
      </c>
      <c r="P52" s="188">
        <f t="shared" si="23"/>
        <v>6.93</v>
      </c>
      <c r="Q52" s="188">
        <f t="shared" si="23"/>
        <v>18</v>
      </c>
      <c r="R52" s="188">
        <f t="shared" si="23"/>
        <v>701.31</v>
      </c>
      <c r="S52" s="188">
        <f t="shared" si="23"/>
        <v>2</v>
      </c>
      <c r="T52" s="188">
        <f t="shared" si="23"/>
        <v>14.06</v>
      </c>
      <c r="U52" s="188">
        <f t="shared" si="23"/>
        <v>14</v>
      </c>
      <c r="V52" s="188">
        <f t="shared" si="23"/>
        <v>108.54</v>
      </c>
      <c r="W52" s="188">
        <f t="shared" si="23"/>
        <v>31</v>
      </c>
      <c r="X52" s="188">
        <f t="shared" si="23"/>
        <v>1205.3800000000001</v>
      </c>
      <c r="Y52" s="188">
        <f t="shared" si="23"/>
        <v>67</v>
      </c>
      <c r="Z52" s="188">
        <f t="shared" si="23"/>
        <v>2036.2199999999998</v>
      </c>
      <c r="AA52" s="188">
        <f t="shared" si="23"/>
        <v>145</v>
      </c>
      <c r="AB52" s="188">
        <f t="shared" si="23"/>
        <v>127.9</v>
      </c>
      <c r="AC52" s="188">
        <f t="shared" si="23"/>
        <v>288</v>
      </c>
      <c r="AD52" s="188">
        <f t="shared" si="23"/>
        <v>250.45</v>
      </c>
      <c r="AE52" s="188">
        <f t="shared" si="23"/>
        <v>277</v>
      </c>
      <c r="AF52" s="188">
        <f t="shared" si="23"/>
        <v>3911.36</v>
      </c>
      <c r="AG52" s="188">
        <f t="shared" si="23"/>
        <v>79</v>
      </c>
      <c r="AH52" s="188">
        <f t="shared" si="23"/>
        <v>69.63</v>
      </c>
      <c r="AI52" s="188">
        <f t="shared" si="23"/>
        <v>8</v>
      </c>
      <c r="AJ52" s="188">
        <f t="shared" si="23"/>
        <v>7.07</v>
      </c>
      <c r="AK52" s="188">
        <f t="shared" si="23"/>
        <v>449</v>
      </c>
      <c r="AL52" s="188">
        <f t="shared" si="23"/>
        <v>392.86</v>
      </c>
      <c r="AM52" s="188">
        <f t="shared" si="23"/>
        <v>4898</v>
      </c>
      <c r="AN52" s="188">
        <f t="shared" si="23"/>
        <v>11658.029999999999</v>
      </c>
      <c r="AO52" s="188">
        <f t="shared" si="23"/>
        <v>724</v>
      </c>
      <c r="AP52" s="188">
        <f t="shared" si="23"/>
        <v>1726.21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5</v>
      </c>
      <c r="AV52" s="188">
        <f t="shared" si="23"/>
        <v>32.31</v>
      </c>
      <c r="AW52" s="188">
        <f t="shared" si="23"/>
        <v>0</v>
      </c>
      <c r="AX52" s="188">
        <f t="shared" si="23"/>
        <v>0</v>
      </c>
      <c r="AY52" s="188">
        <f t="shared" si="23"/>
        <v>63</v>
      </c>
      <c r="AZ52" s="188">
        <f t="shared" si="23"/>
        <v>542.79999999999995</v>
      </c>
      <c r="BA52" s="188">
        <f t="shared" si="23"/>
        <v>68</v>
      </c>
      <c r="BB52" s="188">
        <f t="shared" si="23"/>
        <v>575.11</v>
      </c>
      <c r="BC52" s="188">
        <f t="shared" si="23"/>
        <v>4893</v>
      </c>
      <c r="BD52" s="188">
        <f t="shared" si="23"/>
        <v>12083.14</v>
      </c>
    </row>
    <row r="53" spans="1:56" s="105" customFormat="1" ht="15.75" x14ac:dyDescent="0.25">
      <c r="A53" s="59">
        <v>40</v>
      </c>
      <c r="B53" s="59" t="s">
        <v>81</v>
      </c>
      <c r="C53" s="190">
        <f>'Crop Loan'!EU57</f>
        <v>327909</v>
      </c>
      <c r="D53" s="190">
        <f>'Crop Loan'!EV57</f>
        <v>236000</v>
      </c>
      <c r="E53" s="59">
        <v>28269</v>
      </c>
      <c r="F53" s="59">
        <v>39314</v>
      </c>
      <c r="G53" s="59">
        <v>10304</v>
      </c>
      <c r="H53" s="59">
        <v>15340.55</v>
      </c>
      <c r="I53" s="59">
        <v>7027</v>
      </c>
      <c r="J53" s="59">
        <v>9435.26</v>
      </c>
      <c r="K53" s="59">
        <v>49</v>
      </c>
      <c r="L53" s="59">
        <v>66.44</v>
      </c>
      <c r="M53" s="190">
        <f>C53+E53+I53+K53</f>
        <v>363254</v>
      </c>
      <c r="N53" s="190">
        <f>D53+F53+J53+L53</f>
        <v>284815.7</v>
      </c>
      <c r="O53" s="59">
        <v>0</v>
      </c>
      <c r="P53" s="59">
        <v>0</v>
      </c>
      <c r="Q53" s="59">
        <v>291</v>
      </c>
      <c r="R53" s="59">
        <v>133.38</v>
      </c>
      <c r="S53" s="59">
        <v>0</v>
      </c>
      <c r="T53" s="59">
        <v>0</v>
      </c>
      <c r="U53" s="59">
        <v>0</v>
      </c>
      <c r="V53" s="59">
        <v>0</v>
      </c>
      <c r="W53" s="59">
        <v>229</v>
      </c>
      <c r="X53" s="59">
        <v>104.49</v>
      </c>
      <c r="Y53" s="59">
        <f>O53+Q53+S53+U53+W53</f>
        <v>520</v>
      </c>
      <c r="Z53" s="59">
        <f>P53+R53+T53+V53+X53</f>
        <v>237.87</v>
      </c>
      <c r="AA53" s="59">
        <v>0</v>
      </c>
      <c r="AB53" s="59">
        <v>0</v>
      </c>
      <c r="AC53" s="59">
        <v>229</v>
      </c>
      <c r="AD53" s="59">
        <v>20.71</v>
      </c>
      <c r="AE53" s="59">
        <v>291</v>
      </c>
      <c r="AF53" s="59">
        <v>26.09</v>
      </c>
      <c r="AG53" s="59">
        <v>0</v>
      </c>
      <c r="AH53" s="59">
        <v>0</v>
      </c>
      <c r="AI53" s="59">
        <v>0</v>
      </c>
      <c r="AJ53" s="59">
        <v>0</v>
      </c>
      <c r="AK53" s="59">
        <v>4510</v>
      </c>
      <c r="AL53" s="59">
        <v>3930.73</v>
      </c>
      <c r="AM53" s="59">
        <f>M53+Y53+AA53+AC53+AE53+AG53+AI53+AK53</f>
        <v>368804</v>
      </c>
      <c r="AN53" s="59">
        <f>N53+Z53+AB53+AD53+AF53+AH53+AJ53+AL53</f>
        <v>289031.10000000003</v>
      </c>
      <c r="AO53" s="59">
        <v>54489</v>
      </c>
      <c r="AP53" s="59">
        <v>42755.26</v>
      </c>
      <c r="AQ53" s="59">
        <v>0</v>
      </c>
      <c r="AR53" s="59">
        <v>0</v>
      </c>
      <c r="AS53" s="59">
        <v>0</v>
      </c>
      <c r="AT53" s="59">
        <v>0</v>
      </c>
      <c r="AU53" s="59">
        <v>290</v>
      </c>
      <c r="AV53" s="59">
        <v>15.13</v>
      </c>
      <c r="AW53" s="59">
        <v>0</v>
      </c>
      <c r="AX53" s="59">
        <v>0</v>
      </c>
      <c r="AY53" s="59">
        <v>125</v>
      </c>
      <c r="AZ53" s="59">
        <v>11.39</v>
      </c>
      <c r="BA53" s="59">
        <v>415</v>
      </c>
      <c r="BB53" s="59">
        <v>26.52</v>
      </c>
      <c r="BC53" s="59">
        <v>363661</v>
      </c>
      <c r="BD53" s="59">
        <v>285061.62</v>
      </c>
    </row>
    <row r="54" spans="1:56" s="107" customFormat="1" ht="15.75" x14ac:dyDescent="0.25">
      <c r="A54" s="106"/>
      <c r="B54" s="91" t="s">
        <v>82</v>
      </c>
      <c r="C54" s="188">
        <f>C53</f>
        <v>327909</v>
      </c>
      <c r="D54" s="188">
        <f t="shared" ref="D54:BD54" si="24">D53</f>
        <v>236000</v>
      </c>
      <c r="E54" s="188">
        <f t="shared" si="24"/>
        <v>28269</v>
      </c>
      <c r="F54" s="188">
        <f t="shared" si="24"/>
        <v>39314</v>
      </c>
      <c r="G54" s="188">
        <f t="shared" si="24"/>
        <v>10304</v>
      </c>
      <c r="H54" s="188">
        <f t="shared" si="24"/>
        <v>15340.55</v>
      </c>
      <c r="I54" s="188">
        <f t="shared" si="24"/>
        <v>7027</v>
      </c>
      <c r="J54" s="188">
        <f t="shared" si="24"/>
        <v>9435.26</v>
      </c>
      <c r="K54" s="188">
        <f t="shared" si="24"/>
        <v>49</v>
      </c>
      <c r="L54" s="188">
        <f t="shared" si="24"/>
        <v>66.44</v>
      </c>
      <c r="M54" s="188">
        <f t="shared" si="24"/>
        <v>363254</v>
      </c>
      <c r="N54" s="188">
        <f t="shared" si="24"/>
        <v>284815.7</v>
      </c>
      <c r="O54" s="188">
        <f t="shared" si="24"/>
        <v>0</v>
      </c>
      <c r="P54" s="188">
        <f t="shared" si="24"/>
        <v>0</v>
      </c>
      <c r="Q54" s="188">
        <f t="shared" si="24"/>
        <v>291</v>
      </c>
      <c r="R54" s="188">
        <f t="shared" si="24"/>
        <v>133.38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229</v>
      </c>
      <c r="X54" s="188">
        <f t="shared" si="24"/>
        <v>104.49</v>
      </c>
      <c r="Y54" s="188">
        <f t="shared" si="24"/>
        <v>520</v>
      </c>
      <c r="Z54" s="188">
        <f t="shared" si="24"/>
        <v>237.87</v>
      </c>
      <c r="AA54" s="188">
        <f t="shared" si="24"/>
        <v>0</v>
      </c>
      <c r="AB54" s="188">
        <f t="shared" si="24"/>
        <v>0</v>
      </c>
      <c r="AC54" s="188">
        <f t="shared" si="24"/>
        <v>229</v>
      </c>
      <c r="AD54" s="188">
        <f t="shared" si="24"/>
        <v>20.71</v>
      </c>
      <c r="AE54" s="188">
        <f t="shared" si="24"/>
        <v>291</v>
      </c>
      <c r="AF54" s="188">
        <f t="shared" si="24"/>
        <v>26.09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4510</v>
      </c>
      <c r="AL54" s="188">
        <f t="shared" si="24"/>
        <v>3930.73</v>
      </c>
      <c r="AM54" s="188">
        <f t="shared" si="24"/>
        <v>368804</v>
      </c>
      <c r="AN54" s="188">
        <f t="shared" si="24"/>
        <v>289031.10000000003</v>
      </c>
      <c r="AO54" s="188">
        <f t="shared" si="24"/>
        <v>54489</v>
      </c>
      <c r="AP54" s="188">
        <f t="shared" si="24"/>
        <v>42755.26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290</v>
      </c>
      <c r="AV54" s="188">
        <f t="shared" si="24"/>
        <v>15.13</v>
      </c>
      <c r="AW54" s="188">
        <f t="shared" si="24"/>
        <v>0</v>
      </c>
      <c r="AX54" s="188">
        <f t="shared" si="24"/>
        <v>0</v>
      </c>
      <c r="AY54" s="188">
        <f t="shared" si="24"/>
        <v>125</v>
      </c>
      <c r="AZ54" s="188">
        <f t="shared" si="24"/>
        <v>11.39</v>
      </c>
      <c r="BA54" s="188">
        <f t="shared" si="24"/>
        <v>415</v>
      </c>
      <c r="BB54" s="188">
        <f t="shared" si="24"/>
        <v>26.52</v>
      </c>
      <c r="BC54" s="188">
        <f t="shared" si="24"/>
        <v>363661</v>
      </c>
      <c r="BD54" s="188">
        <f t="shared" si="24"/>
        <v>285061.62</v>
      </c>
    </row>
    <row r="55" spans="1:56" s="105" customFormat="1" ht="15.75" x14ac:dyDescent="0.25">
      <c r="A55" s="59">
        <v>42</v>
      </c>
      <c r="B55" s="59" t="s">
        <v>83</v>
      </c>
      <c r="C55" s="190">
        <f>'Crop Loan'!EU59</f>
        <v>0</v>
      </c>
      <c r="D55" s="190">
        <f>'Crop Loan'!EV59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Loan'!EU60</f>
        <v>0</v>
      </c>
      <c r="D56" s="190">
        <f>'Crop Loan'!EV60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Loan'!EU61</f>
        <v>0</v>
      </c>
      <c r="D57" s="190">
        <f>'Crop Loan'!EV61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Loan'!EU62</f>
        <v>0</v>
      </c>
      <c r="D58" s="190">
        <f>'Crop Loan'!EV62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404492</v>
      </c>
      <c r="D60" s="188">
        <f t="shared" si="29"/>
        <v>388201</v>
      </c>
      <c r="E60" s="188">
        <f t="shared" si="29"/>
        <v>235569</v>
      </c>
      <c r="F60" s="188">
        <f t="shared" si="29"/>
        <v>311893.18742499995</v>
      </c>
      <c r="G60" s="188">
        <f t="shared" si="29"/>
        <v>74969</v>
      </c>
      <c r="H60" s="188">
        <f t="shared" si="29"/>
        <v>93311.082542999997</v>
      </c>
      <c r="I60" s="188">
        <f t="shared" si="29"/>
        <v>147396</v>
      </c>
      <c r="J60" s="188">
        <f t="shared" si="29"/>
        <v>156557.58296999999</v>
      </c>
      <c r="K60" s="188">
        <f t="shared" si="29"/>
        <v>10115</v>
      </c>
      <c r="L60" s="188">
        <f t="shared" si="29"/>
        <v>13048.228510000001</v>
      </c>
      <c r="M60" s="188">
        <f t="shared" si="29"/>
        <v>797572</v>
      </c>
      <c r="N60" s="188">
        <f t="shared" si="29"/>
        <v>869699.99890500004</v>
      </c>
      <c r="O60" s="188">
        <f t="shared" si="29"/>
        <v>21095</v>
      </c>
      <c r="P60" s="188">
        <f t="shared" si="29"/>
        <v>210715.55</v>
      </c>
      <c r="Q60" s="188">
        <f t="shared" si="29"/>
        <v>3100</v>
      </c>
      <c r="R60" s="188">
        <f t="shared" si="29"/>
        <v>1197691.1000000001</v>
      </c>
      <c r="S60" s="188">
        <f t="shared" si="29"/>
        <v>20111</v>
      </c>
      <c r="T60" s="188">
        <f t="shared" si="29"/>
        <v>200952.75</v>
      </c>
      <c r="U60" s="188">
        <f t="shared" si="29"/>
        <v>28763</v>
      </c>
      <c r="V60" s="188">
        <f t="shared" si="29"/>
        <v>287696.29999999993</v>
      </c>
      <c r="W60" s="188">
        <f t="shared" si="29"/>
        <v>1945</v>
      </c>
      <c r="X60" s="188">
        <f t="shared" si="29"/>
        <v>702944.3</v>
      </c>
      <c r="Y60" s="188">
        <f t="shared" si="29"/>
        <v>75014</v>
      </c>
      <c r="Z60" s="188">
        <f t="shared" si="29"/>
        <v>2600000</v>
      </c>
      <c r="AA60" s="188">
        <f t="shared" si="29"/>
        <v>22771</v>
      </c>
      <c r="AB60" s="188">
        <f t="shared" si="29"/>
        <v>19898.48</v>
      </c>
      <c r="AC60" s="188">
        <f t="shared" si="29"/>
        <v>40838</v>
      </c>
      <c r="AD60" s="188">
        <f t="shared" si="29"/>
        <v>35508.380000000005</v>
      </c>
      <c r="AE60" s="188">
        <f t="shared" si="29"/>
        <v>37414</v>
      </c>
      <c r="AF60" s="188">
        <f t="shared" si="29"/>
        <v>518842.99000000005</v>
      </c>
      <c r="AG60" s="188">
        <f t="shared" si="29"/>
        <v>18808</v>
      </c>
      <c r="AH60" s="188">
        <f t="shared" si="29"/>
        <v>16444.730000000003</v>
      </c>
      <c r="AI60" s="188">
        <f t="shared" si="29"/>
        <v>2025</v>
      </c>
      <c r="AJ60" s="188">
        <f t="shared" si="29"/>
        <v>1702.0300000000002</v>
      </c>
      <c r="AK60" s="188">
        <f t="shared" si="29"/>
        <v>77397</v>
      </c>
      <c r="AL60" s="188">
        <f t="shared" si="29"/>
        <v>67603.390000000014</v>
      </c>
      <c r="AM60" s="188">
        <f>M60+Y60+AA60+AC60+AE60+AG60+AI60+AK60</f>
        <v>1071839</v>
      </c>
      <c r="AN60" s="188">
        <f>N60+Z60+AB60+AD60+AF60+AH60+AJ60+AL60</f>
        <v>4129699.9989050003</v>
      </c>
      <c r="AO60" s="188">
        <f t="shared" ref="AO60:BB60" si="30">AO59+AO54+AO52+AO49+AO47+AO45+AO35+AO20</f>
        <v>159870</v>
      </c>
      <c r="AP60" s="188">
        <f t="shared" si="30"/>
        <v>619455.10999999987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58341</v>
      </c>
      <c r="AV60" s="188">
        <f t="shared" si="30"/>
        <v>2317382.12</v>
      </c>
      <c r="AW60" s="188">
        <f t="shared" si="30"/>
        <v>0</v>
      </c>
      <c r="AX60" s="188">
        <f t="shared" si="30"/>
        <v>0</v>
      </c>
      <c r="AY60" s="188">
        <f t="shared" si="30"/>
        <v>125807</v>
      </c>
      <c r="AZ60" s="188">
        <f t="shared" si="30"/>
        <v>1882617.8800000001</v>
      </c>
      <c r="BA60" s="188">
        <f t="shared" si="30"/>
        <v>184148</v>
      </c>
      <c r="BB60" s="188">
        <f t="shared" si="30"/>
        <v>4200000</v>
      </c>
      <c r="BC60" s="188">
        <f>AM60+BA60</f>
        <v>1255987</v>
      </c>
      <c r="BD60" s="188">
        <f>AN60+BB60</f>
        <v>8329699.9989050003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P164"/>
  <sheetViews>
    <sheetView tabSelected="1" zoomScaleNormal="100" workbookViewId="0">
      <pane xSplit="2" ySplit="10" topLeftCell="C11" activePane="bottomRight" state="frozen"/>
      <selection activeCell="H51" sqref="H51"/>
      <selection pane="topRight" activeCell="H51" sqref="H51"/>
      <selection pane="bottomLeft" activeCell="H51" sqref="H51"/>
      <selection pane="bottomRight" activeCell="A3" sqref="A3"/>
    </sheetView>
  </sheetViews>
  <sheetFormatPr defaultColWidth="9.140625" defaultRowHeight="12.75" x14ac:dyDescent="0.25"/>
  <cols>
    <col min="1" max="1" width="5.7109375" style="42" customWidth="1"/>
    <col min="2" max="2" width="20.85546875" style="42" customWidth="1"/>
    <col min="3" max="8" width="8.7109375" style="42" customWidth="1"/>
    <col min="9" max="206" width="9.140625" style="42" customWidth="1"/>
    <col min="207" max="207" width="9.140625" style="42"/>
    <col min="208" max="208" width="10.28515625" style="42" customWidth="1"/>
    <col min="209" max="215" width="9.140625" style="42"/>
    <col min="216" max="216" width="9.5703125" style="42" bestFit="1" customWidth="1"/>
    <col min="217" max="16384" width="9.140625" style="42"/>
  </cols>
  <sheetData>
    <row r="1" spans="1:224" ht="20.25" x14ac:dyDescent="0.25">
      <c r="A1" s="26" t="s">
        <v>157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</row>
    <row r="2" spans="1:224" x14ac:dyDescent="0.25">
      <c r="A2" s="27"/>
      <c r="B2" s="27"/>
      <c r="C2" s="27"/>
      <c r="D2" s="27"/>
      <c r="E2" s="27"/>
      <c r="F2" s="27"/>
      <c r="G2" s="27"/>
      <c r="H2" s="27"/>
      <c r="I2" s="27"/>
      <c r="J2" s="9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</row>
    <row r="3" spans="1:224" ht="15.75" x14ac:dyDescent="0.25">
      <c r="A3" s="28" t="s">
        <v>309</v>
      </c>
      <c r="B3" s="28"/>
      <c r="C3" s="28"/>
      <c r="D3" s="28"/>
      <c r="E3" s="28"/>
      <c r="F3" s="28"/>
      <c r="G3" s="28"/>
      <c r="H3" s="28"/>
      <c r="I3" s="95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30"/>
      <c r="BW3" s="30"/>
      <c r="BX3" s="30"/>
      <c r="BY3" s="30"/>
      <c r="BZ3" s="30"/>
      <c r="CA3" s="30"/>
      <c r="CB3" s="30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</row>
    <row r="4" spans="1:224" ht="12.75" customHeight="1" x14ac:dyDescent="0.25">
      <c r="A4" s="29" t="s">
        <v>299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92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92"/>
      <c r="AZ4" s="92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92"/>
      <c r="EE4" s="30"/>
      <c r="EF4" s="30"/>
      <c r="EG4" s="30"/>
      <c r="EH4" s="30"/>
      <c r="EI4" s="30"/>
      <c r="EJ4" s="30"/>
      <c r="EK4" s="92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</row>
    <row r="5" spans="1:224" x14ac:dyDescent="0.25">
      <c r="A5" s="31"/>
      <c r="B5" s="31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 t="s">
        <v>300</v>
      </c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>
        <v>100</v>
      </c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</row>
    <row r="6" spans="1:224" ht="17.100000000000001" customHeight="1" x14ac:dyDescent="0.25">
      <c r="A6" s="230" t="s">
        <v>5</v>
      </c>
      <c r="B6" s="230" t="s">
        <v>159</v>
      </c>
      <c r="C6" s="246" t="s">
        <v>260</v>
      </c>
      <c r="D6" s="247"/>
      <c r="E6" s="247"/>
      <c r="F6" s="247"/>
      <c r="G6" s="247"/>
      <c r="H6" s="248"/>
      <c r="I6" s="246" t="s">
        <v>261</v>
      </c>
      <c r="J6" s="247"/>
      <c r="K6" s="247"/>
      <c r="L6" s="247"/>
      <c r="M6" s="247"/>
      <c r="N6" s="248"/>
      <c r="O6" s="246" t="s">
        <v>262</v>
      </c>
      <c r="P6" s="247"/>
      <c r="Q6" s="247"/>
      <c r="R6" s="247"/>
      <c r="S6" s="247"/>
      <c r="T6" s="248"/>
      <c r="U6" s="246" t="s">
        <v>263</v>
      </c>
      <c r="V6" s="247"/>
      <c r="W6" s="247"/>
      <c r="X6" s="247"/>
      <c r="Y6" s="247"/>
      <c r="Z6" s="248"/>
      <c r="AA6" s="246" t="s">
        <v>264</v>
      </c>
      <c r="AB6" s="247"/>
      <c r="AC6" s="247"/>
      <c r="AD6" s="247"/>
      <c r="AE6" s="247"/>
      <c r="AF6" s="248"/>
      <c r="AG6" s="246" t="s">
        <v>265</v>
      </c>
      <c r="AH6" s="247"/>
      <c r="AI6" s="247"/>
      <c r="AJ6" s="247"/>
      <c r="AK6" s="247"/>
      <c r="AL6" s="248"/>
      <c r="AM6" s="246" t="s">
        <v>266</v>
      </c>
      <c r="AN6" s="247"/>
      <c r="AO6" s="247"/>
      <c r="AP6" s="247"/>
      <c r="AQ6" s="247"/>
      <c r="AR6" s="248"/>
      <c r="AS6" s="246" t="s">
        <v>267</v>
      </c>
      <c r="AT6" s="247"/>
      <c r="AU6" s="247"/>
      <c r="AV6" s="247"/>
      <c r="AW6" s="247"/>
      <c r="AX6" s="248"/>
      <c r="AY6" s="246" t="s">
        <v>268</v>
      </c>
      <c r="AZ6" s="247"/>
      <c r="BA6" s="247"/>
      <c r="BB6" s="247"/>
      <c r="BC6" s="247"/>
      <c r="BD6" s="248"/>
      <c r="BE6" s="246" t="s">
        <v>269</v>
      </c>
      <c r="BF6" s="247"/>
      <c r="BG6" s="247"/>
      <c r="BH6" s="247"/>
      <c r="BI6" s="247"/>
      <c r="BJ6" s="248"/>
      <c r="BK6" s="246" t="s">
        <v>270</v>
      </c>
      <c r="BL6" s="247"/>
      <c r="BM6" s="247"/>
      <c r="BN6" s="247"/>
      <c r="BO6" s="247"/>
      <c r="BP6" s="248"/>
      <c r="BQ6" s="246" t="s">
        <v>271</v>
      </c>
      <c r="BR6" s="247"/>
      <c r="BS6" s="247"/>
      <c r="BT6" s="247"/>
      <c r="BU6" s="247"/>
      <c r="BV6" s="248"/>
      <c r="BW6" s="246" t="s">
        <v>272</v>
      </c>
      <c r="BX6" s="247"/>
      <c r="BY6" s="247"/>
      <c r="BZ6" s="247"/>
      <c r="CA6" s="247"/>
      <c r="CB6" s="248"/>
      <c r="CC6" s="246" t="s">
        <v>273</v>
      </c>
      <c r="CD6" s="247"/>
      <c r="CE6" s="247"/>
      <c r="CF6" s="247"/>
      <c r="CG6" s="247"/>
      <c r="CH6" s="248"/>
      <c r="CI6" s="246" t="s">
        <v>274</v>
      </c>
      <c r="CJ6" s="247"/>
      <c r="CK6" s="247"/>
      <c r="CL6" s="247"/>
      <c r="CM6" s="247"/>
      <c r="CN6" s="248"/>
      <c r="CO6" s="246" t="s">
        <v>275</v>
      </c>
      <c r="CP6" s="247"/>
      <c r="CQ6" s="247"/>
      <c r="CR6" s="247"/>
      <c r="CS6" s="247"/>
      <c r="CT6" s="248"/>
      <c r="CU6" s="246" t="s">
        <v>276</v>
      </c>
      <c r="CV6" s="247"/>
      <c r="CW6" s="247"/>
      <c r="CX6" s="247"/>
      <c r="CY6" s="247"/>
      <c r="CZ6" s="248"/>
      <c r="DA6" s="246" t="s">
        <v>277</v>
      </c>
      <c r="DB6" s="247"/>
      <c r="DC6" s="247"/>
      <c r="DD6" s="247"/>
      <c r="DE6" s="247"/>
      <c r="DF6" s="248"/>
      <c r="DG6" s="246" t="s">
        <v>278</v>
      </c>
      <c r="DH6" s="247"/>
      <c r="DI6" s="247"/>
      <c r="DJ6" s="247"/>
      <c r="DK6" s="247"/>
      <c r="DL6" s="248"/>
      <c r="DM6" s="246" t="s">
        <v>279</v>
      </c>
      <c r="DN6" s="247"/>
      <c r="DO6" s="247"/>
      <c r="DP6" s="247"/>
      <c r="DQ6" s="247"/>
      <c r="DR6" s="248"/>
      <c r="DS6" s="246" t="s">
        <v>280</v>
      </c>
      <c r="DT6" s="247"/>
      <c r="DU6" s="247"/>
      <c r="DV6" s="247"/>
      <c r="DW6" s="247"/>
      <c r="DX6" s="248"/>
      <c r="DY6" s="246" t="s">
        <v>281</v>
      </c>
      <c r="DZ6" s="247"/>
      <c r="EA6" s="247"/>
      <c r="EB6" s="247"/>
      <c r="EC6" s="247"/>
      <c r="ED6" s="248"/>
      <c r="EE6" s="246" t="s">
        <v>282</v>
      </c>
      <c r="EF6" s="247"/>
      <c r="EG6" s="247"/>
      <c r="EH6" s="247"/>
      <c r="EI6" s="247"/>
      <c r="EJ6" s="248"/>
      <c r="EK6" s="246" t="s">
        <v>283</v>
      </c>
      <c r="EL6" s="247"/>
      <c r="EM6" s="247"/>
      <c r="EN6" s="247"/>
      <c r="EO6" s="247"/>
      <c r="EP6" s="248"/>
      <c r="EQ6" s="246" t="s">
        <v>284</v>
      </c>
      <c r="ER6" s="247"/>
      <c r="ES6" s="247"/>
      <c r="ET6" s="247"/>
      <c r="EU6" s="247"/>
      <c r="EV6" s="248"/>
      <c r="EW6" s="246" t="s">
        <v>285</v>
      </c>
      <c r="EX6" s="247"/>
      <c r="EY6" s="247"/>
      <c r="EZ6" s="247"/>
      <c r="FA6" s="247"/>
      <c r="FB6" s="248"/>
      <c r="FC6" s="246" t="s">
        <v>286</v>
      </c>
      <c r="FD6" s="247"/>
      <c r="FE6" s="247"/>
      <c r="FF6" s="247"/>
      <c r="FG6" s="247"/>
      <c r="FH6" s="248"/>
      <c r="FI6" s="246" t="s">
        <v>287</v>
      </c>
      <c r="FJ6" s="247"/>
      <c r="FK6" s="247"/>
      <c r="FL6" s="247"/>
      <c r="FM6" s="247"/>
      <c r="FN6" s="248"/>
      <c r="FO6" s="246" t="s">
        <v>288</v>
      </c>
      <c r="FP6" s="247"/>
      <c r="FQ6" s="247"/>
      <c r="FR6" s="247"/>
      <c r="FS6" s="247"/>
      <c r="FT6" s="248"/>
      <c r="FU6" s="246" t="s">
        <v>289</v>
      </c>
      <c r="FV6" s="247"/>
      <c r="FW6" s="247"/>
      <c r="FX6" s="247"/>
      <c r="FY6" s="247"/>
      <c r="FZ6" s="248"/>
      <c r="GA6" s="246" t="s">
        <v>290</v>
      </c>
      <c r="GB6" s="247"/>
      <c r="GC6" s="247"/>
      <c r="GD6" s="247"/>
      <c r="GE6" s="247"/>
      <c r="GF6" s="248"/>
      <c r="GG6" s="246" t="s">
        <v>291</v>
      </c>
      <c r="GH6" s="247"/>
      <c r="GI6" s="247"/>
      <c r="GJ6" s="247"/>
      <c r="GK6" s="247"/>
      <c r="GL6" s="248"/>
      <c r="GM6" s="246" t="s">
        <v>292</v>
      </c>
      <c r="GN6" s="247"/>
      <c r="GO6" s="247"/>
      <c r="GP6" s="247"/>
      <c r="GQ6" s="247"/>
      <c r="GR6" s="248"/>
      <c r="GS6" s="246" t="s">
        <v>293</v>
      </c>
      <c r="GT6" s="247"/>
      <c r="GU6" s="247"/>
      <c r="GV6" s="247"/>
      <c r="GW6" s="247"/>
      <c r="GX6" s="248"/>
      <c r="GY6" s="246" t="s">
        <v>294</v>
      </c>
      <c r="GZ6" s="247"/>
      <c r="HA6" s="247"/>
      <c r="HB6" s="247"/>
      <c r="HC6" s="247"/>
      <c r="HD6" s="248"/>
      <c r="HE6" s="246" t="s">
        <v>295</v>
      </c>
      <c r="HF6" s="247"/>
      <c r="HG6" s="247"/>
      <c r="HH6" s="247"/>
      <c r="HI6" s="247"/>
      <c r="HJ6" s="248"/>
      <c r="HK6" s="246" t="s">
        <v>296</v>
      </c>
      <c r="HL6" s="247"/>
      <c r="HM6" s="247"/>
      <c r="HN6" s="247"/>
      <c r="HO6" s="247"/>
      <c r="HP6" s="248"/>
    </row>
    <row r="7" spans="1:224" ht="17.100000000000001" customHeight="1" x14ac:dyDescent="0.25">
      <c r="A7" s="231"/>
      <c r="B7" s="231"/>
      <c r="C7" s="249"/>
      <c r="D7" s="250"/>
      <c r="E7" s="250"/>
      <c r="F7" s="250"/>
      <c r="G7" s="250"/>
      <c r="H7" s="251"/>
      <c r="I7" s="249"/>
      <c r="J7" s="250"/>
      <c r="K7" s="250"/>
      <c r="L7" s="250"/>
      <c r="M7" s="250"/>
      <c r="N7" s="251"/>
      <c r="O7" s="249"/>
      <c r="P7" s="250"/>
      <c r="Q7" s="250"/>
      <c r="R7" s="250"/>
      <c r="S7" s="250"/>
      <c r="T7" s="251"/>
      <c r="U7" s="249"/>
      <c r="V7" s="250"/>
      <c r="W7" s="250"/>
      <c r="X7" s="250"/>
      <c r="Y7" s="250"/>
      <c r="Z7" s="251"/>
      <c r="AA7" s="249"/>
      <c r="AB7" s="250"/>
      <c r="AC7" s="250"/>
      <c r="AD7" s="250"/>
      <c r="AE7" s="250"/>
      <c r="AF7" s="251"/>
      <c r="AG7" s="249"/>
      <c r="AH7" s="250"/>
      <c r="AI7" s="250"/>
      <c r="AJ7" s="250"/>
      <c r="AK7" s="250"/>
      <c r="AL7" s="251"/>
      <c r="AM7" s="249"/>
      <c r="AN7" s="250"/>
      <c r="AO7" s="250"/>
      <c r="AP7" s="250"/>
      <c r="AQ7" s="250"/>
      <c r="AR7" s="251"/>
      <c r="AS7" s="249"/>
      <c r="AT7" s="250"/>
      <c r="AU7" s="250"/>
      <c r="AV7" s="250"/>
      <c r="AW7" s="250"/>
      <c r="AX7" s="251"/>
      <c r="AY7" s="249"/>
      <c r="AZ7" s="250"/>
      <c r="BA7" s="250"/>
      <c r="BB7" s="250"/>
      <c r="BC7" s="250"/>
      <c r="BD7" s="251"/>
      <c r="BE7" s="249"/>
      <c r="BF7" s="250"/>
      <c r="BG7" s="250"/>
      <c r="BH7" s="250"/>
      <c r="BI7" s="250"/>
      <c r="BJ7" s="251"/>
      <c r="BK7" s="249"/>
      <c r="BL7" s="250"/>
      <c r="BM7" s="250"/>
      <c r="BN7" s="250"/>
      <c r="BO7" s="250"/>
      <c r="BP7" s="251"/>
      <c r="BQ7" s="249"/>
      <c r="BR7" s="250"/>
      <c r="BS7" s="250"/>
      <c r="BT7" s="250"/>
      <c r="BU7" s="250"/>
      <c r="BV7" s="251"/>
      <c r="BW7" s="249"/>
      <c r="BX7" s="250"/>
      <c r="BY7" s="250"/>
      <c r="BZ7" s="250"/>
      <c r="CA7" s="250"/>
      <c r="CB7" s="251"/>
      <c r="CC7" s="249"/>
      <c r="CD7" s="250"/>
      <c r="CE7" s="250"/>
      <c r="CF7" s="250"/>
      <c r="CG7" s="250"/>
      <c r="CH7" s="251"/>
      <c r="CI7" s="249"/>
      <c r="CJ7" s="250"/>
      <c r="CK7" s="250"/>
      <c r="CL7" s="250"/>
      <c r="CM7" s="250"/>
      <c r="CN7" s="251"/>
      <c r="CO7" s="249"/>
      <c r="CP7" s="250"/>
      <c r="CQ7" s="250"/>
      <c r="CR7" s="250"/>
      <c r="CS7" s="250"/>
      <c r="CT7" s="251"/>
      <c r="CU7" s="249"/>
      <c r="CV7" s="250"/>
      <c r="CW7" s="250"/>
      <c r="CX7" s="250"/>
      <c r="CY7" s="250"/>
      <c r="CZ7" s="251"/>
      <c r="DA7" s="249"/>
      <c r="DB7" s="250"/>
      <c r="DC7" s="250"/>
      <c r="DD7" s="250"/>
      <c r="DE7" s="250"/>
      <c r="DF7" s="251"/>
      <c r="DG7" s="249"/>
      <c r="DH7" s="250"/>
      <c r="DI7" s="250"/>
      <c r="DJ7" s="250"/>
      <c r="DK7" s="250"/>
      <c r="DL7" s="251"/>
      <c r="DM7" s="249"/>
      <c r="DN7" s="250"/>
      <c r="DO7" s="250"/>
      <c r="DP7" s="250"/>
      <c r="DQ7" s="250"/>
      <c r="DR7" s="251"/>
      <c r="DS7" s="249"/>
      <c r="DT7" s="250"/>
      <c r="DU7" s="250"/>
      <c r="DV7" s="250"/>
      <c r="DW7" s="250"/>
      <c r="DX7" s="251"/>
      <c r="DY7" s="249"/>
      <c r="DZ7" s="250"/>
      <c r="EA7" s="250"/>
      <c r="EB7" s="250"/>
      <c r="EC7" s="250"/>
      <c r="ED7" s="251"/>
      <c r="EE7" s="249"/>
      <c r="EF7" s="250"/>
      <c r="EG7" s="250"/>
      <c r="EH7" s="250"/>
      <c r="EI7" s="250"/>
      <c r="EJ7" s="251"/>
      <c r="EK7" s="249"/>
      <c r="EL7" s="250"/>
      <c r="EM7" s="250"/>
      <c r="EN7" s="250"/>
      <c r="EO7" s="250"/>
      <c r="EP7" s="251"/>
      <c r="EQ7" s="249"/>
      <c r="ER7" s="250"/>
      <c r="ES7" s="250"/>
      <c r="ET7" s="250"/>
      <c r="EU7" s="250"/>
      <c r="EV7" s="251"/>
      <c r="EW7" s="249"/>
      <c r="EX7" s="250"/>
      <c r="EY7" s="250"/>
      <c r="EZ7" s="250"/>
      <c r="FA7" s="250"/>
      <c r="FB7" s="251"/>
      <c r="FC7" s="249"/>
      <c r="FD7" s="250"/>
      <c r="FE7" s="250"/>
      <c r="FF7" s="250"/>
      <c r="FG7" s="250"/>
      <c r="FH7" s="251"/>
      <c r="FI7" s="249"/>
      <c r="FJ7" s="250"/>
      <c r="FK7" s="250"/>
      <c r="FL7" s="250"/>
      <c r="FM7" s="250"/>
      <c r="FN7" s="251"/>
      <c r="FO7" s="249"/>
      <c r="FP7" s="250"/>
      <c r="FQ7" s="250"/>
      <c r="FR7" s="250"/>
      <c r="FS7" s="250"/>
      <c r="FT7" s="251"/>
      <c r="FU7" s="249"/>
      <c r="FV7" s="250"/>
      <c r="FW7" s="250"/>
      <c r="FX7" s="250"/>
      <c r="FY7" s="250"/>
      <c r="FZ7" s="251"/>
      <c r="GA7" s="249"/>
      <c r="GB7" s="250"/>
      <c r="GC7" s="250"/>
      <c r="GD7" s="250"/>
      <c r="GE7" s="250"/>
      <c r="GF7" s="251"/>
      <c r="GG7" s="249"/>
      <c r="GH7" s="250"/>
      <c r="GI7" s="250"/>
      <c r="GJ7" s="250"/>
      <c r="GK7" s="250"/>
      <c r="GL7" s="251"/>
      <c r="GM7" s="249"/>
      <c r="GN7" s="250"/>
      <c r="GO7" s="250"/>
      <c r="GP7" s="250"/>
      <c r="GQ7" s="250"/>
      <c r="GR7" s="251"/>
      <c r="GS7" s="249"/>
      <c r="GT7" s="250"/>
      <c r="GU7" s="250"/>
      <c r="GV7" s="250"/>
      <c r="GW7" s="250"/>
      <c r="GX7" s="251"/>
      <c r="GY7" s="249"/>
      <c r="GZ7" s="250"/>
      <c r="HA7" s="250"/>
      <c r="HB7" s="250"/>
      <c r="HC7" s="250"/>
      <c r="HD7" s="251"/>
      <c r="HE7" s="249"/>
      <c r="HF7" s="250"/>
      <c r="HG7" s="250"/>
      <c r="HH7" s="250"/>
      <c r="HI7" s="250"/>
      <c r="HJ7" s="251"/>
      <c r="HK7" s="249"/>
      <c r="HL7" s="250"/>
      <c r="HM7" s="250"/>
      <c r="HN7" s="250"/>
      <c r="HO7" s="250"/>
      <c r="HP7" s="251"/>
    </row>
    <row r="8" spans="1:224" ht="17.100000000000001" customHeight="1" x14ac:dyDescent="0.25">
      <c r="A8" s="231"/>
      <c r="B8" s="231"/>
      <c r="C8" s="228" t="s">
        <v>173</v>
      </c>
      <c r="D8" s="228"/>
      <c r="E8" s="228" t="s">
        <v>174</v>
      </c>
      <c r="F8" s="228"/>
      <c r="G8" s="228" t="s">
        <v>238</v>
      </c>
      <c r="H8" s="228"/>
      <c r="I8" s="228" t="s">
        <v>173</v>
      </c>
      <c r="J8" s="228"/>
      <c r="K8" s="228" t="s">
        <v>174</v>
      </c>
      <c r="L8" s="228"/>
      <c r="M8" s="228" t="s">
        <v>238</v>
      </c>
      <c r="N8" s="228"/>
      <c r="O8" s="228" t="s">
        <v>173</v>
      </c>
      <c r="P8" s="228"/>
      <c r="Q8" s="228" t="s">
        <v>174</v>
      </c>
      <c r="R8" s="228"/>
      <c r="S8" s="228" t="s">
        <v>238</v>
      </c>
      <c r="T8" s="228"/>
      <c r="U8" s="228" t="s">
        <v>173</v>
      </c>
      <c r="V8" s="228"/>
      <c r="W8" s="228" t="s">
        <v>174</v>
      </c>
      <c r="X8" s="228"/>
      <c r="Y8" s="228" t="s">
        <v>238</v>
      </c>
      <c r="Z8" s="228"/>
      <c r="AA8" s="228" t="s">
        <v>173</v>
      </c>
      <c r="AB8" s="228"/>
      <c r="AC8" s="228" t="s">
        <v>174</v>
      </c>
      <c r="AD8" s="228"/>
      <c r="AE8" s="228" t="s">
        <v>238</v>
      </c>
      <c r="AF8" s="228"/>
      <c r="AG8" s="228" t="s">
        <v>173</v>
      </c>
      <c r="AH8" s="228"/>
      <c r="AI8" s="228" t="s">
        <v>174</v>
      </c>
      <c r="AJ8" s="228"/>
      <c r="AK8" s="228" t="s">
        <v>238</v>
      </c>
      <c r="AL8" s="228"/>
      <c r="AM8" s="228" t="s">
        <v>173</v>
      </c>
      <c r="AN8" s="228"/>
      <c r="AO8" s="228" t="s">
        <v>174</v>
      </c>
      <c r="AP8" s="228"/>
      <c r="AQ8" s="228" t="s">
        <v>238</v>
      </c>
      <c r="AR8" s="228"/>
      <c r="AS8" s="228" t="s">
        <v>173</v>
      </c>
      <c r="AT8" s="228"/>
      <c r="AU8" s="228" t="s">
        <v>174</v>
      </c>
      <c r="AV8" s="228"/>
      <c r="AW8" s="228" t="s">
        <v>238</v>
      </c>
      <c r="AX8" s="228"/>
      <c r="AY8" s="228" t="s">
        <v>173</v>
      </c>
      <c r="AZ8" s="228"/>
      <c r="BA8" s="228" t="s">
        <v>174</v>
      </c>
      <c r="BB8" s="228"/>
      <c r="BC8" s="228" t="s">
        <v>238</v>
      </c>
      <c r="BD8" s="228"/>
      <c r="BE8" s="228" t="s">
        <v>173</v>
      </c>
      <c r="BF8" s="228"/>
      <c r="BG8" s="228" t="s">
        <v>174</v>
      </c>
      <c r="BH8" s="228"/>
      <c r="BI8" s="228" t="s">
        <v>238</v>
      </c>
      <c r="BJ8" s="228"/>
      <c r="BK8" s="228" t="s">
        <v>173</v>
      </c>
      <c r="BL8" s="228"/>
      <c r="BM8" s="228" t="s">
        <v>174</v>
      </c>
      <c r="BN8" s="228"/>
      <c r="BO8" s="228" t="s">
        <v>238</v>
      </c>
      <c r="BP8" s="228"/>
      <c r="BQ8" s="228" t="s">
        <v>173</v>
      </c>
      <c r="BR8" s="228"/>
      <c r="BS8" s="228" t="s">
        <v>174</v>
      </c>
      <c r="BT8" s="228"/>
      <c r="BU8" s="228" t="s">
        <v>238</v>
      </c>
      <c r="BV8" s="228"/>
      <c r="BW8" s="228" t="s">
        <v>173</v>
      </c>
      <c r="BX8" s="228"/>
      <c r="BY8" s="228" t="s">
        <v>174</v>
      </c>
      <c r="BZ8" s="228"/>
      <c r="CA8" s="228" t="s">
        <v>238</v>
      </c>
      <c r="CB8" s="228"/>
      <c r="CC8" s="228" t="s">
        <v>173</v>
      </c>
      <c r="CD8" s="228"/>
      <c r="CE8" s="228" t="s">
        <v>174</v>
      </c>
      <c r="CF8" s="228"/>
      <c r="CG8" s="228" t="s">
        <v>238</v>
      </c>
      <c r="CH8" s="228"/>
      <c r="CI8" s="228" t="s">
        <v>173</v>
      </c>
      <c r="CJ8" s="228"/>
      <c r="CK8" s="228" t="s">
        <v>174</v>
      </c>
      <c r="CL8" s="228"/>
      <c r="CM8" s="228" t="s">
        <v>238</v>
      </c>
      <c r="CN8" s="228"/>
      <c r="CO8" s="228" t="s">
        <v>173</v>
      </c>
      <c r="CP8" s="228"/>
      <c r="CQ8" s="228" t="s">
        <v>174</v>
      </c>
      <c r="CR8" s="228"/>
      <c r="CS8" s="228" t="s">
        <v>238</v>
      </c>
      <c r="CT8" s="228"/>
      <c r="CU8" s="228" t="s">
        <v>173</v>
      </c>
      <c r="CV8" s="228"/>
      <c r="CW8" s="228" t="s">
        <v>174</v>
      </c>
      <c r="CX8" s="228"/>
      <c r="CY8" s="228" t="s">
        <v>238</v>
      </c>
      <c r="CZ8" s="228"/>
      <c r="DA8" s="228" t="s">
        <v>173</v>
      </c>
      <c r="DB8" s="228"/>
      <c r="DC8" s="228" t="s">
        <v>174</v>
      </c>
      <c r="DD8" s="228"/>
      <c r="DE8" s="228" t="s">
        <v>238</v>
      </c>
      <c r="DF8" s="228"/>
      <c r="DG8" s="228" t="s">
        <v>173</v>
      </c>
      <c r="DH8" s="228"/>
      <c r="DI8" s="228" t="s">
        <v>174</v>
      </c>
      <c r="DJ8" s="228"/>
      <c r="DK8" s="228" t="s">
        <v>238</v>
      </c>
      <c r="DL8" s="228"/>
      <c r="DM8" s="228" t="s">
        <v>173</v>
      </c>
      <c r="DN8" s="228"/>
      <c r="DO8" s="228" t="s">
        <v>174</v>
      </c>
      <c r="DP8" s="228"/>
      <c r="DQ8" s="228" t="s">
        <v>238</v>
      </c>
      <c r="DR8" s="228"/>
      <c r="DS8" s="228" t="s">
        <v>173</v>
      </c>
      <c r="DT8" s="228"/>
      <c r="DU8" s="228" t="s">
        <v>174</v>
      </c>
      <c r="DV8" s="228"/>
      <c r="DW8" s="228" t="s">
        <v>238</v>
      </c>
      <c r="DX8" s="228"/>
      <c r="DY8" s="228" t="s">
        <v>173</v>
      </c>
      <c r="DZ8" s="228"/>
      <c r="EA8" s="228" t="s">
        <v>174</v>
      </c>
      <c r="EB8" s="228"/>
      <c r="EC8" s="228" t="s">
        <v>238</v>
      </c>
      <c r="ED8" s="228"/>
      <c r="EE8" s="228" t="s">
        <v>173</v>
      </c>
      <c r="EF8" s="228"/>
      <c r="EG8" s="228" t="s">
        <v>174</v>
      </c>
      <c r="EH8" s="228"/>
      <c r="EI8" s="228" t="s">
        <v>238</v>
      </c>
      <c r="EJ8" s="228"/>
      <c r="EK8" s="228" t="s">
        <v>173</v>
      </c>
      <c r="EL8" s="228"/>
      <c r="EM8" s="228" t="s">
        <v>174</v>
      </c>
      <c r="EN8" s="228"/>
      <c r="EO8" s="228" t="s">
        <v>238</v>
      </c>
      <c r="EP8" s="228"/>
      <c r="EQ8" s="228" t="s">
        <v>173</v>
      </c>
      <c r="ER8" s="228"/>
      <c r="ES8" s="228" t="s">
        <v>174</v>
      </c>
      <c r="ET8" s="228"/>
      <c r="EU8" s="228" t="s">
        <v>238</v>
      </c>
      <c r="EV8" s="228"/>
      <c r="EW8" s="228" t="s">
        <v>173</v>
      </c>
      <c r="EX8" s="228"/>
      <c r="EY8" s="228" t="s">
        <v>174</v>
      </c>
      <c r="EZ8" s="228"/>
      <c r="FA8" s="228" t="s">
        <v>238</v>
      </c>
      <c r="FB8" s="228"/>
      <c r="FC8" s="228" t="s">
        <v>173</v>
      </c>
      <c r="FD8" s="228"/>
      <c r="FE8" s="228" t="s">
        <v>174</v>
      </c>
      <c r="FF8" s="228"/>
      <c r="FG8" s="228" t="s">
        <v>238</v>
      </c>
      <c r="FH8" s="228"/>
      <c r="FI8" s="228" t="s">
        <v>173</v>
      </c>
      <c r="FJ8" s="228"/>
      <c r="FK8" s="228" t="s">
        <v>174</v>
      </c>
      <c r="FL8" s="228"/>
      <c r="FM8" s="228" t="s">
        <v>238</v>
      </c>
      <c r="FN8" s="228"/>
      <c r="FO8" s="228" t="s">
        <v>173</v>
      </c>
      <c r="FP8" s="228"/>
      <c r="FQ8" s="228" t="s">
        <v>174</v>
      </c>
      <c r="FR8" s="228"/>
      <c r="FS8" s="228" t="s">
        <v>238</v>
      </c>
      <c r="FT8" s="228"/>
      <c r="FU8" s="228" t="s">
        <v>173</v>
      </c>
      <c r="FV8" s="228"/>
      <c r="FW8" s="228" t="s">
        <v>174</v>
      </c>
      <c r="FX8" s="228"/>
      <c r="FY8" s="228" t="s">
        <v>238</v>
      </c>
      <c r="FZ8" s="228"/>
      <c r="GA8" s="228" t="s">
        <v>173</v>
      </c>
      <c r="GB8" s="228"/>
      <c r="GC8" s="228" t="s">
        <v>174</v>
      </c>
      <c r="GD8" s="228"/>
      <c r="GE8" s="228" t="s">
        <v>238</v>
      </c>
      <c r="GF8" s="228"/>
      <c r="GG8" s="228" t="s">
        <v>173</v>
      </c>
      <c r="GH8" s="228"/>
      <c r="GI8" s="228" t="s">
        <v>174</v>
      </c>
      <c r="GJ8" s="228"/>
      <c r="GK8" s="228" t="s">
        <v>238</v>
      </c>
      <c r="GL8" s="228"/>
      <c r="GM8" s="228" t="s">
        <v>173</v>
      </c>
      <c r="GN8" s="228"/>
      <c r="GO8" s="228" t="s">
        <v>174</v>
      </c>
      <c r="GP8" s="228"/>
      <c r="GQ8" s="228" t="s">
        <v>238</v>
      </c>
      <c r="GR8" s="228"/>
      <c r="GS8" s="228" t="s">
        <v>173</v>
      </c>
      <c r="GT8" s="228"/>
      <c r="GU8" s="228" t="s">
        <v>174</v>
      </c>
      <c r="GV8" s="228"/>
      <c r="GW8" s="228" t="s">
        <v>238</v>
      </c>
      <c r="GX8" s="228"/>
      <c r="GY8" s="228" t="s">
        <v>173</v>
      </c>
      <c r="GZ8" s="228"/>
      <c r="HA8" s="228" t="s">
        <v>174</v>
      </c>
      <c r="HB8" s="228"/>
      <c r="HC8" s="228" t="s">
        <v>238</v>
      </c>
      <c r="HD8" s="228"/>
      <c r="HE8" s="228" t="s">
        <v>173</v>
      </c>
      <c r="HF8" s="228"/>
      <c r="HG8" s="228" t="s">
        <v>174</v>
      </c>
      <c r="HH8" s="228"/>
      <c r="HI8" s="228" t="s">
        <v>238</v>
      </c>
      <c r="HJ8" s="228"/>
      <c r="HK8" s="228" t="s">
        <v>173</v>
      </c>
      <c r="HL8" s="228"/>
      <c r="HM8" s="228" t="s">
        <v>174</v>
      </c>
      <c r="HN8" s="228"/>
      <c r="HO8" s="228" t="s">
        <v>238</v>
      </c>
      <c r="HP8" s="228"/>
    </row>
    <row r="9" spans="1:224" ht="15" customHeight="1" x14ac:dyDescent="0.25">
      <c r="A9" s="232"/>
      <c r="B9" s="232"/>
      <c r="C9" s="33" t="s">
        <v>176</v>
      </c>
      <c r="D9" s="34" t="s">
        <v>35</v>
      </c>
      <c r="E9" s="33" t="s">
        <v>176</v>
      </c>
      <c r="F9" s="34" t="s">
        <v>35</v>
      </c>
      <c r="G9" s="33" t="s">
        <v>176</v>
      </c>
      <c r="H9" s="34" t="s">
        <v>35</v>
      </c>
      <c r="I9" s="33" t="s">
        <v>176</v>
      </c>
      <c r="J9" s="34" t="s">
        <v>35</v>
      </c>
      <c r="K9" s="33" t="s">
        <v>176</v>
      </c>
      <c r="L9" s="34" t="s">
        <v>35</v>
      </c>
      <c r="M9" s="33" t="s">
        <v>176</v>
      </c>
      <c r="N9" s="34" t="s">
        <v>35</v>
      </c>
      <c r="O9" s="33" t="s">
        <v>176</v>
      </c>
      <c r="P9" s="34" t="s">
        <v>35</v>
      </c>
      <c r="Q9" s="33" t="s">
        <v>176</v>
      </c>
      <c r="R9" s="34" t="s">
        <v>35</v>
      </c>
      <c r="S9" s="33" t="s">
        <v>176</v>
      </c>
      <c r="T9" s="34" t="s">
        <v>35</v>
      </c>
      <c r="U9" s="33" t="s">
        <v>176</v>
      </c>
      <c r="V9" s="34" t="s">
        <v>35</v>
      </c>
      <c r="W9" s="33" t="s">
        <v>176</v>
      </c>
      <c r="X9" s="34" t="s">
        <v>35</v>
      </c>
      <c r="Y9" s="33" t="s">
        <v>176</v>
      </c>
      <c r="Z9" s="34" t="s">
        <v>35</v>
      </c>
      <c r="AA9" s="33" t="s">
        <v>176</v>
      </c>
      <c r="AB9" s="34" t="s">
        <v>35</v>
      </c>
      <c r="AC9" s="33" t="s">
        <v>176</v>
      </c>
      <c r="AD9" s="34" t="s">
        <v>35</v>
      </c>
      <c r="AE9" s="33" t="s">
        <v>176</v>
      </c>
      <c r="AF9" s="34" t="s">
        <v>35</v>
      </c>
      <c r="AG9" s="33" t="s">
        <v>176</v>
      </c>
      <c r="AH9" s="34" t="s">
        <v>35</v>
      </c>
      <c r="AI9" s="33" t="s">
        <v>176</v>
      </c>
      <c r="AJ9" s="34" t="s">
        <v>35</v>
      </c>
      <c r="AK9" s="33" t="s">
        <v>176</v>
      </c>
      <c r="AL9" s="34" t="s">
        <v>35</v>
      </c>
      <c r="AM9" s="33" t="s">
        <v>176</v>
      </c>
      <c r="AN9" s="34" t="s">
        <v>35</v>
      </c>
      <c r="AO9" s="33" t="s">
        <v>176</v>
      </c>
      <c r="AP9" s="34" t="s">
        <v>35</v>
      </c>
      <c r="AQ9" s="33" t="s">
        <v>176</v>
      </c>
      <c r="AR9" s="34" t="s">
        <v>35</v>
      </c>
      <c r="AS9" s="33" t="s">
        <v>176</v>
      </c>
      <c r="AT9" s="34" t="s">
        <v>35</v>
      </c>
      <c r="AU9" s="33" t="s">
        <v>176</v>
      </c>
      <c r="AV9" s="34" t="s">
        <v>35</v>
      </c>
      <c r="AW9" s="33" t="s">
        <v>176</v>
      </c>
      <c r="AX9" s="34" t="s">
        <v>35</v>
      </c>
      <c r="AY9" s="33" t="s">
        <v>176</v>
      </c>
      <c r="AZ9" s="34" t="s">
        <v>35</v>
      </c>
      <c r="BA9" s="33" t="s">
        <v>176</v>
      </c>
      <c r="BB9" s="34" t="s">
        <v>35</v>
      </c>
      <c r="BC9" s="33" t="s">
        <v>176</v>
      </c>
      <c r="BD9" s="34" t="s">
        <v>35</v>
      </c>
      <c r="BE9" s="33" t="s">
        <v>176</v>
      </c>
      <c r="BF9" s="34" t="s">
        <v>35</v>
      </c>
      <c r="BG9" s="33" t="s">
        <v>176</v>
      </c>
      <c r="BH9" s="34" t="s">
        <v>35</v>
      </c>
      <c r="BI9" s="33" t="s">
        <v>176</v>
      </c>
      <c r="BJ9" s="34" t="s">
        <v>35</v>
      </c>
      <c r="BK9" s="33" t="s">
        <v>176</v>
      </c>
      <c r="BL9" s="34" t="s">
        <v>35</v>
      </c>
      <c r="BM9" s="33" t="s">
        <v>176</v>
      </c>
      <c r="BN9" s="34" t="s">
        <v>35</v>
      </c>
      <c r="BO9" s="33" t="s">
        <v>176</v>
      </c>
      <c r="BP9" s="34" t="s">
        <v>35</v>
      </c>
      <c r="BQ9" s="33" t="s">
        <v>176</v>
      </c>
      <c r="BR9" s="34" t="s">
        <v>35</v>
      </c>
      <c r="BS9" s="33" t="s">
        <v>176</v>
      </c>
      <c r="BT9" s="34" t="s">
        <v>35</v>
      </c>
      <c r="BU9" s="33" t="s">
        <v>176</v>
      </c>
      <c r="BV9" s="34" t="s">
        <v>35</v>
      </c>
      <c r="BW9" s="33" t="s">
        <v>176</v>
      </c>
      <c r="BX9" s="34" t="s">
        <v>35</v>
      </c>
      <c r="BY9" s="33" t="s">
        <v>176</v>
      </c>
      <c r="BZ9" s="34" t="s">
        <v>35</v>
      </c>
      <c r="CA9" s="33" t="s">
        <v>176</v>
      </c>
      <c r="CB9" s="34" t="s">
        <v>35</v>
      </c>
      <c r="CC9" s="33" t="s">
        <v>176</v>
      </c>
      <c r="CD9" s="34" t="s">
        <v>35</v>
      </c>
      <c r="CE9" s="33" t="s">
        <v>176</v>
      </c>
      <c r="CF9" s="34" t="s">
        <v>35</v>
      </c>
      <c r="CG9" s="33" t="s">
        <v>176</v>
      </c>
      <c r="CH9" s="34" t="s">
        <v>35</v>
      </c>
      <c r="CI9" s="33" t="s">
        <v>176</v>
      </c>
      <c r="CJ9" s="34" t="s">
        <v>35</v>
      </c>
      <c r="CK9" s="33" t="s">
        <v>176</v>
      </c>
      <c r="CL9" s="34" t="s">
        <v>35</v>
      </c>
      <c r="CM9" s="33" t="s">
        <v>176</v>
      </c>
      <c r="CN9" s="34" t="s">
        <v>35</v>
      </c>
      <c r="CO9" s="33" t="s">
        <v>176</v>
      </c>
      <c r="CP9" s="34" t="s">
        <v>35</v>
      </c>
      <c r="CQ9" s="33" t="s">
        <v>176</v>
      </c>
      <c r="CR9" s="34" t="s">
        <v>35</v>
      </c>
      <c r="CS9" s="33" t="s">
        <v>176</v>
      </c>
      <c r="CT9" s="34" t="s">
        <v>35</v>
      </c>
      <c r="CU9" s="33" t="s">
        <v>176</v>
      </c>
      <c r="CV9" s="34" t="s">
        <v>35</v>
      </c>
      <c r="CW9" s="33" t="s">
        <v>176</v>
      </c>
      <c r="CX9" s="34" t="s">
        <v>35</v>
      </c>
      <c r="CY9" s="33" t="s">
        <v>176</v>
      </c>
      <c r="CZ9" s="34" t="s">
        <v>35</v>
      </c>
      <c r="DA9" s="33" t="s">
        <v>176</v>
      </c>
      <c r="DB9" s="34" t="s">
        <v>35</v>
      </c>
      <c r="DC9" s="33" t="s">
        <v>176</v>
      </c>
      <c r="DD9" s="34" t="s">
        <v>35</v>
      </c>
      <c r="DE9" s="33" t="s">
        <v>176</v>
      </c>
      <c r="DF9" s="34" t="s">
        <v>35</v>
      </c>
      <c r="DG9" s="33" t="s">
        <v>176</v>
      </c>
      <c r="DH9" s="34" t="s">
        <v>35</v>
      </c>
      <c r="DI9" s="33" t="s">
        <v>176</v>
      </c>
      <c r="DJ9" s="34" t="s">
        <v>35</v>
      </c>
      <c r="DK9" s="33" t="s">
        <v>176</v>
      </c>
      <c r="DL9" s="34" t="s">
        <v>35</v>
      </c>
      <c r="DM9" s="33" t="s">
        <v>176</v>
      </c>
      <c r="DN9" s="34" t="s">
        <v>35</v>
      </c>
      <c r="DO9" s="33" t="s">
        <v>176</v>
      </c>
      <c r="DP9" s="34" t="s">
        <v>35</v>
      </c>
      <c r="DQ9" s="33" t="s">
        <v>176</v>
      </c>
      <c r="DR9" s="34" t="s">
        <v>35</v>
      </c>
      <c r="DS9" s="33" t="s">
        <v>176</v>
      </c>
      <c r="DT9" s="34" t="s">
        <v>35</v>
      </c>
      <c r="DU9" s="33" t="s">
        <v>176</v>
      </c>
      <c r="DV9" s="34" t="s">
        <v>35</v>
      </c>
      <c r="DW9" s="33" t="s">
        <v>176</v>
      </c>
      <c r="DX9" s="34" t="s">
        <v>35</v>
      </c>
      <c r="DY9" s="33" t="s">
        <v>176</v>
      </c>
      <c r="DZ9" s="34" t="s">
        <v>35</v>
      </c>
      <c r="EA9" s="33" t="s">
        <v>176</v>
      </c>
      <c r="EB9" s="34" t="s">
        <v>35</v>
      </c>
      <c r="EC9" s="33" t="s">
        <v>176</v>
      </c>
      <c r="ED9" s="34" t="s">
        <v>35</v>
      </c>
      <c r="EE9" s="33" t="s">
        <v>176</v>
      </c>
      <c r="EF9" s="34" t="s">
        <v>35</v>
      </c>
      <c r="EG9" s="33" t="s">
        <v>176</v>
      </c>
      <c r="EH9" s="34" t="s">
        <v>35</v>
      </c>
      <c r="EI9" s="33" t="s">
        <v>176</v>
      </c>
      <c r="EJ9" s="34" t="s">
        <v>35</v>
      </c>
      <c r="EK9" s="33" t="s">
        <v>176</v>
      </c>
      <c r="EL9" s="34" t="s">
        <v>35</v>
      </c>
      <c r="EM9" s="33" t="s">
        <v>176</v>
      </c>
      <c r="EN9" s="34" t="s">
        <v>35</v>
      </c>
      <c r="EO9" s="33" t="s">
        <v>176</v>
      </c>
      <c r="EP9" s="34" t="s">
        <v>35</v>
      </c>
      <c r="EQ9" s="33" t="s">
        <v>176</v>
      </c>
      <c r="ER9" s="34" t="s">
        <v>35</v>
      </c>
      <c r="ES9" s="33" t="s">
        <v>176</v>
      </c>
      <c r="ET9" s="34" t="s">
        <v>35</v>
      </c>
      <c r="EU9" s="33" t="s">
        <v>176</v>
      </c>
      <c r="EV9" s="34" t="s">
        <v>35</v>
      </c>
      <c r="EW9" s="33" t="s">
        <v>176</v>
      </c>
      <c r="EX9" s="34" t="s">
        <v>35</v>
      </c>
      <c r="EY9" s="33" t="s">
        <v>176</v>
      </c>
      <c r="EZ9" s="34" t="s">
        <v>35</v>
      </c>
      <c r="FA9" s="33" t="s">
        <v>176</v>
      </c>
      <c r="FB9" s="34" t="s">
        <v>35</v>
      </c>
      <c r="FC9" s="33" t="s">
        <v>176</v>
      </c>
      <c r="FD9" s="34" t="s">
        <v>35</v>
      </c>
      <c r="FE9" s="33" t="s">
        <v>176</v>
      </c>
      <c r="FF9" s="34" t="s">
        <v>35</v>
      </c>
      <c r="FG9" s="33" t="s">
        <v>176</v>
      </c>
      <c r="FH9" s="34" t="s">
        <v>35</v>
      </c>
      <c r="FI9" s="33" t="s">
        <v>176</v>
      </c>
      <c r="FJ9" s="34" t="s">
        <v>35</v>
      </c>
      <c r="FK9" s="33" t="s">
        <v>176</v>
      </c>
      <c r="FL9" s="34" t="s">
        <v>35</v>
      </c>
      <c r="FM9" s="33" t="s">
        <v>176</v>
      </c>
      <c r="FN9" s="34" t="s">
        <v>35</v>
      </c>
      <c r="FO9" s="33" t="s">
        <v>176</v>
      </c>
      <c r="FP9" s="34" t="s">
        <v>35</v>
      </c>
      <c r="FQ9" s="33" t="s">
        <v>176</v>
      </c>
      <c r="FR9" s="34" t="s">
        <v>35</v>
      </c>
      <c r="FS9" s="33" t="s">
        <v>176</v>
      </c>
      <c r="FT9" s="34" t="s">
        <v>35</v>
      </c>
      <c r="FU9" s="33" t="s">
        <v>176</v>
      </c>
      <c r="FV9" s="34" t="s">
        <v>35</v>
      </c>
      <c r="FW9" s="33" t="s">
        <v>176</v>
      </c>
      <c r="FX9" s="34" t="s">
        <v>35</v>
      </c>
      <c r="FY9" s="33" t="s">
        <v>176</v>
      </c>
      <c r="FZ9" s="34" t="s">
        <v>35</v>
      </c>
      <c r="GA9" s="33" t="s">
        <v>176</v>
      </c>
      <c r="GB9" s="34" t="s">
        <v>35</v>
      </c>
      <c r="GC9" s="33" t="s">
        <v>176</v>
      </c>
      <c r="GD9" s="34" t="s">
        <v>35</v>
      </c>
      <c r="GE9" s="33" t="s">
        <v>176</v>
      </c>
      <c r="GF9" s="34" t="s">
        <v>35</v>
      </c>
      <c r="GG9" s="33" t="s">
        <v>176</v>
      </c>
      <c r="GH9" s="34" t="s">
        <v>35</v>
      </c>
      <c r="GI9" s="33" t="s">
        <v>176</v>
      </c>
      <c r="GJ9" s="34" t="s">
        <v>35</v>
      </c>
      <c r="GK9" s="33" t="s">
        <v>176</v>
      </c>
      <c r="GL9" s="34" t="s">
        <v>35</v>
      </c>
      <c r="GM9" s="33" t="s">
        <v>176</v>
      </c>
      <c r="GN9" s="34" t="s">
        <v>35</v>
      </c>
      <c r="GO9" s="33" t="s">
        <v>176</v>
      </c>
      <c r="GP9" s="34" t="s">
        <v>35</v>
      </c>
      <c r="GQ9" s="33" t="s">
        <v>176</v>
      </c>
      <c r="GR9" s="34" t="s">
        <v>35</v>
      </c>
      <c r="GS9" s="33" t="s">
        <v>176</v>
      </c>
      <c r="GT9" s="34" t="s">
        <v>35</v>
      </c>
      <c r="GU9" s="33" t="s">
        <v>176</v>
      </c>
      <c r="GV9" s="34" t="s">
        <v>35</v>
      </c>
      <c r="GW9" s="33" t="s">
        <v>176</v>
      </c>
      <c r="GX9" s="34" t="s">
        <v>35</v>
      </c>
      <c r="GY9" s="33" t="s">
        <v>176</v>
      </c>
      <c r="GZ9" s="34" t="s">
        <v>35</v>
      </c>
      <c r="HA9" s="33" t="s">
        <v>176</v>
      </c>
      <c r="HB9" s="34" t="s">
        <v>35</v>
      </c>
      <c r="HC9" s="33" t="s">
        <v>176</v>
      </c>
      <c r="HD9" s="34" t="s">
        <v>35</v>
      </c>
      <c r="HE9" s="33" t="s">
        <v>176</v>
      </c>
      <c r="HF9" s="34" t="s">
        <v>35</v>
      </c>
      <c r="HG9" s="33" t="s">
        <v>176</v>
      </c>
      <c r="HH9" s="34" t="s">
        <v>35</v>
      </c>
      <c r="HI9" s="33" t="s">
        <v>176</v>
      </c>
      <c r="HJ9" s="34" t="s">
        <v>35</v>
      </c>
      <c r="HK9" s="33" t="s">
        <v>176</v>
      </c>
      <c r="HL9" s="34" t="s">
        <v>35</v>
      </c>
      <c r="HM9" s="33" t="s">
        <v>176</v>
      </c>
      <c r="HN9" s="34" t="s">
        <v>35</v>
      </c>
      <c r="HO9" s="33" t="s">
        <v>176</v>
      </c>
      <c r="HP9" s="34" t="s">
        <v>35</v>
      </c>
    </row>
    <row r="10" spans="1:224" ht="15" customHeight="1" x14ac:dyDescent="0.25">
      <c r="A10" s="35">
        <v>1</v>
      </c>
      <c r="B10" s="35">
        <v>2</v>
      </c>
      <c r="C10" s="35">
        <v>7</v>
      </c>
      <c r="D10" s="35">
        <v>8</v>
      </c>
      <c r="E10" s="35">
        <v>9</v>
      </c>
      <c r="F10" s="35">
        <v>10</v>
      </c>
      <c r="G10" s="35">
        <v>11</v>
      </c>
      <c r="H10" s="35">
        <v>12</v>
      </c>
      <c r="I10" s="35">
        <v>7</v>
      </c>
      <c r="J10" s="35">
        <v>8</v>
      </c>
      <c r="K10" s="35">
        <v>9</v>
      </c>
      <c r="L10" s="35">
        <v>10</v>
      </c>
      <c r="M10" s="35">
        <v>11</v>
      </c>
      <c r="N10" s="35">
        <v>12</v>
      </c>
      <c r="O10" s="35">
        <v>7</v>
      </c>
      <c r="P10" s="35">
        <v>8</v>
      </c>
      <c r="Q10" s="35">
        <v>9</v>
      </c>
      <c r="R10" s="35">
        <v>10</v>
      </c>
      <c r="S10" s="35">
        <v>11</v>
      </c>
      <c r="T10" s="35">
        <v>12</v>
      </c>
      <c r="U10" s="35">
        <v>7</v>
      </c>
      <c r="V10" s="35">
        <v>8</v>
      </c>
      <c r="W10" s="35">
        <v>9</v>
      </c>
      <c r="X10" s="35">
        <v>10</v>
      </c>
      <c r="Y10" s="35">
        <v>11</v>
      </c>
      <c r="Z10" s="35">
        <v>12</v>
      </c>
      <c r="AA10" s="35">
        <v>7</v>
      </c>
      <c r="AB10" s="35">
        <v>8</v>
      </c>
      <c r="AC10" s="35">
        <v>9</v>
      </c>
      <c r="AD10" s="35">
        <v>10</v>
      </c>
      <c r="AE10" s="35">
        <v>11</v>
      </c>
      <c r="AF10" s="35">
        <v>12</v>
      </c>
      <c r="AG10" s="35">
        <v>7</v>
      </c>
      <c r="AH10" s="35">
        <v>8</v>
      </c>
      <c r="AI10" s="35">
        <v>9</v>
      </c>
      <c r="AJ10" s="35">
        <v>10</v>
      </c>
      <c r="AK10" s="35">
        <v>11</v>
      </c>
      <c r="AL10" s="35">
        <v>12</v>
      </c>
      <c r="AM10" s="35">
        <v>7</v>
      </c>
      <c r="AN10" s="35">
        <v>8</v>
      </c>
      <c r="AO10" s="35">
        <v>9</v>
      </c>
      <c r="AP10" s="35">
        <v>10</v>
      </c>
      <c r="AQ10" s="35">
        <v>11</v>
      </c>
      <c r="AR10" s="35">
        <v>12</v>
      </c>
      <c r="AS10" s="35">
        <v>7</v>
      </c>
      <c r="AT10" s="35">
        <v>8</v>
      </c>
      <c r="AU10" s="35">
        <v>9</v>
      </c>
      <c r="AV10" s="35">
        <v>10</v>
      </c>
      <c r="AW10" s="35">
        <v>11</v>
      </c>
      <c r="AX10" s="35">
        <v>12</v>
      </c>
      <c r="AY10" s="35">
        <v>7</v>
      </c>
      <c r="AZ10" s="35">
        <v>8</v>
      </c>
      <c r="BA10" s="35">
        <v>9</v>
      </c>
      <c r="BB10" s="35">
        <v>10</v>
      </c>
      <c r="BC10" s="35">
        <v>11</v>
      </c>
      <c r="BD10" s="35">
        <v>12</v>
      </c>
      <c r="BE10" s="35">
        <v>7</v>
      </c>
      <c r="BF10" s="35">
        <v>8</v>
      </c>
      <c r="BG10" s="35">
        <v>9</v>
      </c>
      <c r="BH10" s="35">
        <v>10</v>
      </c>
      <c r="BI10" s="35">
        <v>11</v>
      </c>
      <c r="BJ10" s="35">
        <v>12</v>
      </c>
      <c r="BK10" s="35">
        <v>7</v>
      </c>
      <c r="BL10" s="35">
        <v>8</v>
      </c>
      <c r="BM10" s="35">
        <v>9</v>
      </c>
      <c r="BN10" s="35">
        <v>10</v>
      </c>
      <c r="BO10" s="35">
        <v>11</v>
      </c>
      <c r="BP10" s="35">
        <v>12</v>
      </c>
      <c r="BQ10" s="35">
        <v>7</v>
      </c>
      <c r="BR10" s="35">
        <v>8</v>
      </c>
      <c r="BS10" s="35">
        <v>9</v>
      </c>
      <c r="BT10" s="35">
        <v>10</v>
      </c>
      <c r="BU10" s="35">
        <v>11</v>
      </c>
      <c r="BV10" s="35">
        <v>12</v>
      </c>
      <c r="BW10" s="35">
        <v>7</v>
      </c>
      <c r="BX10" s="35">
        <v>8</v>
      </c>
      <c r="BY10" s="35">
        <v>9</v>
      </c>
      <c r="BZ10" s="35">
        <v>10</v>
      </c>
      <c r="CA10" s="35">
        <v>11</v>
      </c>
      <c r="CB10" s="35">
        <v>12</v>
      </c>
      <c r="CC10" s="35">
        <v>7</v>
      </c>
      <c r="CD10" s="35">
        <v>8</v>
      </c>
      <c r="CE10" s="35">
        <v>9</v>
      </c>
      <c r="CF10" s="35">
        <v>10</v>
      </c>
      <c r="CG10" s="35">
        <v>11</v>
      </c>
      <c r="CH10" s="35">
        <v>12</v>
      </c>
      <c r="CI10" s="35">
        <v>7</v>
      </c>
      <c r="CJ10" s="35">
        <v>8</v>
      </c>
      <c r="CK10" s="35">
        <v>9</v>
      </c>
      <c r="CL10" s="35">
        <v>10</v>
      </c>
      <c r="CM10" s="35">
        <v>11</v>
      </c>
      <c r="CN10" s="35">
        <v>12</v>
      </c>
      <c r="CO10" s="35">
        <v>7</v>
      </c>
      <c r="CP10" s="35">
        <v>8</v>
      </c>
      <c r="CQ10" s="35">
        <v>9</v>
      </c>
      <c r="CR10" s="35">
        <v>10</v>
      </c>
      <c r="CS10" s="35">
        <v>11</v>
      </c>
      <c r="CT10" s="35">
        <v>12</v>
      </c>
      <c r="CU10" s="35">
        <v>7</v>
      </c>
      <c r="CV10" s="35">
        <v>8</v>
      </c>
      <c r="CW10" s="35">
        <v>9</v>
      </c>
      <c r="CX10" s="35">
        <v>10</v>
      </c>
      <c r="CY10" s="35">
        <v>11</v>
      </c>
      <c r="CZ10" s="35">
        <v>12</v>
      </c>
      <c r="DA10" s="35">
        <v>7</v>
      </c>
      <c r="DB10" s="35">
        <v>8</v>
      </c>
      <c r="DC10" s="35">
        <v>9</v>
      </c>
      <c r="DD10" s="35">
        <v>10</v>
      </c>
      <c r="DE10" s="35">
        <v>11</v>
      </c>
      <c r="DF10" s="35">
        <v>12</v>
      </c>
      <c r="DG10" s="35">
        <v>7</v>
      </c>
      <c r="DH10" s="35">
        <v>8</v>
      </c>
      <c r="DI10" s="35">
        <v>9</v>
      </c>
      <c r="DJ10" s="35">
        <v>10</v>
      </c>
      <c r="DK10" s="35">
        <v>11</v>
      </c>
      <c r="DL10" s="35">
        <v>12</v>
      </c>
      <c r="DM10" s="35">
        <v>7</v>
      </c>
      <c r="DN10" s="35">
        <v>8</v>
      </c>
      <c r="DO10" s="35">
        <v>9</v>
      </c>
      <c r="DP10" s="35">
        <v>10</v>
      </c>
      <c r="DQ10" s="35">
        <v>11</v>
      </c>
      <c r="DR10" s="35">
        <v>12</v>
      </c>
      <c r="DS10" s="35">
        <v>7</v>
      </c>
      <c r="DT10" s="35">
        <v>8</v>
      </c>
      <c r="DU10" s="35">
        <v>9</v>
      </c>
      <c r="DV10" s="35">
        <v>10</v>
      </c>
      <c r="DW10" s="35">
        <v>11</v>
      </c>
      <c r="DX10" s="35">
        <v>12</v>
      </c>
      <c r="DY10" s="35">
        <v>7</v>
      </c>
      <c r="DZ10" s="35">
        <v>8</v>
      </c>
      <c r="EA10" s="35">
        <v>9</v>
      </c>
      <c r="EB10" s="35">
        <v>10</v>
      </c>
      <c r="EC10" s="35">
        <v>11</v>
      </c>
      <c r="ED10" s="35">
        <v>12</v>
      </c>
      <c r="EE10" s="35">
        <v>7</v>
      </c>
      <c r="EF10" s="35">
        <v>8</v>
      </c>
      <c r="EG10" s="35">
        <v>9</v>
      </c>
      <c r="EH10" s="35">
        <v>10</v>
      </c>
      <c r="EI10" s="35">
        <v>11</v>
      </c>
      <c r="EJ10" s="35">
        <v>12</v>
      </c>
      <c r="EK10" s="35">
        <v>7</v>
      </c>
      <c r="EL10" s="35">
        <v>8</v>
      </c>
      <c r="EM10" s="35">
        <v>9</v>
      </c>
      <c r="EN10" s="35">
        <v>10</v>
      </c>
      <c r="EO10" s="35">
        <v>11</v>
      </c>
      <c r="EP10" s="35">
        <v>12</v>
      </c>
      <c r="EQ10" s="35">
        <v>7</v>
      </c>
      <c r="ER10" s="35">
        <v>8</v>
      </c>
      <c r="ES10" s="35">
        <v>9</v>
      </c>
      <c r="ET10" s="35">
        <v>10</v>
      </c>
      <c r="EU10" s="35">
        <v>11</v>
      </c>
      <c r="EV10" s="35">
        <v>12</v>
      </c>
      <c r="EW10" s="35">
        <v>7</v>
      </c>
      <c r="EX10" s="35">
        <v>8</v>
      </c>
      <c r="EY10" s="35">
        <v>9</v>
      </c>
      <c r="EZ10" s="35">
        <v>10</v>
      </c>
      <c r="FA10" s="35">
        <v>11</v>
      </c>
      <c r="FB10" s="35">
        <v>12</v>
      </c>
      <c r="FC10" s="35">
        <v>7</v>
      </c>
      <c r="FD10" s="35">
        <v>8</v>
      </c>
      <c r="FE10" s="35">
        <v>9</v>
      </c>
      <c r="FF10" s="35">
        <v>10</v>
      </c>
      <c r="FG10" s="35">
        <v>11</v>
      </c>
      <c r="FH10" s="35">
        <v>12</v>
      </c>
      <c r="FI10" s="35">
        <v>7</v>
      </c>
      <c r="FJ10" s="35">
        <v>8</v>
      </c>
      <c r="FK10" s="35">
        <v>9</v>
      </c>
      <c r="FL10" s="35">
        <v>10</v>
      </c>
      <c r="FM10" s="35">
        <v>11</v>
      </c>
      <c r="FN10" s="35">
        <v>12</v>
      </c>
      <c r="FO10" s="35">
        <v>7</v>
      </c>
      <c r="FP10" s="35">
        <v>8</v>
      </c>
      <c r="FQ10" s="35">
        <v>9</v>
      </c>
      <c r="FR10" s="35">
        <v>10</v>
      </c>
      <c r="FS10" s="35">
        <v>11</v>
      </c>
      <c r="FT10" s="35">
        <v>12</v>
      </c>
      <c r="FU10" s="35">
        <v>7</v>
      </c>
      <c r="FV10" s="35">
        <v>8</v>
      </c>
      <c r="FW10" s="35">
        <v>9</v>
      </c>
      <c r="FX10" s="35">
        <v>10</v>
      </c>
      <c r="FY10" s="35">
        <v>11</v>
      </c>
      <c r="FZ10" s="35">
        <v>12</v>
      </c>
      <c r="GA10" s="35">
        <v>7</v>
      </c>
      <c r="GB10" s="35">
        <v>8</v>
      </c>
      <c r="GC10" s="35">
        <v>9</v>
      </c>
      <c r="GD10" s="35">
        <v>10</v>
      </c>
      <c r="GE10" s="35">
        <v>11</v>
      </c>
      <c r="GF10" s="35">
        <v>12</v>
      </c>
      <c r="GG10" s="35">
        <v>7</v>
      </c>
      <c r="GH10" s="35">
        <v>8</v>
      </c>
      <c r="GI10" s="35">
        <v>9</v>
      </c>
      <c r="GJ10" s="35">
        <v>10</v>
      </c>
      <c r="GK10" s="35">
        <v>11</v>
      </c>
      <c r="GL10" s="35">
        <v>12</v>
      </c>
      <c r="GM10" s="35">
        <v>7</v>
      </c>
      <c r="GN10" s="35">
        <v>8</v>
      </c>
      <c r="GO10" s="35">
        <v>9</v>
      </c>
      <c r="GP10" s="35">
        <v>10</v>
      </c>
      <c r="GQ10" s="35">
        <v>11</v>
      </c>
      <c r="GR10" s="35">
        <v>12</v>
      </c>
      <c r="GS10" s="35">
        <v>7</v>
      </c>
      <c r="GT10" s="35">
        <v>8</v>
      </c>
      <c r="GU10" s="35">
        <v>9</v>
      </c>
      <c r="GV10" s="35">
        <v>10</v>
      </c>
      <c r="GW10" s="35">
        <v>11</v>
      </c>
      <c r="GX10" s="35">
        <v>12</v>
      </c>
      <c r="GY10" s="35">
        <v>7</v>
      </c>
      <c r="GZ10" s="35">
        <v>8</v>
      </c>
      <c r="HA10" s="35">
        <v>9</v>
      </c>
      <c r="HB10" s="35">
        <v>10</v>
      </c>
      <c r="HC10" s="35">
        <v>11</v>
      </c>
      <c r="HD10" s="35">
        <v>12</v>
      </c>
      <c r="HE10" s="35">
        <v>7</v>
      </c>
      <c r="HF10" s="35">
        <v>8</v>
      </c>
      <c r="HG10" s="35">
        <v>9</v>
      </c>
      <c r="HH10" s="35">
        <v>10</v>
      </c>
      <c r="HI10" s="35">
        <v>11</v>
      </c>
      <c r="HJ10" s="35">
        <v>12</v>
      </c>
      <c r="HK10" s="35">
        <v>7</v>
      </c>
      <c r="HL10" s="35">
        <v>8</v>
      </c>
      <c r="HM10" s="35">
        <v>9</v>
      </c>
      <c r="HN10" s="35">
        <v>10</v>
      </c>
      <c r="HO10" s="35">
        <v>11</v>
      </c>
      <c r="HP10" s="35">
        <v>12</v>
      </c>
    </row>
    <row r="11" spans="1:224" s="48" customFormat="1" ht="15" customHeight="1" x14ac:dyDescent="0.25">
      <c r="A11" s="59">
        <v>1</v>
      </c>
      <c r="B11" s="66" t="s">
        <v>185</v>
      </c>
      <c r="C11" s="193">
        <v>21562</v>
      </c>
      <c r="D11" s="56">
        <v>16600</v>
      </c>
      <c r="E11" s="56">
        <v>11610</v>
      </c>
      <c r="F11" s="56">
        <v>8969</v>
      </c>
      <c r="G11" s="56">
        <f>C11+E11</f>
        <v>33172</v>
      </c>
      <c r="H11" s="56">
        <f>D11+F11</f>
        <v>25569</v>
      </c>
      <c r="I11" s="56">
        <v>3350</v>
      </c>
      <c r="J11" s="56">
        <v>2700</v>
      </c>
      <c r="K11" s="56">
        <v>150</v>
      </c>
      <c r="L11" s="56">
        <v>99</v>
      </c>
      <c r="M11" s="56">
        <f>I11+K11</f>
        <v>3500</v>
      </c>
      <c r="N11" s="56">
        <f>J11+L11</f>
        <v>2799</v>
      </c>
      <c r="O11" s="56">
        <v>4375</v>
      </c>
      <c r="P11" s="56">
        <v>3500</v>
      </c>
      <c r="Q11" s="56">
        <v>1625</v>
      </c>
      <c r="R11" s="56">
        <v>1550</v>
      </c>
      <c r="S11" s="56">
        <f>O11+Q11</f>
        <v>6000</v>
      </c>
      <c r="T11" s="56">
        <f>P11+R11</f>
        <v>5050</v>
      </c>
      <c r="U11" s="56">
        <v>10260</v>
      </c>
      <c r="V11" s="56">
        <v>5000</v>
      </c>
      <c r="W11" s="56">
        <v>2705</v>
      </c>
      <c r="X11" s="56">
        <v>3000</v>
      </c>
      <c r="Y11" s="56">
        <f>U11+W11</f>
        <v>12965</v>
      </c>
      <c r="Z11" s="56">
        <f>V11+X11</f>
        <v>8000</v>
      </c>
      <c r="AA11" s="56">
        <v>8762</v>
      </c>
      <c r="AB11" s="56">
        <v>7000</v>
      </c>
      <c r="AC11" s="56">
        <v>2242</v>
      </c>
      <c r="AD11" s="56">
        <v>1800</v>
      </c>
      <c r="AE11" s="56">
        <f>AA11+AC11</f>
        <v>11004</v>
      </c>
      <c r="AF11" s="56">
        <f>AB11+AD11</f>
        <v>8800</v>
      </c>
      <c r="AG11" s="56">
        <v>882</v>
      </c>
      <c r="AH11" s="56">
        <v>411.59999999999997</v>
      </c>
      <c r="AI11" s="56">
        <v>378</v>
      </c>
      <c r="AJ11" s="56">
        <v>176.40000000000003</v>
      </c>
      <c r="AK11" s="56">
        <f>AG11+AI11</f>
        <v>1260</v>
      </c>
      <c r="AL11" s="56">
        <f>AH11+AJ11</f>
        <v>588</v>
      </c>
      <c r="AM11" s="56">
        <v>1300</v>
      </c>
      <c r="AN11" s="56">
        <v>1100</v>
      </c>
      <c r="AO11" s="56">
        <v>500</v>
      </c>
      <c r="AP11" s="56">
        <v>700</v>
      </c>
      <c r="AQ11" s="56">
        <f>AM11+AO11</f>
        <v>1800</v>
      </c>
      <c r="AR11" s="56">
        <f>AN11+AP11</f>
        <v>1800</v>
      </c>
      <c r="AS11" s="56">
        <v>1400</v>
      </c>
      <c r="AT11" s="56">
        <v>1000</v>
      </c>
      <c r="AU11" s="56">
        <v>100</v>
      </c>
      <c r="AV11" s="56">
        <v>109</v>
      </c>
      <c r="AW11" s="56">
        <f>AS11+AU11</f>
        <v>1500</v>
      </c>
      <c r="AX11" s="56">
        <f>AT11+AV11</f>
        <v>1109</v>
      </c>
      <c r="AY11" s="56">
        <v>3980</v>
      </c>
      <c r="AZ11" s="56">
        <v>2600</v>
      </c>
      <c r="BA11" s="56">
        <v>621</v>
      </c>
      <c r="BB11" s="56">
        <v>664</v>
      </c>
      <c r="BC11" s="56">
        <f>AY11+BA11</f>
        <v>4601</v>
      </c>
      <c r="BD11" s="56">
        <f>AZ11+BB11</f>
        <v>3264</v>
      </c>
      <c r="BE11" s="56">
        <v>200</v>
      </c>
      <c r="BF11" s="56">
        <v>112</v>
      </c>
      <c r="BG11" s="56">
        <v>42</v>
      </c>
      <c r="BH11" s="56">
        <v>24</v>
      </c>
      <c r="BI11" s="56">
        <f>BE11+BG11</f>
        <v>242</v>
      </c>
      <c r="BJ11" s="56">
        <f>BF11+BH11</f>
        <v>136</v>
      </c>
      <c r="BK11" s="56">
        <v>3720</v>
      </c>
      <c r="BL11" s="56">
        <v>1500</v>
      </c>
      <c r="BM11" s="56">
        <v>1210</v>
      </c>
      <c r="BN11" s="56">
        <v>179</v>
      </c>
      <c r="BO11" s="56">
        <f>BK11+BM11</f>
        <v>4930</v>
      </c>
      <c r="BP11" s="56">
        <f>BL11+BN11</f>
        <v>1679</v>
      </c>
      <c r="BQ11" s="56">
        <v>2628</v>
      </c>
      <c r="BR11" s="56">
        <v>1600</v>
      </c>
      <c r="BS11" s="56">
        <v>910</v>
      </c>
      <c r="BT11" s="56">
        <v>526</v>
      </c>
      <c r="BU11" s="56">
        <f>BQ11+BS11</f>
        <v>3538</v>
      </c>
      <c r="BV11" s="56">
        <f>BR11+BT11</f>
        <v>2126</v>
      </c>
      <c r="BW11" s="56">
        <v>19014</v>
      </c>
      <c r="BX11" s="56">
        <v>15400</v>
      </c>
      <c r="BY11" s="193">
        <v>10200</v>
      </c>
      <c r="BZ11" s="193">
        <v>11000</v>
      </c>
      <c r="CA11" s="56">
        <f>BW11+BY11</f>
        <v>29214</v>
      </c>
      <c r="CB11" s="56">
        <f>BX11+BZ11</f>
        <v>26400</v>
      </c>
      <c r="CC11" s="56">
        <v>7508</v>
      </c>
      <c r="CD11" s="56">
        <v>3800</v>
      </c>
      <c r="CE11" s="56">
        <v>3295</v>
      </c>
      <c r="CF11" s="56">
        <v>3000</v>
      </c>
      <c r="CG11" s="56">
        <f>CC11+CE11</f>
        <v>10803</v>
      </c>
      <c r="CH11" s="56">
        <f>CD11+CF11</f>
        <v>6800</v>
      </c>
      <c r="CI11" s="56">
        <v>3129</v>
      </c>
      <c r="CJ11" s="56">
        <v>5000</v>
      </c>
      <c r="CK11" s="56">
        <v>3129</v>
      </c>
      <c r="CL11" s="56">
        <v>5000</v>
      </c>
      <c r="CM11" s="56">
        <f>CI11+CK11</f>
        <v>6258</v>
      </c>
      <c r="CN11" s="56">
        <f>CJ11+CL11</f>
        <v>10000</v>
      </c>
      <c r="CO11" s="56">
        <v>14268</v>
      </c>
      <c r="CP11" s="56">
        <v>8800</v>
      </c>
      <c r="CQ11" s="56">
        <v>3660</v>
      </c>
      <c r="CR11" s="56">
        <v>2224</v>
      </c>
      <c r="CS11" s="56">
        <f>CO11+CQ11</f>
        <v>17928</v>
      </c>
      <c r="CT11" s="56">
        <f>CP11+CR11</f>
        <v>11024</v>
      </c>
      <c r="CU11" s="56">
        <v>0</v>
      </c>
      <c r="CV11" s="56">
        <v>0</v>
      </c>
      <c r="CW11" s="56">
        <v>0</v>
      </c>
      <c r="CX11" s="56">
        <v>0</v>
      </c>
      <c r="CY11" s="56">
        <f t="shared" ref="CY11:CZ22" si="0">CU11+CW11</f>
        <v>0</v>
      </c>
      <c r="CZ11" s="56">
        <f t="shared" si="0"/>
        <v>0</v>
      </c>
      <c r="DA11" s="56">
        <v>0</v>
      </c>
      <c r="DB11" s="56">
        <v>0</v>
      </c>
      <c r="DC11" s="56">
        <v>0</v>
      </c>
      <c r="DD11" s="56">
        <v>0</v>
      </c>
      <c r="DE11" s="56">
        <f t="shared" ref="DE11:DF22" si="1">DA11+DC11</f>
        <v>0</v>
      </c>
      <c r="DF11" s="56">
        <f t="shared" si="1"/>
        <v>0</v>
      </c>
      <c r="DG11" s="56">
        <v>7500</v>
      </c>
      <c r="DH11" s="56">
        <v>8800</v>
      </c>
      <c r="DI11" s="56">
        <v>1500</v>
      </c>
      <c r="DJ11" s="56">
        <v>1201</v>
      </c>
      <c r="DK11" s="56">
        <f>DG11+DI11</f>
        <v>9000</v>
      </c>
      <c r="DL11" s="56">
        <f>DH11+DJ11</f>
        <v>10001</v>
      </c>
      <c r="DM11" s="56">
        <v>11403.2</v>
      </c>
      <c r="DN11" s="56">
        <v>7884</v>
      </c>
      <c r="DO11" s="56">
        <v>4000</v>
      </c>
      <c r="DP11" s="56">
        <v>5500</v>
      </c>
      <c r="DQ11" s="56">
        <f>DM11+DO11</f>
        <v>15403.2</v>
      </c>
      <c r="DR11" s="56">
        <f>DN11+DP11</f>
        <v>13384</v>
      </c>
      <c r="DS11" s="194">
        <v>2874</v>
      </c>
      <c r="DT11" s="194">
        <v>5747</v>
      </c>
      <c r="DU11" s="194">
        <v>999</v>
      </c>
      <c r="DV11" s="195">
        <v>1995</v>
      </c>
      <c r="DW11" s="56">
        <f>DS11+DU11</f>
        <v>3873</v>
      </c>
      <c r="DX11" s="56">
        <f>DT11+DV11</f>
        <v>7742</v>
      </c>
      <c r="DY11" s="56">
        <v>34611</v>
      </c>
      <c r="DZ11" s="56">
        <v>41200</v>
      </c>
      <c r="EA11" s="56">
        <v>10246</v>
      </c>
      <c r="EB11" s="56">
        <v>18900</v>
      </c>
      <c r="EC11" s="56">
        <f>DY11+EA11</f>
        <v>44857</v>
      </c>
      <c r="ED11" s="56">
        <f>DZ11+EB11</f>
        <v>60100</v>
      </c>
      <c r="EE11" s="56">
        <v>878</v>
      </c>
      <c r="EF11" s="56">
        <v>1400</v>
      </c>
      <c r="EG11" s="56">
        <v>375</v>
      </c>
      <c r="EH11" s="56">
        <v>725</v>
      </c>
      <c r="EI11" s="56">
        <f>EE11+EG11</f>
        <v>1253</v>
      </c>
      <c r="EJ11" s="56">
        <f>EF11+EH11</f>
        <v>2125</v>
      </c>
      <c r="EK11" s="56">
        <v>1526</v>
      </c>
      <c r="EL11" s="56">
        <v>541</v>
      </c>
      <c r="EM11" s="56">
        <v>750</v>
      </c>
      <c r="EN11" s="56">
        <v>875</v>
      </c>
      <c r="EO11" s="56">
        <f>EK11+EM11</f>
        <v>2276</v>
      </c>
      <c r="EP11" s="56">
        <f>EL11+EN11</f>
        <v>1416</v>
      </c>
      <c r="EQ11" s="56">
        <v>3768</v>
      </c>
      <c r="ER11" s="56">
        <v>6700</v>
      </c>
      <c r="ES11" s="56">
        <v>3040</v>
      </c>
      <c r="ET11" s="56">
        <v>4941.67</v>
      </c>
      <c r="EU11" s="56">
        <f>EQ11+ES11</f>
        <v>6808</v>
      </c>
      <c r="EV11" s="56">
        <f>ER11+ET11</f>
        <v>11641.67</v>
      </c>
      <c r="EW11" s="56">
        <v>6579</v>
      </c>
      <c r="EX11" s="56">
        <v>5800</v>
      </c>
      <c r="EY11" s="56">
        <v>2287</v>
      </c>
      <c r="EZ11" s="56">
        <v>1892</v>
      </c>
      <c r="FA11" s="56">
        <f>EW11+EY11</f>
        <v>8866</v>
      </c>
      <c r="FB11" s="56">
        <f>EX11+EZ11</f>
        <v>7692</v>
      </c>
      <c r="FC11" s="56">
        <v>3222</v>
      </c>
      <c r="FD11" s="87">
        <v>1400</v>
      </c>
      <c r="FE11" s="56">
        <v>887</v>
      </c>
      <c r="FF11" s="87">
        <v>386</v>
      </c>
      <c r="FG11" s="56">
        <f>FC11+FE11</f>
        <v>4109</v>
      </c>
      <c r="FH11" s="56">
        <f>FD11+FF11</f>
        <v>1786</v>
      </c>
      <c r="FI11" s="56">
        <v>31.799999999999997</v>
      </c>
      <c r="FJ11" s="56">
        <v>318</v>
      </c>
      <c r="FK11" s="56">
        <v>74.2</v>
      </c>
      <c r="FL11" s="56">
        <v>159</v>
      </c>
      <c r="FM11" s="56">
        <f>FI11+FK11</f>
        <v>106</v>
      </c>
      <c r="FN11" s="56">
        <f>FJ11+FL11</f>
        <v>477</v>
      </c>
      <c r="FO11" s="56">
        <v>6692</v>
      </c>
      <c r="FP11" s="56">
        <v>7100</v>
      </c>
      <c r="FQ11" s="56">
        <v>2952</v>
      </c>
      <c r="FR11" s="56">
        <v>3024</v>
      </c>
      <c r="FS11" s="56">
        <f>FO11+FQ11</f>
        <v>9644</v>
      </c>
      <c r="FT11" s="56">
        <f>FP11+FR11</f>
        <v>10124</v>
      </c>
      <c r="FU11" s="56">
        <v>7445</v>
      </c>
      <c r="FV11" s="56">
        <v>8400</v>
      </c>
      <c r="FW11" s="56">
        <v>4009</v>
      </c>
      <c r="FX11" s="56">
        <v>5200</v>
      </c>
      <c r="FY11" s="56">
        <f>FU11+FW11</f>
        <v>11454</v>
      </c>
      <c r="FZ11" s="56">
        <f>FV11+FX11</f>
        <v>13600</v>
      </c>
      <c r="GA11" s="56">
        <v>282</v>
      </c>
      <c r="GB11" s="56">
        <v>350</v>
      </c>
      <c r="GC11" s="56">
        <v>145</v>
      </c>
      <c r="GD11" s="56">
        <v>350</v>
      </c>
      <c r="GE11" s="56">
        <f>GA11+GC11</f>
        <v>427</v>
      </c>
      <c r="GF11" s="56">
        <f>GB11+GD11</f>
        <v>700</v>
      </c>
      <c r="GG11" s="56">
        <v>6414</v>
      </c>
      <c r="GH11" s="56">
        <v>6605.7599999999993</v>
      </c>
      <c r="GI11" s="56">
        <v>11517</v>
      </c>
      <c r="GJ11" s="56">
        <v>12863</v>
      </c>
      <c r="GK11" s="56">
        <f>GG11+GI11</f>
        <v>17931</v>
      </c>
      <c r="GL11" s="56">
        <f>GH11+GJ11</f>
        <v>19468.759999999998</v>
      </c>
      <c r="GM11" s="56">
        <v>1096</v>
      </c>
      <c r="GN11" s="56">
        <v>700</v>
      </c>
      <c r="GO11" s="56">
        <v>245</v>
      </c>
      <c r="GP11" s="56">
        <v>109</v>
      </c>
      <c r="GQ11" s="56">
        <f>GM11+GO11</f>
        <v>1341</v>
      </c>
      <c r="GR11" s="56">
        <f>GN11+GP11</f>
        <v>809</v>
      </c>
      <c r="GS11" s="196">
        <v>5608</v>
      </c>
      <c r="GT11" s="56">
        <v>6982</v>
      </c>
      <c r="GU11" s="196">
        <v>85</v>
      </c>
      <c r="GV11" s="56">
        <v>100</v>
      </c>
      <c r="GW11" s="56">
        <f>GS11+GU11</f>
        <v>5693</v>
      </c>
      <c r="GX11" s="56">
        <f>GT11+GV11</f>
        <v>7082</v>
      </c>
      <c r="GY11" s="56">
        <v>873</v>
      </c>
      <c r="GZ11" s="56">
        <v>1000</v>
      </c>
      <c r="HA11" s="56">
        <v>216</v>
      </c>
      <c r="HB11" s="56">
        <v>100</v>
      </c>
      <c r="HC11" s="56">
        <f>GY11+HA11</f>
        <v>1089</v>
      </c>
      <c r="HD11" s="56">
        <f>GZ11+HB11</f>
        <v>1100</v>
      </c>
      <c r="HE11" s="197">
        <v>8600</v>
      </c>
      <c r="HF11" s="197">
        <v>6900</v>
      </c>
      <c r="HG11" s="197">
        <v>475</v>
      </c>
      <c r="HH11" s="197">
        <v>645</v>
      </c>
      <c r="HI11" s="56">
        <f>HE11+HG11</f>
        <v>9075</v>
      </c>
      <c r="HJ11" s="56">
        <f>HF11+HH11</f>
        <v>7545</v>
      </c>
      <c r="HK11" s="56">
        <f>C11+I11+O11+U11+AA11+AG11+AM11+AS11+AY11+BE11+BK11+BQ11+BW11+CC11+CI11+CO11+CU11+DA11+DG11+DM11+DS11+DY11+EE11+EK11+EQ11+EW11+FC11+FI11+FO11+FU11+GA11+GG11+GM11+GS11+GY11+HE11</f>
        <v>215741</v>
      </c>
      <c r="HL11" s="56">
        <f t="shared" ref="HL11:HP22" si="2">D11+J11+P11+V11+AB11+AH11+AN11+AT11+AZ11+BF11+BL11+BR11+BX11+CD11+CJ11+CP11+CV11+DB11+DH11+DN11+DT11+DZ11+EF11+EL11+ER11+EX11+FD11+FJ11+FP11+FV11+GB11+GH11+GN11+GT11+GZ11+HF11</f>
        <v>193951.36000000002</v>
      </c>
      <c r="HM11" s="56">
        <f t="shared" si="2"/>
        <v>86179.199999999997</v>
      </c>
      <c r="HN11" s="56">
        <f t="shared" si="2"/>
        <v>97986.069999999992</v>
      </c>
      <c r="HO11" s="56">
        <f t="shared" si="2"/>
        <v>301920.2</v>
      </c>
      <c r="HP11" s="56">
        <f t="shared" si="2"/>
        <v>291937.43</v>
      </c>
    </row>
    <row r="12" spans="1:224" s="48" customFormat="1" ht="15" customHeight="1" x14ac:dyDescent="0.25">
      <c r="A12" s="59">
        <v>2</v>
      </c>
      <c r="B12" s="66" t="s">
        <v>186</v>
      </c>
      <c r="C12" s="193">
        <v>6734</v>
      </c>
      <c r="D12" s="56">
        <v>5200</v>
      </c>
      <c r="E12" s="56">
        <v>3626</v>
      </c>
      <c r="F12" s="56">
        <v>2779</v>
      </c>
      <c r="G12" s="56">
        <f t="shared" ref="G12:G22" si="3">C12+E12</f>
        <v>10360</v>
      </c>
      <c r="H12" s="56">
        <f t="shared" ref="H12:H22" si="4">D12+F12</f>
        <v>7979</v>
      </c>
      <c r="I12" s="56">
        <v>1150</v>
      </c>
      <c r="J12" s="56">
        <v>900</v>
      </c>
      <c r="K12" s="56">
        <v>100</v>
      </c>
      <c r="L12" s="56">
        <v>91</v>
      </c>
      <c r="M12" s="56">
        <f t="shared" ref="M12:M37" si="5">I12+K12</f>
        <v>1250</v>
      </c>
      <c r="N12" s="56">
        <f t="shared" ref="N12:N22" si="6">J12+L12</f>
        <v>991</v>
      </c>
      <c r="O12" s="56">
        <v>4375</v>
      </c>
      <c r="P12" s="56">
        <v>3500</v>
      </c>
      <c r="Q12" s="56">
        <v>1825</v>
      </c>
      <c r="R12" s="56">
        <v>1550</v>
      </c>
      <c r="S12" s="56">
        <f t="shared" ref="S12:S22" si="7">O12+Q12</f>
        <v>6200</v>
      </c>
      <c r="T12" s="56">
        <f t="shared" ref="T12:T22" si="8">P12+R12</f>
        <v>5050</v>
      </c>
      <c r="U12" s="56">
        <v>5824</v>
      </c>
      <c r="V12" s="56">
        <v>3100</v>
      </c>
      <c r="W12" s="56">
        <v>1515</v>
      </c>
      <c r="X12" s="56">
        <v>1800</v>
      </c>
      <c r="Y12" s="56">
        <f t="shared" ref="Y12:Y22" si="9">U12+W12</f>
        <v>7339</v>
      </c>
      <c r="Z12" s="56">
        <f t="shared" ref="Z12:Z22" si="10">V12+X12</f>
        <v>4900</v>
      </c>
      <c r="AA12" s="56">
        <v>6768</v>
      </c>
      <c r="AB12" s="56">
        <v>5400</v>
      </c>
      <c r="AC12" s="56">
        <v>1734</v>
      </c>
      <c r="AD12" s="56">
        <v>1400</v>
      </c>
      <c r="AE12" s="56">
        <f t="shared" ref="AE12:AE22" si="11">AA12+AC12</f>
        <v>8502</v>
      </c>
      <c r="AF12" s="56">
        <f t="shared" ref="AF12:AF22" si="12">AB12+AD12</f>
        <v>6800</v>
      </c>
      <c r="AG12" s="56">
        <v>5042</v>
      </c>
      <c r="AH12" s="56">
        <v>2345</v>
      </c>
      <c r="AI12" s="56">
        <v>2160</v>
      </c>
      <c r="AJ12" s="56">
        <v>1005</v>
      </c>
      <c r="AK12" s="56">
        <f t="shared" ref="AK12:AK22" si="13">AG12+AI12</f>
        <v>7202</v>
      </c>
      <c r="AL12" s="56">
        <f t="shared" ref="AL12:AL22" si="14">AH12+AJ12</f>
        <v>3350</v>
      </c>
      <c r="AM12" s="56">
        <v>2500</v>
      </c>
      <c r="AN12" s="56">
        <v>2500</v>
      </c>
      <c r="AO12" s="56">
        <v>700</v>
      </c>
      <c r="AP12" s="56">
        <v>1300</v>
      </c>
      <c r="AQ12" s="56">
        <f t="shared" ref="AQ12:AQ22" si="15">AM12+AO12</f>
        <v>3200</v>
      </c>
      <c r="AR12" s="56">
        <f t="shared" ref="AR12:AR22" si="16">AN12+AP12</f>
        <v>3800</v>
      </c>
      <c r="AS12" s="56">
        <v>8600</v>
      </c>
      <c r="AT12" s="56">
        <v>6900</v>
      </c>
      <c r="AU12" s="56">
        <v>1000</v>
      </c>
      <c r="AV12" s="56">
        <v>331</v>
      </c>
      <c r="AW12" s="56">
        <f t="shared" ref="AW12:AW22" si="17">AS12+AU12</f>
        <v>9600</v>
      </c>
      <c r="AX12" s="56">
        <f t="shared" ref="AX12:AX22" si="18">AT12+AV12</f>
        <v>7231</v>
      </c>
      <c r="AY12" s="56">
        <v>1488</v>
      </c>
      <c r="AZ12" s="56">
        <v>1200</v>
      </c>
      <c r="BA12" s="56">
        <v>350</v>
      </c>
      <c r="BB12" s="56">
        <v>400</v>
      </c>
      <c r="BC12" s="56">
        <f t="shared" ref="BC12:BC22" si="19">AY12+BA12</f>
        <v>1838</v>
      </c>
      <c r="BD12" s="56">
        <f t="shared" ref="BD12:BD22" si="20">AZ12+BB12</f>
        <v>1600</v>
      </c>
      <c r="BE12" s="56">
        <v>4649</v>
      </c>
      <c r="BF12" s="56">
        <v>2604</v>
      </c>
      <c r="BG12" s="56">
        <v>998</v>
      </c>
      <c r="BH12" s="56">
        <v>561</v>
      </c>
      <c r="BI12" s="56">
        <f t="shared" ref="BI12:BI62" si="21">BE12+BG12</f>
        <v>5647</v>
      </c>
      <c r="BJ12" s="56">
        <f t="shared" ref="BJ12:BJ62" si="22">BF12+BH12</f>
        <v>3165</v>
      </c>
      <c r="BK12" s="56">
        <v>3750</v>
      </c>
      <c r="BL12" s="56">
        <v>1500</v>
      </c>
      <c r="BM12" s="56">
        <v>1278</v>
      </c>
      <c r="BN12" s="56">
        <v>189</v>
      </c>
      <c r="BO12" s="56">
        <f t="shared" ref="BO12:BO62" si="23">BK12+BM12</f>
        <v>5028</v>
      </c>
      <c r="BP12" s="56">
        <f t="shared" ref="BP12:BP62" si="24">BL12+BN12</f>
        <v>1689</v>
      </c>
      <c r="BQ12" s="56">
        <v>5117</v>
      </c>
      <c r="BR12" s="56">
        <v>3100</v>
      </c>
      <c r="BS12" s="56">
        <v>1733</v>
      </c>
      <c r="BT12" s="56">
        <v>1014</v>
      </c>
      <c r="BU12" s="56">
        <f t="shared" ref="BU12:BU22" si="25">BQ12+BS12</f>
        <v>6850</v>
      </c>
      <c r="BV12" s="56">
        <f t="shared" ref="BV12:BV37" si="26">BR12+BT12</f>
        <v>4114</v>
      </c>
      <c r="BW12" s="56">
        <v>1579</v>
      </c>
      <c r="BX12" s="56">
        <v>1300</v>
      </c>
      <c r="BY12" s="193">
        <v>1100</v>
      </c>
      <c r="BZ12" s="193">
        <v>1300</v>
      </c>
      <c r="CA12" s="56">
        <f t="shared" ref="CA12:CA22" si="27">BW12+BY12</f>
        <v>2679</v>
      </c>
      <c r="CB12" s="56">
        <f t="shared" ref="CB12:CB22" si="28">BX12+BZ12</f>
        <v>2600</v>
      </c>
      <c r="CC12" s="56">
        <v>4334</v>
      </c>
      <c r="CD12" s="56">
        <v>2200</v>
      </c>
      <c r="CE12" s="56">
        <v>1882</v>
      </c>
      <c r="CF12" s="56">
        <v>2000</v>
      </c>
      <c r="CG12" s="56">
        <f t="shared" ref="CG12:CG22" si="29">CC12+CE12</f>
        <v>6216</v>
      </c>
      <c r="CH12" s="56">
        <f t="shared" ref="CH12:CH22" si="30">CD12+CF12</f>
        <v>4200</v>
      </c>
      <c r="CI12" s="56">
        <v>9027</v>
      </c>
      <c r="CJ12" s="56">
        <v>7250</v>
      </c>
      <c r="CK12" s="56">
        <v>9027</v>
      </c>
      <c r="CL12" s="56">
        <v>7250</v>
      </c>
      <c r="CM12" s="56">
        <f t="shared" ref="CM12:CM22" si="31">CI12+CK12</f>
        <v>18054</v>
      </c>
      <c r="CN12" s="56">
        <f t="shared" ref="CN12:CN22" si="32">CJ12+CL12</f>
        <v>14500</v>
      </c>
      <c r="CO12" s="56">
        <v>13460</v>
      </c>
      <c r="CP12" s="56">
        <v>8300</v>
      </c>
      <c r="CQ12" s="56">
        <v>3440</v>
      </c>
      <c r="CR12" s="56">
        <v>2089</v>
      </c>
      <c r="CS12" s="56">
        <f t="shared" ref="CS12:CS22" si="33">CO12+CQ12</f>
        <v>16900</v>
      </c>
      <c r="CT12" s="56">
        <f t="shared" ref="CT12:CT22" si="34">CP12+CR12</f>
        <v>10389</v>
      </c>
      <c r="CU12" s="56">
        <v>0</v>
      </c>
      <c r="CV12" s="56">
        <v>0</v>
      </c>
      <c r="CW12" s="56">
        <v>0</v>
      </c>
      <c r="CX12" s="56">
        <v>0</v>
      </c>
      <c r="CY12" s="56">
        <f t="shared" si="0"/>
        <v>0</v>
      </c>
      <c r="CZ12" s="56">
        <f t="shared" si="0"/>
        <v>0</v>
      </c>
      <c r="DA12" s="56">
        <v>0</v>
      </c>
      <c r="DB12" s="56">
        <v>0</v>
      </c>
      <c r="DC12" s="56">
        <v>0</v>
      </c>
      <c r="DD12" s="56">
        <v>0</v>
      </c>
      <c r="DE12" s="56">
        <f t="shared" si="1"/>
        <v>0</v>
      </c>
      <c r="DF12" s="56">
        <f t="shared" si="1"/>
        <v>0</v>
      </c>
      <c r="DG12" s="56">
        <v>20000</v>
      </c>
      <c r="DH12" s="56">
        <v>23000</v>
      </c>
      <c r="DI12" s="56">
        <v>5000</v>
      </c>
      <c r="DJ12" s="56">
        <v>4002</v>
      </c>
      <c r="DK12" s="56">
        <f t="shared" ref="DK12:DK22" si="35">DG12+DI12</f>
        <v>25000</v>
      </c>
      <c r="DL12" s="56">
        <f t="shared" ref="DL12:DL22" si="36">DH12+DJ12</f>
        <v>27002</v>
      </c>
      <c r="DM12" s="56">
        <v>4255.2</v>
      </c>
      <c r="DN12" s="56">
        <v>2980</v>
      </c>
      <c r="DO12" s="56">
        <v>3000</v>
      </c>
      <c r="DP12" s="56">
        <v>4000</v>
      </c>
      <c r="DQ12" s="56">
        <f t="shared" ref="DQ12:DQ22" si="37">DM12+DO12</f>
        <v>7255.2</v>
      </c>
      <c r="DR12" s="56">
        <f t="shared" ref="DR12:DR22" si="38">DN12+DP12</f>
        <v>6980</v>
      </c>
      <c r="DS12" s="194">
        <v>642</v>
      </c>
      <c r="DT12" s="194">
        <v>1283</v>
      </c>
      <c r="DU12" s="194">
        <v>224</v>
      </c>
      <c r="DV12" s="195">
        <v>446</v>
      </c>
      <c r="DW12" s="56">
        <f t="shared" ref="DW12:DW22" si="39">DS12+DU12</f>
        <v>866</v>
      </c>
      <c r="DX12" s="56">
        <f t="shared" ref="DX12:DX22" si="40">DT12+DV12</f>
        <v>1729</v>
      </c>
      <c r="DY12" s="56">
        <v>30844</v>
      </c>
      <c r="DZ12" s="56">
        <v>10530</v>
      </c>
      <c r="EA12" s="56">
        <v>9513</v>
      </c>
      <c r="EB12" s="56">
        <v>14900</v>
      </c>
      <c r="EC12" s="56">
        <f t="shared" ref="EC12:EC22" si="41">DY12+EA12</f>
        <v>40357</v>
      </c>
      <c r="ED12" s="56">
        <f t="shared" ref="ED12:ED22" si="42">DZ12+EB12</f>
        <v>25430</v>
      </c>
      <c r="EE12" s="56">
        <v>4377</v>
      </c>
      <c r="EF12" s="56">
        <v>4900</v>
      </c>
      <c r="EG12" s="56">
        <v>1339</v>
      </c>
      <c r="EH12" s="56">
        <v>2089</v>
      </c>
      <c r="EI12" s="56">
        <f t="shared" ref="EI12:EI22" si="43">EE12+EG12</f>
        <v>5716</v>
      </c>
      <c r="EJ12" s="56">
        <f t="shared" ref="EJ12:EJ22" si="44">EF12+EH12</f>
        <v>6989</v>
      </c>
      <c r="EK12" s="193">
        <v>479</v>
      </c>
      <c r="EL12" s="193">
        <v>160</v>
      </c>
      <c r="EM12" s="193">
        <v>375</v>
      </c>
      <c r="EN12" s="193">
        <v>850</v>
      </c>
      <c r="EO12" s="56">
        <f t="shared" ref="EO12:EO22" si="45">EK12+EM12</f>
        <v>854</v>
      </c>
      <c r="EP12" s="56">
        <f t="shared" ref="EP12:EP22" si="46">EL12+EN12</f>
        <v>1010</v>
      </c>
      <c r="EQ12" s="56">
        <v>3033</v>
      </c>
      <c r="ER12" s="56">
        <v>5400</v>
      </c>
      <c r="ES12" s="56">
        <v>2107</v>
      </c>
      <c r="ET12" s="56">
        <v>3388.58</v>
      </c>
      <c r="EU12" s="56">
        <f t="shared" ref="EU12:EU22" si="47">EQ12+ES12</f>
        <v>5140</v>
      </c>
      <c r="EV12" s="56">
        <f t="shared" ref="EV12:EV22" si="48">ER12+ET12</f>
        <v>8788.58</v>
      </c>
      <c r="EW12" s="56">
        <v>1220</v>
      </c>
      <c r="EX12" s="56">
        <v>1000</v>
      </c>
      <c r="EY12" s="56">
        <v>436</v>
      </c>
      <c r="EZ12" s="56">
        <v>381</v>
      </c>
      <c r="FA12" s="56">
        <f t="shared" ref="FA12:FA22" si="49">EW12+EY12</f>
        <v>1656</v>
      </c>
      <c r="FB12" s="56">
        <f t="shared" ref="FB12:FB22" si="50">EX12+EZ12</f>
        <v>1381</v>
      </c>
      <c r="FC12" s="56">
        <v>8523</v>
      </c>
      <c r="FD12" s="87">
        <v>3900</v>
      </c>
      <c r="FE12" s="56">
        <v>2305</v>
      </c>
      <c r="FF12" s="87">
        <v>1068</v>
      </c>
      <c r="FG12" s="56">
        <f t="shared" ref="FG12:FG62" si="51">FC12+FE12</f>
        <v>10828</v>
      </c>
      <c r="FH12" s="56">
        <f t="shared" ref="FH12:FH62" si="52">FD12+FF12</f>
        <v>4968</v>
      </c>
      <c r="FI12" s="56">
        <v>4511.3999999999996</v>
      </c>
      <c r="FJ12" s="56">
        <v>8316</v>
      </c>
      <c r="FK12" s="56">
        <v>10526.6</v>
      </c>
      <c r="FL12" s="56">
        <v>12319</v>
      </c>
      <c r="FM12" s="56">
        <f t="shared" ref="FM12:FM22" si="53">FI12+FK12</f>
        <v>15038</v>
      </c>
      <c r="FN12" s="56">
        <f t="shared" ref="FN12:FN22" si="54">FJ12+FL12</f>
        <v>20635</v>
      </c>
      <c r="FO12" s="56">
        <v>15416</v>
      </c>
      <c r="FP12" s="56">
        <v>16000</v>
      </c>
      <c r="FQ12" s="56">
        <v>6853</v>
      </c>
      <c r="FR12" s="56">
        <v>7048</v>
      </c>
      <c r="FS12" s="56">
        <f t="shared" ref="FS12:FS21" si="55">FO12+FQ12</f>
        <v>22269</v>
      </c>
      <c r="FT12" s="56">
        <f t="shared" ref="FT12:FT21" si="56">FP12+FR12</f>
        <v>23048</v>
      </c>
      <c r="FU12" s="56">
        <v>7442</v>
      </c>
      <c r="FV12" s="56">
        <v>8400</v>
      </c>
      <c r="FW12" s="56">
        <v>4007</v>
      </c>
      <c r="FX12" s="56">
        <v>5650</v>
      </c>
      <c r="FY12" s="56">
        <f t="shared" ref="FY12:FY57" si="57">FU12+FW12</f>
        <v>11449</v>
      </c>
      <c r="FZ12" s="56">
        <f t="shared" ref="FZ12:FZ57" si="58">FV12+FX12</f>
        <v>14050</v>
      </c>
      <c r="GA12" s="56">
        <v>3617</v>
      </c>
      <c r="GB12" s="56">
        <v>3900</v>
      </c>
      <c r="GC12" s="56">
        <v>1863</v>
      </c>
      <c r="GD12" s="56">
        <v>2000</v>
      </c>
      <c r="GE12" s="56">
        <f t="shared" ref="GE12:GE22" si="59">GA12+GC12</f>
        <v>5480</v>
      </c>
      <c r="GF12" s="56">
        <f t="shared" ref="GF12:GF22" si="60">GB12+GD12</f>
        <v>5900</v>
      </c>
      <c r="GG12" s="56">
        <v>26696</v>
      </c>
      <c r="GH12" s="56">
        <v>27719.3</v>
      </c>
      <c r="GI12" s="56">
        <v>48535</v>
      </c>
      <c r="GJ12" s="56">
        <v>54468</v>
      </c>
      <c r="GK12" s="56">
        <f t="shared" ref="GK12:GK22" si="61">GG12+GI12</f>
        <v>75231</v>
      </c>
      <c r="GL12" s="56">
        <f t="shared" ref="GL12:GL22" si="62">GH12+GJ12</f>
        <v>82187.3</v>
      </c>
      <c r="GM12" s="56">
        <v>826</v>
      </c>
      <c r="GN12" s="56">
        <v>500</v>
      </c>
      <c r="GO12" s="56">
        <v>301</v>
      </c>
      <c r="GP12" s="56">
        <v>176</v>
      </c>
      <c r="GQ12" s="56">
        <f t="shared" ref="GQ12:GQ21" si="63">GM12+GO12</f>
        <v>1127</v>
      </c>
      <c r="GR12" s="56">
        <f t="shared" ref="GR12:GR22" si="64">GN12+GP12</f>
        <v>676</v>
      </c>
      <c r="GS12" s="196">
        <v>15000</v>
      </c>
      <c r="GT12" s="56">
        <v>15623</v>
      </c>
      <c r="GU12" s="196">
        <v>4400</v>
      </c>
      <c r="GV12" s="56">
        <v>4500</v>
      </c>
      <c r="GW12" s="56">
        <f t="shared" ref="GW12:GW22" si="65">GS12+GU12</f>
        <v>19400</v>
      </c>
      <c r="GX12" s="56">
        <f t="shared" ref="GX12:GX22" si="66">GT12+GV12</f>
        <v>20123</v>
      </c>
      <c r="GY12" s="56">
        <v>1995</v>
      </c>
      <c r="GZ12" s="56">
        <v>2000</v>
      </c>
      <c r="HA12" s="56">
        <v>109</v>
      </c>
      <c r="HB12" s="56">
        <v>300</v>
      </c>
      <c r="HC12" s="56">
        <f t="shared" ref="HC12:HC22" si="67">GY12+HA12</f>
        <v>2104</v>
      </c>
      <c r="HD12" s="56">
        <f t="shared" ref="HD12:HD22" si="68">GZ12+HB12</f>
        <v>2300</v>
      </c>
      <c r="HE12" s="56">
        <v>10900</v>
      </c>
      <c r="HF12" s="56">
        <v>8800</v>
      </c>
      <c r="HG12" s="56">
        <v>500</v>
      </c>
      <c r="HH12" s="56">
        <v>695</v>
      </c>
      <c r="HI12" s="56">
        <f t="shared" ref="HI12:HI22" si="69">HE12+HG12</f>
        <v>11400</v>
      </c>
      <c r="HJ12" s="56">
        <f t="shared" ref="HJ12:HJ22" si="70">HF12+HH12</f>
        <v>9495</v>
      </c>
      <c r="HK12" s="56">
        <f t="shared" ref="HK12:HK22" si="71">C12+I12+O12+U12+AA12+AG12+AM12+AS12+AY12+BE12+BK12+BQ12+BW12+CC12+CI12+CO12+CU12+DA12+DG12+DM12+DS12+DY12+EE12+EK12+EQ12+EW12+FC12+FI12+FO12+FU12+GA12+GG12+GM12+GS12+GY12+HE12</f>
        <v>244173.6</v>
      </c>
      <c r="HL12" s="56">
        <f t="shared" si="2"/>
        <v>201710.3</v>
      </c>
      <c r="HM12" s="56">
        <f t="shared" si="2"/>
        <v>133861.6</v>
      </c>
      <c r="HN12" s="56">
        <f t="shared" si="2"/>
        <v>143339.58000000002</v>
      </c>
      <c r="HO12" s="56">
        <f t="shared" si="2"/>
        <v>378035.20000000001</v>
      </c>
      <c r="HP12" s="56">
        <f t="shared" si="2"/>
        <v>345049.88</v>
      </c>
    </row>
    <row r="13" spans="1:224" s="48" customFormat="1" ht="15" customHeight="1" x14ac:dyDescent="0.25">
      <c r="A13" s="59">
        <v>3</v>
      </c>
      <c r="B13" s="66" t="s">
        <v>187</v>
      </c>
      <c r="C13" s="193">
        <v>37167</v>
      </c>
      <c r="D13" s="56">
        <v>28700</v>
      </c>
      <c r="E13" s="56">
        <v>20013</v>
      </c>
      <c r="F13" s="56">
        <v>15321</v>
      </c>
      <c r="G13" s="56">
        <f t="shared" si="3"/>
        <v>57180</v>
      </c>
      <c r="H13" s="56">
        <f t="shared" si="4"/>
        <v>44021</v>
      </c>
      <c r="I13" s="56">
        <v>7400</v>
      </c>
      <c r="J13" s="56">
        <v>6000</v>
      </c>
      <c r="K13" s="56">
        <v>400</v>
      </c>
      <c r="L13" s="56">
        <v>250</v>
      </c>
      <c r="M13" s="56">
        <f t="shared" si="5"/>
        <v>7800</v>
      </c>
      <c r="N13" s="56">
        <f t="shared" si="6"/>
        <v>6250</v>
      </c>
      <c r="O13" s="56">
        <v>20000</v>
      </c>
      <c r="P13" s="56">
        <v>16000</v>
      </c>
      <c r="Q13" s="56">
        <v>11000</v>
      </c>
      <c r="R13" s="56">
        <v>9050</v>
      </c>
      <c r="S13" s="56">
        <f t="shared" si="7"/>
        <v>31000</v>
      </c>
      <c r="T13" s="56">
        <f t="shared" si="8"/>
        <v>25050</v>
      </c>
      <c r="U13" s="56">
        <v>30921</v>
      </c>
      <c r="V13" s="56">
        <v>15800</v>
      </c>
      <c r="W13" s="56">
        <v>8025</v>
      </c>
      <c r="X13" s="56">
        <v>7500</v>
      </c>
      <c r="Y13" s="56">
        <f t="shared" si="9"/>
        <v>38946</v>
      </c>
      <c r="Z13" s="56">
        <f t="shared" si="10"/>
        <v>23300</v>
      </c>
      <c r="AA13" s="56">
        <v>12943</v>
      </c>
      <c r="AB13" s="56">
        <v>10400</v>
      </c>
      <c r="AC13" s="56">
        <v>3312</v>
      </c>
      <c r="AD13" s="56">
        <v>2601</v>
      </c>
      <c r="AE13" s="56">
        <f t="shared" si="11"/>
        <v>16255</v>
      </c>
      <c r="AF13" s="56">
        <f t="shared" si="12"/>
        <v>13001</v>
      </c>
      <c r="AG13" s="56">
        <v>2471</v>
      </c>
      <c r="AH13" s="56">
        <v>1148.6999999999998</v>
      </c>
      <c r="AI13" s="56">
        <v>1058</v>
      </c>
      <c r="AJ13" s="56">
        <v>492.30000000000018</v>
      </c>
      <c r="AK13" s="56">
        <f t="shared" si="13"/>
        <v>3529</v>
      </c>
      <c r="AL13" s="56">
        <f t="shared" si="14"/>
        <v>1641</v>
      </c>
      <c r="AM13" s="56">
        <v>21000</v>
      </c>
      <c r="AN13" s="56">
        <v>20000</v>
      </c>
      <c r="AO13" s="56">
        <v>6000</v>
      </c>
      <c r="AP13" s="56">
        <v>6300</v>
      </c>
      <c r="AQ13" s="56">
        <f t="shared" si="15"/>
        <v>27000</v>
      </c>
      <c r="AR13" s="56">
        <f t="shared" si="16"/>
        <v>26300</v>
      </c>
      <c r="AS13" s="56">
        <v>7900</v>
      </c>
      <c r="AT13" s="56">
        <v>6300</v>
      </c>
      <c r="AU13" s="56">
        <v>900</v>
      </c>
      <c r="AV13" s="56">
        <v>290</v>
      </c>
      <c r="AW13" s="56">
        <f t="shared" si="17"/>
        <v>8800</v>
      </c>
      <c r="AX13" s="56">
        <f t="shared" si="18"/>
        <v>6590</v>
      </c>
      <c r="AY13" s="56">
        <v>7328</v>
      </c>
      <c r="AZ13" s="56">
        <v>4900</v>
      </c>
      <c r="BA13" s="56">
        <v>1066</v>
      </c>
      <c r="BB13" s="56">
        <v>1210</v>
      </c>
      <c r="BC13" s="56">
        <f t="shared" si="19"/>
        <v>8394</v>
      </c>
      <c r="BD13" s="56">
        <f t="shared" si="20"/>
        <v>6110</v>
      </c>
      <c r="BE13" s="56">
        <v>4349</v>
      </c>
      <c r="BF13" s="56">
        <v>2436</v>
      </c>
      <c r="BG13" s="56">
        <v>934</v>
      </c>
      <c r="BH13" s="56">
        <v>524</v>
      </c>
      <c r="BI13" s="56">
        <f t="shared" si="21"/>
        <v>5283</v>
      </c>
      <c r="BJ13" s="56">
        <f t="shared" si="22"/>
        <v>2960</v>
      </c>
      <c r="BK13" s="56">
        <v>3750</v>
      </c>
      <c r="BL13" s="56">
        <v>1500</v>
      </c>
      <c r="BM13" s="56">
        <v>1290</v>
      </c>
      <c r="BN13" s="56">
        <v>163</v>
      </c>
      <c r="BO13" s="56">
        <f t="shared" si="23"/>
        <v>5040</v>
      </c>
      <c r="BP13" s="56">
        <f t="shared" si="24"/>
        <v>1663</v>
      </c>
      <c r="BQ13" s="56">
        <v>3514</v>
      </c>
      <c r="BR13" s="56">
        <v>2100</v>
      </c>
      <c r="BS13" s="56">
        <v>1207</v>
      </c>
      <c r="BT13" s="56">
        <v>736</v>
      </c>
      <c r="BU13" s="56">
        <f t="shared" si="25"/>
        <v>4721</v>
      </c>
      <c r="BV13" s="56">
        <f t="shared" si="26"/>
        <v>2836</v>
      </c>
      <c r="BW13" s="56">
        <v>11017</v>
      </c>
      <c r="BX13" s="56">
        <v>8900</v>
      </c>
      <c r="BY13" s="193">
        <v>6000</v>
      </c>
      <c r="BZ13" s="193">
        <v>6500</v>
      </c>
      <c r="CA13" s="56">
        <f t="shared" si="27"/>
        <v>17017</v>
      </c>
      <c r="CB13" s="56">
        <f t="shared" si="28"/>
        <v>15400</v>
      </c>
      <c r="CC13" s="56">
        <v>35298</v>
      </c>
      <c r="CD13" s="56">
        <v>18000</v>
      </c>
      <c r="CE13" s="56">
        <v>15347</v>
      </c>
      <c r="CF13" s="56">
        <v>10000</v>
      </c>
      <c r="CG13" s="56">
        <f t="shared" si="29"/>
        <v>50645</v>
      </c>
      <c r="CH13" s="56">
        <f t="shared" si="30"/>
        <v>28000</v>
      </c>
      <c r="CI13" s="56">
        <v>5213</v>
      </c>
      <c r="CJ13" s="56">
        <v>7100</v>
      </c>
      <c r="CK13" s="56">
        <v>5213</v>
      </c>
      <c r="CL13" s="56">
        <v>7100</v>
      </c>
      <c r="CM13" s="56">
        <f t="shared" si="31"/>
        <v>10426</v>
      </c>
      <c r="CN13" s="56">
        <f t="shared" si="32"/>
        <v>14200</v>
      </c>
      <c r="CO13" s="56">
        <v>37408</v>
      </c>
      <c r="CP13" s="56">
        <v>23100</v>
      </c>
      <c r="CQ13" s="56">
        <v>9547</v>
      </c>
      <c r="CR13" s="56">
        <v>5760</v>
      </c>
      <c r="CS13" s="56">
        <f t="shared" si="33"/>
        <v>46955</v>
      </c>
      <c r="CT13" s="56">
        <f t="shared" si="34"/>
        <v>28860</v>
      </c>
      <c r="CU13" s="56">
        <v>0</v>
      </c>
      <c r="CV13" s="56">
        <v>0</v>
      </c>
      <c r="CW13" s="56">
        <v>0</v>
      </c>
      <c r="CX13" s="56">
        <v>0</v>
      </c>
      <c r="CY13" s="56">
        <f t="shared" si="0"/>
        <v>0</v>
      </c>
      <c r="CZ13" s="56">
        <f t="shared" si="0"/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f t="shared" si="1"/>
        <v>0</v>
      </c>
      <c r="DF13" s="56">
        <f t="shared" si="1"/>
        <v>0</v>
      </c>
      <c r="DG13" s="56">
        <v>9500</v>
      </c>
      <c r="DH13" s="56">
        <v>12000</v>
      </c>
      <c r="DI13" s="56">
        <v>1500</v>
      </c>
      <c r="DJ13" s="56">
        <v>1001</v>
      </c>
      <c r="DK13" s="56">
        <f t="shared" si="35"/>
        <v>11000</v>
      </c>
      <c r="DL13" s="56">
        <f t="shared" si="36"/>
        <v>13001</v>
      </c>
      <c r="DM13" s="56">
        <v>6613.6</v>
      </c>
      <c r="DN13" s="56">
        <v>4531.2000000000007</v>
      </c>
      <c r="DO13" s="56">
        <v>2400</v>
      </c>
      <c r="DP13" s="56">
        <v>3200</v>
      </c>
      <c r="DQ13" s="56">
        <f t="shared" si="37"/>
        <v>9013.6</v>
      </c>
      <c r="DR13" s="56">
        <f t="shared" si="38"/>
        <v>7731.2000000000007</v>
      </c>
      <c r="DS13" s="194">
        <v>2779</v>
      </c>
      <c r="DT13" s="194">
        <v>5556</v>
      </c>
      <c r="DU13" s="194">
        <v>967</v>
      </c>
      <c r="DV13" s="195">
        <v>1929</v>
      </c>
      <c r="DW13" s="56">
        <f t="shared" si="39"/>
        <v>3746</v>
      </c>
      <c r="DX13" s="56">
        <f t="shared" si="40"/>
        <v>7485</v>
      </c>
      <c r="DY13" s="56">
        <v>32577</v>
      </c>
      <c r="DZ13" s="56">
        <v>46385</v>
      </c>
      <c r="EA13" s="56">
        <v>12000</v>
      </c>
      <c r="EB13" s="56">
        <v>16800</v>
      </c>
      <c r="EC13" s="56">
        <f t="shared" si="41"/>
        <v>44577</v>
      </c>
      <c r="ED13" s="56">
        <f t="shared" si="42"/>
        <v>63185</v>
      </c>
      <c r="EE13" s="56">
        <v>15927</v>
      </c>
      <c r="EF13" s="56">
        <v>25300</v>
      </c>
      <c r="EG13" s="56">
        <v>6500</v>
      </c>
      <c r="EH13" s="56">
        <v>8000</v>
      </c>
      <c r="EI13" s="56">
        <f t="shared" si="43"/>
        <v>22427</v>
      </c>
      <c r="EJ13" s="56">
        <f t="shared" si="44"/>
        <v>33300</v>
      </c>
      <c r="EK13" s="193">
        <v>1631</v>
      </c>
      <c r="EL13" s="193">
        <v>552</v>
      </c>
      <c r="EM13" s="193">
        <v>457</v>
      </c>
      <c r="EN13" s="193">
        <v>825</v>
      </c>
      <c r="EO13" s="56">
        <f t="shared" si="45"/>
        <v>2088</v>
      </c>
      <c r="EP13" s="56">
        <f t="shared" si="46"/>
        <v>1377</v>
      </c>
      <c r="EQ13" s="56">
        <v>7419</v>
      </c>
      <c r="ER13" s="56">
        <v>13300</v>
      </c>
      <c r="ES13" s="56">
        <v>6087</v>
      </c>
      <c r="ET13" s="56">
        <v>9295.73</v>
      </c>
      <c r="EU13" s="56">
        <f t="shared" si="47"/>
        <v>13506</v>
      </c>
      <c r="EV13" s="56">
        <f t="shared" si="48"/>
        <v>22595.73</v>
      </c>
      <c r="EW13" s="56">
        <v>7809</v>
      </c>
      <c r="EX13" s="56">
        <v>7000</v>
      </c>
      <c r="EY13" s="56">
        <v>2672</v>
      </c>
      <c r="EZ13" s="56">
        <v>2443</v>
      </c>
      <c r="FA13" s="56">
        <f t="shared" si="49"/>
        <v>10481</v>
      </c>
      <c r="FB13" s="56">
        <f t="shared" si="50"/>
        <v>9443</v>
      </c>
      <c r="FC13" s="56">
        <v>1229</v>
      </c>
      <c r="FD13" s="87">
        <v>400</v>
      </c>
      <c r="FE13" s="56">
        <v>361</v>
      </c>
      <c r="FF13" s="87">
        <v>169</v>
      </c>
      <c r="FG13" s="56">
        <f t="shared" si="51"/>
        <v>1590</v>
      </c>
      <c r="FH13" s="56">
        <f t="shared" si="52"/>
        <v>569</v>
      </c>
      <c r="FI13" s="56">
        <v>2745.9</v>
      </c>
      <c r="FJ13" s="56">
        <v>3856</v>
      </c>
      <c r="FK13" s="56">
        <v>6407.1</v>
      </c>
      <c r="FL13" s="56">
        <v>5101</v>
      </c>
      <c r="FM13" s="56">
        <f t="shared" si="53"/>
        <v>9153</v>
      </c>
      <c r="FN13" s="56">
        <f t="shared" si="54"/>
        <v>8957</v>
      </c>
      <c r="FO13" s="56">
        <v>9722</v>
      </c>
      <c r="FP13" s="56">
        <v>10100</v>
      </c>
      <c r="FQ13" s="56">
        <v>4302</v>
      </c>
      <c r="FR13" s="56">
        <v>4402</v>
      </c>
      <c r="FS13" s="56">
        <f t="shared" si="55"/>
        <v>14024</v>
      </c>
      <c r="FT13" s="56">
        <f t="shared" si="56"/>
        <v>14502</v>
      </c>
      <c r="FU13" s="56">
        <v>9428</v>
      </c>
      <c r="FV13" s="56">
        <v>10600</v>
      </c>
      <c r="FW13" s="56">
        <v>5077</v>
      </c>
      <c r="FX13" s="56">
        <v>5200</v>
      </c>
      <c r="FY13" s="56">
        <f t="shared" si="57"/>
        <v>14505</v>
      </c>
      <c r="FZ13" s="56">
        <f t="shared" si="58"/>
        <v>15800</v>
      </c>
      <c r="GA13" s="56">
        <v>3204</v>
      </c>
      <c r="GB13" s="56">
        <v>3600</v>
      </c>
      <c r="GC13" s="56">
        <v>1651</v>
      </c>
      <c r="GD13" s="56">
        <v>1800</v>
      </c>
      <c r="GE13" s="56">
        <f t="shared" si="59"/>
        <v>4855</v>
      </c>
      <c r="GF13" s="56">
        <f t="shared" si="60"/>
        <v>5400</v>
      </c>
      <c r="GG13" s="56">
        <v>15387</v>
      </c>
      <c r="GH13" s="56">
        <v>15923.210000000001</v>
      </c>
      <c r="GI13" s="56">
        <v>27857</v>
      </c>
      <c r="GJ13" s="56">
        <v>34563</v>
      </c>
      <c r="GK13" s="56">
        <f t="shared" si="61"/>
        <v>43244</v>
      </c>
      <c r="GL13" s="56">
        <f t="shared" si="62"/>
        <v>50486.21</v>
      </c>
      <c r="GM13" s="56">
        <v>664</v>
      </c>
      <c r="GN13" s="56">
        <v>400</v>
      </c>
      <c r="GO13" s="56">
        <v>331</v>
      </c>
      <c r="GP13" s="56">
        <v>224</v>
      </c>
      <c r="GQ13" s="56">
        <f t="shared" si="63"/>
        <v>995</v>
      </c>
      <c r="GR13" s="56">
        <f t="shared" si="64"/>
        <v>624</v>
      </c>
      <c r="GS13" s="196">
        <v>12000</v>
      </c>
      <c r="GT13" s="56">
        <v>14753</v>
      </c>
      <c r="GU13" s="196">
        <v>800</v>
      </c>
      <c r="GV13" s="56">
        <v>895</v>
      </c>
      <c r="GW13" s="56">
        <f t="shared" si="65"/>
        <v>12800</v>
      </c>
      <c r="GX13" s="56">
        <f t="shared" si="66"/>
        <v>15648</v>
      </c>
      <c r="GY13" s="56">
        <v>5009</v>
      </c>
      <c r="GZ13" s="56">
        <v>6800</v>
      </c>
      <c r="HA13" s="56">
        <v>430</v>
      </c>
      <c r="HB13" s="56">
        <v>1000</v>
      </c>
      <c r="HC13" s="56">
        <f t="shared" si="67"/>
        <v>5439</v>
      </c>
      <c r="HD13" s="56">
        <f t="shared" si="68"/>
        <v>7800</v>
      </c>
      <c r="HE13" s="56">
        <v>12100</v>
      </c>
      <c r="HF13" s="56">
        <v>15300</v>
      </c>
      <c r="HG13" s="56">
        <v>650</v>
      </c>
      <c r="HH13" s="56">
        <v>750</v>
      </c>
      <c r="HI13" s="56">
        <f t="shared" si="69"/>
        <v>12750</v>
      </c>
      <c r="HJ13" s="56">
        <f t="shared" si="70"/>
        <v>16050</v>
      </c>
      <c r="HK13" s="56">
        <f t="shared" si="71"/>
        <v>403423.5</v>
      </c>
      <c r="HL13" s="56">
        <f t="shared" si="2"/>
        <v>368741.11000000004</v>
      </c>
      <c r="HM13" s="56">
        <f t="shared" si="2"/>
        <v>171761.1</v>
      </c>
      <c r="HN13" s="56">
        <f t="shared" si="2"/>
        <v>171395.03</v>
      </c>
      <c r="HO13" s="56">
        <f t="shared" si="2"/>
        <v>575184.6</v>
      </c>
      <c r="HP13" s="56">
        <f t="shared" si="2"/>
        <v>540136.14</v>
      </c>
    </row>
    <row r="14" spans="1:224" s="48" customFormat="1" ht="15" customHeight="1" x14ac:dyDescent="0.25">
      <c r="A14" s="59">
        <v>4</v>
      </c>
      <c r="B14" s="66" t="s">
        <v>188</v>
      </c>
      <c r="C14" s="193">
        <v>9575</v>
      </c>
      <c r="D14" s="56">
        <v>7300</v>
      </c>
      <c r="E14" s="56">
        <v>5155</v>
      </c>
      <c r="F14" s="56">
        <v>4040</v>
      </c>
      <c r="G14" s="56">
        <f t="shared" si="3"/>
        <v>14730</v>
      </c>
      <c r="H14" s="56">
        <f t="shared" si="4"/>
        <v>11340</v>
      </c>
      <c r="I14" s="56">
        <v>2900</v>
      </c>
      <c r="J14" s="56">
        <v>2400</v>
      </c>
      <c r="K14" s="56">
        <v>200</v>
      </c>
      <c r="L14" s="56">
        <v>80</v>
      </c>
      <c r="M14" s="56">
        <f t="shared" si="5"/>
        <v>3100</v>
      </c>
      <c r="N14" s="56">
        <f t="shared" si="6"/>
        <v>2480</v>
      </c>
      <c r="O14" s="56">
        <v>1325</v>
      </c>
      <c r="P14" s="56">
        <v>1100</v>
      </c>
      <c r="Q14" s="56">
        <v>795</v>
      </c>
      <c r="R14" s="56">
        <v>525</v>
      </c>
      <c r="S14" s="56">
        <f t="shared" si="7"/>
        <v>2120</v>
      </c>
      <c r="T14" s="56">
        <f t="shared" si="8"/>
        <v>1625</v>
      </c>
      <c r="U14" s="56">
        <v>1543</v>
      </c>
      <c r="V14" s="56">
        <v>800</v>
      </c>
      <c r="W14" s="56">
        <v>446</v>
      </c>
      <c r="X14" s="56">
        <v>400</v>
      </c>
      <c r="Y14" s="56">
        <f t="shared" si="9"/>
        <v>1989</v>
      </c>
      <c r="Z14" s="56">
        <f t="shared" si="10"/>
        <v>1200</v>
      </c>
      <c r="AA14" s="56">
        <v>4779</v>
      </c>
      <c r="AB14" s="56">
        <v>3800</v>
      </c>
      <c r="AC14" s="56">
        <v>1224</v>
      </c>
      <c r="AD14" s="56">
        <v>1000</v>
      </c>
      <c r="AE14" s="56">
        <f t="shared" si="11"/>
        <v>6003</v>
      </c>
      <c r="AF14" s="56">
        <f t="shared" si="12"/>
        <v>4800</v>
      </c>
      <c r="AG14" s="56">
        <v>2210</v>
      </c>
      <c r="AH14" s="56">
        <v>1029</v>
      </c>
      <c r="AI14" s="56">
        <v>947</v>
      </c>
      <c r="AJ14" s="56">
        <v>441</v>
      </c>
      <c r="AK14" s="56">
        <f t="shared" si="13"/>
        <v>3157</v>
      </c>
      <c r="AL14" s="56">
        <f t="shared" si="14"/>
        <v>1470</v>
      </c>
      <c r="AM14" s="56">
        <v>1400</v>
      </c>
      <c r="AN14" s="56">
        <v>1100</v>
      </c>
      <c r="AO14" s="56">
        <v>900</v>
      </c>
      <c r="AP14" s="56">
        <v>1200</v>
      </c>
      <c r="AQ14" s="56">
        <f t="shared" si="15"/>
        <v>2300</v>
      </c>
      <c r="AR14" s="56">
        <f t="shared" si="16"/>
        <v>2300</v>
      </c>
      <c r="AS14" s="56">
        <v>400</v>
      </c>
      <c r="AT14" s="56">
        <v>300</v>
      </c>
      <c r="AU14" s="56">
        <v>100</v>
      </c>
      <c r="AV14" s="56">
        <v>62</v>
      </c>
      <c r="AW14" s="56">
        <f t="shared" si="17"/>
        <v>500</v>
      </c>
      <c r="AX14" s="56">
        <f t="shared" si="18"/>
        <v>362</v>
      </c>
      <c r="AY14" s="56">
        <v>1742</v>
      </c>
      <c r="AZ14" s="56">
        <v>1100</v>
      </c>
      <c r="BA14" s="56">
        <v>274</v>
      </c>
      <c r="BB14" s="56">
        <v>310</v>
      </c>
      <c r="BC14" s="56">
        <f t="shared" si="19"/>
        <v>2016</v>
      </c>
      <c r="BD14" s="56">
        <f t="shared" si="20"/>
        <v>1410</v>
      </c>
      <c r="BE14" s="56">
        <v>498</v>
      </c>
      <c r="BF14" s="56">
        <v>279</v>
      </c>
      <c r="BG14" s="56">
        <v>107</v>
      </c>
      <c r="BH14" s="56">
        <v>60</v>
      </c>
      <c r="BI14" s="56">
        <f t="shared" si="21"/>
        <v>605</v>
      </c>
      <c r="BJ14" s="56">
        <f t="shared" si="22"/>
        <v>339</v>
      </c>
      <c r="BK14" s="56">
        <v>1295</v>
      </c>
      <c r="BL14" s="56">
        <v>600</v>
      </c>
      <c r="BM14" s="56">
        <v>825</v>
      </c>
      <c r="BN14" s="56">
        <v>35</v>
      </c>
      <c r="BO14" s="56">
        <f t="shared" si="23"/>
        <v>2120</v>
      </c>
      <c r="BP14" s="56">
        <f t="shared" si="24"/>
        <v>635</v>
      </c>
      <c r="BQ14" s="56">
        <v>1734</v>
      </c>
      <c r="BR14" s="56">
        <v>1100</v>
      </c>
      <c r="BS14" s="56">
        <v>611</v>
      </c>
      <c r="BT14" s="56">
        <v>309</v>
      </c>
      <c r="BU14" s="56">
        <f t="shared" si="25"/>
        <v>2345</v>
      </c>
      <c r="BV14" s="56">
        <f t="shared" si="26"/>
        <v>1409</v>
      </c>
      <c r="BW14" s="56">
        <v>125</v>
      </c>
      <c r="BX14" s="56">
        <v>100</v>
      </c>
      <c r="BY14" s="193">
        <v>150</v>
      </c>
      <c r="BZ14" s="193">
        <v>200</v>
      </c>
      <c r="CA14" s="56">
        <f t="shared" si="27"/>
        <v>275</v>
      </c>
      <c r="CB14" s="56">
        <f t="shared" si="28"/>
        <v>300</v>
      </c>
      <c r="CC14" s="56">
        <v>10341</v>
      </c>
      <c r="CD14" s="56">
        <v>5300</v>
      </c>
      <c r="CE14" s="56">
        <v>4526</v>
      </c>
      <c r="CF14" s="56">
        <v>3500</v>
      </c>
      <c r="CG14" s="56">
        <f t="shared" si="29"/>
        <v>14867</v>
      </c>
      <c r="CH14" s="56">
        <f t="shared" si="30"/>
        <v>8800</v>
      </c>
      <c r="CI14" s="56">
        <v>1960</v>
      </c>
      <c r="CJ14" s="56">
        <v>1950</v>
      </c>
      <c r="CK14" s="56">
        <v>1960</v>
      </c>
      <c r="CL14" s="56">
        <v>1950</v>
      </c>
      <c r="CM14" s="56">
        <f t="shared" si="31"/>
        <v>3920</v>
      </c>
      <c r="CN14" s="56">
        <f t="shared" si="32"/>
        <v>3900</v>
      </c>
      <c r="CO14" s="56">
        <v>6350</v>
      </c>
      <c r="CP14" s="56">
        <v>3900</v>
      </c>
      <c r="CQ14" s="56">
        <v>1634</v>
      </c>
      <c r="CR14" s="56">
        <v>1006</v>
      </c>
      <c r="CS14" s="56">
        <f t="shared" si="33"/>
        <v>7984</v>
      </c>
      <c r="CT14" s="56">
        <f t="shared" si="34"/>
        <v>4906</v>
      </c>
      <c r="CU14" s="56">
        <v>0</v>
      </c>
      <c r="CV14" s="56">
        <v>0</v>
      </c>
      <c r="CW14" s="56">
        <v>0</v>
      </c>
      <c r="CX14" s="56">
        <v>0</v>
      </c>
      <c r="CY14" s="56">
        <f t="shared" si="0"/>
        <v>0</v>
      </c>
      <c r="CZ14" s="56">
        <f t="shared" si="0"/>
        <v>0</v>
      </c>
      <c r="DA14" s="56">
        <v>0</v>
      </c>
      <c r="DB14" s="56">
        <v>0</v>
      </c>
      <c r="DC14" s="56">
        <v>0</v>
      </c>
      <c r="DD14" s="56">
        <v>0</v>
      </c>
      <c r="DE14" s="56">
        <f t="shared" si="1"/>
        <v>0</v>
      </c>
      <c r="DF14" s="56">
        <f t="shared" si="1"/>
        <v>0</v>
      </c>
      <c r="DG14" s="56">
        <v>1600</v>
      </c>
      <c r="DH14" s="56">
        <v>1900</v>
      </c>
      <c r="DI14" s="56">
        <v>400</v>
      </c>
      <c r="DJ14" s="56">
        <v>200</v>
      </c>
      <c r="DK14" s="56">
        <f t="shared" si="35"/>
        <v>2000</v>
      </c>
      <c r="DL14" s="56">
        <f t="shared" si="36"/>
        <v>2100</v>
      </c>
      <c r="DM14" s="56">
        <v>1279.2</v>
      </c>
      <c r="DN14" s="56">
        <v>895.99999999999989</v>
      </c>
      <c r="DO14" s="56">
        <v>500</v>
      </c>
      <c r="DP14" s="56">
        <v>800</v>
      </c>
      <c r="DQ14" s="56">
        <f t="shared" si="37"/>
        <v>1779.2</v>
      </c>
      <c r="DR14" s="56">
        <f t="shared" si="38"/>
        <v>1696</v>
      </c>
      <c r="DS14" s="194">
        <v>132</v>
      </c>
      <c r="DT14" s="194">
        <v>263</v>
      </c>
      <c r="DU14" s="194">
        <v>47</v>
      </c>
      <c r="DV14" s="195">
        <v>92</v>
      </c>
      <c r="DW14" s="56">
        <f t="shared" si="39"/>
        <v>179</v>
      </c>
      <c r="DX14" s="56">
        <f t="shared" si="40"/>
        <v>355</v>
      </c>
      <c r="DY14" s="56">
        <v>14354</v>
      </c>
      <c r="DZ14" s="56">
        <v>6939</v>
      </c>
      <c r="EA14" s="56">
        <v>4587</v>
      </c>
      <c r="EB14" s="56">
        <v>8400</v>
      </c>
      <c r="EC14" s="56">
        <f t="shared" si="41"/>
        <v>18941</v>
      </c>
      <c r="ED14" s="56">
        <f t="shared" si="42"/>
        <v>15339</v>
      </c>
      <c r="EE14" s="56">
        <v>2982</v>
      </c>
      <c r="EF14" s="56">
        <v>4700</v>
      </c>
      <c r="EG14" s="56">
        <v>774</v>
      </c>
      <c r="EH14" s="56">
        <v>1900</v>
      </c>
      <c r="EI14" s="56">
        <f t="shared" si="43"/>
        <v>3756</v>
      </c>
      <c r="EJ14" s="56">
        <f t="shared" si="44"/>
        <v>6600</v>
      </c>
      <c r="EK14" s="193">
        <v>808</v>
      </c>
      <c r="EL14" s="193">
        <v>292</v>
      </c>
      <c r="EM14" s="193">
        <v>394</v>
      </c>
      <c r="EN14" s="193">
        <v>775</v>
      </c>
      <c r="EO14" s="56">
        <f t="shared" si="45"/>
        <v>1202</v>
      </c>
      <c r="EP14" s="56">
        <f t="shared" si="46"/>
        <v>1067</v>
      </c>
      <c r="EQ14" s="56">
        <v>3077</v>
      </c>
      <c r="ER14" s="56">
        <v>5500</v>
      </c>
      <c r="ES14" s="56">
        <v>2321</v>
      </c>
      <c r="ET14" s="56">
        <v>3731.5300000000007</v>
      </c>
      <c r="EU14" s="56">
        <f t="shared" si="47"/>
        <v>5398</v>
      </c>
      <c r="EV14" s="56">
        <f t="shared" si="48"/>
        <v>9231.5300000000007</v>
      </c>
      <c r="EW14" s="56">
        <v>4653</v>
      </c>
      <c r="EX14" s="56">
        <v>4100</v>
      </c>
      <c r="EY14" s="56">
        <v>1617</v>
      </c>
      <c r="EZ14" s="56">
        <v>1430</v>
      </c>
      <c r="FA14" s="56">
        <f t="shared" si="49"/>
        <v>6270</v>
      </c>
      <c r="FB14" s="56">
        <f t="shared" si="50"/>
        <v>5530</v>
      </c>
      <c r="FC14" s="56">
        <v>677</v>
      </c>
      <c r="FD14" s="87">
        <v>300</v>
      </c>
      <c r="FE14" s="56">
        <v>239</v>
      </c>
      <c r="FF14" s="87">
        <v>66</v>
      </c>
      <c r="FG14" s="56">
        <f t="shared" si="51"/>
        <v>916</v>
      </c>
      <c r="FH14" s="56">
        <f t="shared" si="52"/>
        <v>366</v>
      </c>
      <c r="FI14" s="56">
        <v>95.399999999999991</v>
      </c>
      <c r="FJ14" s="56">
        <v>221</v>
      </c>
      <c r="FK14" s="56">
        <v>222.60000000000002</v>
      </c>
      <c r="FL14" s="56">
        <v>202</v>
      </c>
      <c r="FM14" s="56">
        <f t="shared" si="53"/>
        <v>318</v>
      </c>
      <c r="FN14" s="56">
        <f t="shared" si="54"/>
        <v>423</v>
      </c>
      <c r="FO14" s="56">
        <v>2159</v>
      </c>
      <c r="FP14" s="56">
        <v>2200</v>
      </c>
      <c r="FQ14" s="56">
        <v>950</v>
      </c>
      <c r="FR14" s="56">
        <v>1026</v>
      </c>
      <c r="FS14" s="56">
        <f t="shared" si="55"/>
        <v>3109</v>
      </c>
      <c r="FT14" s="56">
        <f t="shared" si="56"/>
        <v>3226</v>
      </c>
      <c r="FU14" s="56">
        <v>4175</v>
      </c>
      <c r="FV14" s="56">
        <v>5800</v>
      </c>
      <c r="FW14" s="56">
        <v>2900</v>
      </c>
      <c r="FX14" s="56">
        <v>3900</v>
      </c>
      <c r="FY14" s="56">
        <f t="shared" si="57"/>
        <v>7075</v>
      </c>
      <c r="FZ14" s="56">
        <f t="shared" si="58"/>
        <v>9700</v>
      </c>
      <c r="GA14" s="56">
        <v>1066</v>
      </c>
      <c r="GB14" s="56">
        <v>1300</v>
      </c>
      <c r="GC14" s="56">
        <v>549</v>
      </c>
      <c r="GD14" s="56">
        <v>500</v>
      </c>
      <c r="GE14" s="56">
        <f t="shared" si="59"/>
        <v>1615</v>
      </c>
      <c r="GF14" s="56">
        <f t="shared" si="60"/>
        <v>1800</v>
      </c>
      <c r="GG14" s="56">
        <v>3211</v>
      </c>
      <c r="GH14" s="56">
        <v>3311.5699999999997</v>
      </c>
      <c r="GI14" s="56">
        <v>5781</v>
      </c>
      <c r="GJ14" s="56">
        <v>6847</v>
      </c>
      <c r="GK14" s="56">
        <f t="shared" si="61"/>
        <v>8992</v>
      </c>
      <c r="GL14" s="56">
        <f t="shared" si="62"/>
        <v>10158.57</v>
      </c>
      <c r="GM14" s="56">
        <v>598</v>
      </c>
      <c r="GN14" s="56">
        <v>400</v>
      </c>
      <c r="GO14" s="56">
        <v>177</v>
      </c>
      <c r="GP14" s="56">
        <v>76</v>
      </c>
      <c r="GQ14" s="56">
        <f t="shared" si="63"/>
        <v>775</v>
      </c>
      <c r="GR14" s="56">
        <f t="shared" si="64"/>
        <v>476</v>
      </c>
      <c r="GS14" s="196">
        <v>1871</v>
      </c>
      <c r="GT14" s="56">
        <v>2083</v>
      </c>
      <c r="GU14" s="196">
        <v>800</v>
      </c>
      <c r="GV14" s="56">
        <v>895</v>
      </c>
      <c r="GW14" s="56">
        <f t="shared" si="65"/>
        <v>2671</v>
      </c>
      <c r="GX14" s="56">
        <f t="shared" si="66"/>
        <v>2978</v>
      </c>
      <c r="GY14" s="56">
        <v>799</v>
      </c>
      <c r="GZ14" s="56">
        <v>1000</v>
      </c>
      <c r="HA14" s="56">
        <v>416</v>
      </c>
      <c r="HB14" s="56">
        <v>200</v>
      </c>
      <c r="HC14" s="56">
        <f t="shared" si="67"/>
        <v>1215</v>
      </c>
      <c r="HD14" s="56">
        <f t="shared" si="68"/>
        <v>1200</v>
      </c>
      <c r="HE14" s="56">
        <v>1700</v>
      </c>
      <c r="HF14" s="56">
        <v>1200</v>
      </c>
      <c r="HG14" s="56">
        <v>150</v>
      </c>
      <c r="HH14" s="56">
        <v>255</v>
      </c>
      <c r="HI14" s="56">
        <f t="shared" si="69"/>
        <v>1850</v>
      </c>
      <c r="HJ14" s="56">
        <f t="shared" si="70"/>
        <v>1455</v>
      </c>
      <c r="HK14" s="56">
        <f t="shared" si="71"/>
        <v>93413.599999999991</v>
      </c>
      <c r="HL14" s="56">
        <f t="shared" si="2"/>
        <v>74563.570000000007</v>
      </c>
      <c r="HM14" s="56">
        <f t="shared" si="2"/>
        <v>42678.6</v>
      </c>
      <c r="HN14" s="56">
        <f t="shared" si="2"/>
        <v>46413.53</v>
      </c>
      <c r="HO14" s="56">
        <f t="shared" si="2"/>
        <v>136092.20000000001</v>
      </c>
      <c r="HP14" s="56">
        <f t="shared" si="2"/>
        <v>120977.1</v>
      </c>
    </row>
    <row r="15" spans="1:224" s="48" customFormat="1" ht="15" customHeight="1" x14ac:dyDescent="0.25">
      <c r="A15" s="59">
        <v>5</v>
      </c>
      <c r="B15" s="66" t="s">
        <v>189</v>
      </c>
      <c r="C15" s="193">
        <v>41910</v>
      </c>
      <c r="D15" s="56">
        <v>32200</v>
      </c>
      <c r="E15" s="56">
        <v>22567</v>
      </c>
      <c r="F15" s="56">
        <v>17406</v>
      </c>
      <c r="G15" s="56">
        <f t="shared" si="3"/>
        <v>64477</v>
      </c>
      <c r="H15" s="56">
        <f t="shared" si="4"/>
        <v>49606</v>
      </c>
      <c r="I15" s="56">
        <v>8900</v>
      </c>
      <c r="J15" s="56">
        <v>7200</v>
      </c>
      <c r="K15" s="56">
        <v>475</v>
      </c>
      <c r="L15" s="56">
        <v>300</v>
      </c>
      <c r="M15" s="56">
        <f t="shared" si="5"/>
        <v>9375</v>
      </c>
      <c r="N15" s="56">
        <f t="shared" si="6"/>
        <v>7500</v>
      </c>
      <c r="O15" s="56">
        <v>19375</v>
      </c>
      <c r="P15" s="56">
        <v>15500</v>
      </c>
      <c r="Q15" s="56">
        <v>6825</v>
      </c>
      <c r="R15" s="56">
        <v>5599</v>
      </c>
      <c r="S15" s="56">
        <f t="shared" si="7"/>
        <v>26200</v>
      </c>
      <c r="T15" s="56">
        <f t="shared" si="8"/>
        <v>21099</v>
      </c>
      <c r="U15" s="56">
        <v>8027</v>
      </c>
      <c r="V15" s="56">
        <v>4100</v>
      </c>
      <c r="W15" s="56">
        <v>2105</v>
      </c>
      <c r="X15" s="56">
        <v>2100</v>
      </c>
      <c r="Y15" s="56">
        <f t="shared" si="9"/>
        <v>10132</v>
      </c>
      <c r="Z15" s="56">
        <f t="shared" si="10"/>
        <v>6200</v>
      </c>
      <c r="AA15" s="56">
        <v>6772</v>
      </c>
      <c r="AB15" s="56">
        <v>5400</v>
      </c>
      <c r="AC15" s="56">
        <v>1732</v>
      </c>
      <c r="AD15" s="56">
        <v>1400</v>
      </c>
      <c r="AE15" s="56">
        <f t="shared" si="11"/>
        <v>8504</v>
      </c>
      <c r="AF15" s="56">
        <f t="shared" si="12"/>
        <v>6800</v>
      </c>
      <c r="AG15" s="56">
        <v>1529</v>
      </c>
      <c r="AH15" s="56">
        <v>710.5</v>
      </c>
      <c r="AI15" s="56">
        <v>655</v>
      </c>
      <c r="AJ15" s="56">
        <v>304.5</v>
      </c>
      <c r="AK15" s="56">
        <f t="shared" si="13"/>
        <v>2184</v>
      </c>
      <c r="AL15" s="56">
        <f t="shared" si="14"/>
        <v>1015</v>
      </c>
      <c r="AM15" s="56">
        <v>18000</v>
      </c>
      <c r="AN15" s="56">
        <v>17000</v>
      </c>
      <c r="AO15" s="56">
        <v>5500</v>
      </c>
      <c r="AP15" s="56">
        <v>5700</v>
      </c>
      <c r="AQ15" s="56">
        <f t="shared" si="15"/>
        <v>23500</v>
      </c>
      <c r="AR15" s="56">
        <f t="shared" si="16"/>
        <v>22700</v>
      </c>
      <c r="AS15" s="56">
        <v>800</v>
      </c>
      <c r="AT15" s="56">
        <v>600</v>
      </c>
      <c r="AU15" s="56">
        <v>100</v>
      </c>
      <c r="AV15" s="56">
        <v>83</v>
      </c>
      <c r="AW15" s="56">
        <f t="shared" si="17"/>
        <v>900</v>
      </c>
      <c r="AX15" s="56">
        <f t="shared" si="18"/>
        <v>683</v>
      </c>
      <c r="AY15" s="56">
        <v>14441</v>
      </c>
      <c r="AZ15" s="56">
        <v>11600</v>
      </c>
      <c r="BA15" s="56">
        <v>2150</v>
      </c>
      <c r="BB15" s="56">
        <v>2350</v>
      </c>
      <c r="BC15" s="56">
        <f t="shared" si="19"/>
        <v>16591</v>
      </c>
      <c r="BD15" s="56">
        <f t="shared" si="20"/>
        <v>13950</v>
      </c>
      <c r="BE15" s="56">
        <v>498</v>
      </c>
      <c r="BF15" s="56">
        <v>279</v>
      </c>
      <c r="BG15" s="56">
        <v>107</v>
      </c>
      <c r="BH15" s="56">
        <v>60</v>
      </c>
      <c r="BI15" s="56">
        <f t="shared" si="21"/>
        <v>605</v>
      </c>
      <c r="BJ15" s="56">
        <f t="shared" si="22"/>
        <v>339</v>
      </c>
      <c r="BK15" s="56">
        <v>340</v>
      </c>
      <c r="BL15" s="56">
        <v>100</v>
      </c>
      <c r="BM15" s="56">
        <v>330</v>
      </c>
      <c r="BN15" s="56">
        <v>63</v>
      </c>
      <c r="BO15" s="56">
        <f t="shared" si="23"/>
        <v>670</v>
      </c>
      <c r="BP15" s="56">
        <f t="shared" si="24"/>
        <v>163</v>
      </c>
      <c r="BQ15" s="56">
        <v>1010</v>
      </c>
      <c r="BR15" s="56">
        <v>600</v>
      </c>
      <c r="BS15" s="56">
        <v>346</v>
      </c>
      <c r="BT15" s="56">
        <v>215</v>
      </c>
      <c r="BU15" s="56">
        <f t="shared" si="25"/>
        <v>1356</v>
      </c>
      <c r="BV15" s="56">
        <f t="shared" si="26"/>
        <v>815</v>
      </c>
      <c r="BW15" s="56">
        <v>18473</v>
      </c>
      <c r="BX15" s="56">
        <v>15000</v>
      </c>
      <c r="BY15" s="193">
        <v>12000</v>
      </c>
      <c r="BZ15" s="193">
        <v>12500</v>
      </c>
      <c r="CA15" s="56">
        <f t="shared" si="27"/>
        <v>30473</v>
      </c>
      <c r="CB15" s="56">
        <f t="shared" si="28"/>
        <v>27500</v>
      </c>
      <c r="CC15" s="56">
        <v>2105</v>
      </c>
      <c r="CD15" s="56">
        <v>1100</v>
      </c>
      <c r="CE15" s="56">
        <v>905</v>
      </c>
      <c r="CF15" s="56">
        <v>888</v>
      </c>
      <c r="CG15" s="56">
        <f t="shared" si="29"/>
        <v>3010</v>
      </c>
      <c r="CH15" s="56">
        <f t="shared" si="30"/>
        <v>1988</v>
      </c>
      <c r="CI15" s="56">
        <v>70</v>
      </c>
      <c r="CJ15" s="56">
        <v>100</v>
      </c>
      <c r="CK15" s="56">
        <v>70</v>
      </c>
      <c r="CL15" s="56">
        <v>100</v>
      </c>
      <c r="CM15" s="56">
        <f t="shared" si="31"/>
        <v>140</v>
      </c>
      <c r="CN15" s="56">
        <f t="shared" si="32"/>
        <v>200</v>
      </c>
      <c r="CO15" s="56">
        <v>11214</v>
      </c>
      <c r="CP15" s="56">
        <v>6900</v>
      </c>
      <c r="CQ15" s="56">
        <v>2871</v>
      </c>
      <c r="CR15" s="56">
        <v>1758</v>
      </c>
      <c r="CS15" s="56">
        <f t="shared" si="33"/>
        <v>14085</v>
      </c>
      <c r="CT15" s="56">
        <f t="shared" si="34"/>
        <v>8658</v>
      </c>
      <c r="CU15" s="56">
        <v>0</v>
      </c>
      <c r="CV15" s="56">
        <v>0</v>
      </c>
      <c r="CW15" s="56">
        <v>0</v>
      </c>
      <c r="CX15" s="56">
        <v>0</v>
      </c>
      <c r="CY15" s="56">
        <f t="shared" si="0"/>
        <v>0</v>
      </c>
      <c r="CZ15" s="56">
        <f t="shared" si="0"/>
        <v>0</v>
      </c>
      <c r="DA15" s="56">
        <v>0</v>
      </c>
      <c r="DB15" s="56">
        <v>0</v>
      </c>
      <c r="DC15" s="56">
        <v>0</v>
      </c>
      <c r="DD15" s="56">
        <v>0</v>
      </c>
      <c r="DE15" s="56">
        <f t="shared" si="1"/>
        <v>0</v>
      </c>
      <c r="DF15" s="56">
        <f t="shared" si="1"/>
        <v>0</v>
      </c>
      <c r="DG15" s="56">
        <v>3500</v>
      </c>
      <c r="DH15" s="56">
        <v>3500</v>
      </c>
      <c r="DI15" s="56">
        <v>500</v>
      </c>
      <c r="DJ15" s="56">
        <v>500</v>
      </c>
      <c r="DK15" s="56">
        <f t="shared" si="35"/>
        <v>4000</v>
      </c>
      <c r="DL15" s="56">
        <f t="shared" si="36"/>
        <v>4000</v>
      </c>
      <c r="DM15" s="56">
        <v>2183.2000000000003</v>
      </c>
      <c r="DN15" s="56">
        <v>1529.6000000000001</v>
      </c>
      <c r="DO15" s="56">
        <v>1800</v>
      </c>
      <c r="DP15" s="56">
        <v>3000</v>
      </c>
      <c r="DQ15" s="56">
        <f t="shared" si="37"/>
        <v>3983.2000000000003</v>
      </c>
      <c r="DR15" s="56">
        <f t="shared" si="38"/>
        <v>4529.6000000000004</v>
      </c>
      <c r="DS15" s="194">
        <v>5222</v>
      </c>
      <c r="DT15" s="194">
        <v>10444</v>
      </c>
      <c r="DU15" s="194">
        <v>1816</v>
      </c>
      <c r="DV15" s="195">
        <v>3626</v>
      </c>
      <c r="DW15" s="56">
        <f t="shared" si="39"/>
        <v>7038</v>
      </c>
      <c r="DX15" s="56">
        <f t="shared" si="40"/>
        <v>14070</v>
      </c>
      <c r="DY15" s="56">
        <v>7765</v>
      </c>
      <c r="DZ15" s="56">
        <v>10197</v>
      </c>
      <c r="EA15" s="56">
        <v>2568</v>
      </c>
      <c r="EB15" s="56">
        <v>4900</v>
      </c>
      <c r="EC15" s="56">
        <f t="shared" si="41"/>
        <v>10333</v>
      </c>
      <c r="ED15" s="56">
        <f t="shared" si="42"/>
        <v>15097</v>
      </c>
      <c r="EE15" s="56">
        <v>895</v>
      </c>
      <c r="EF15" s="56">
        <v>1000</v>
      </c>
      <c r="EG15" s="56">
        <v>231</v>
      </c>
      <c r="EH15" s="56">
        <v>350</v>
      </c>
      <c r="EI15" s="56">
        <f t="shared" si="43"/>
        <v>1126</v>
      </c>
      <c r="EJ15" s="56">
        <f t="shared" si="44"/>
        <v>1350</v>
      </c>
      <c r="EK15" s="193">
        <v>477</v>
      </c>
      <c r="EL15" s="193">
        <v>187</v>
      </c>
      <c r="EM15" s="193">
        <v>475</v>
      </c>
      <c r="EN15" s="193">
        <v>750</v>
      </c>
      <c r="EO15" s="56">
        <f t="shared" si="45"/>
        <v>952</v>
      </c>
      <c r="EP15" s="56">
        <f t="shared" si="46"/>
        <v>937</v>
      </c>
      <c r="EQ15" s="56">
        <v>1760</v>
      </c>
      <c r="ER15" s="56">
        <v>3100</v>
      </c>
      <c r="ES15" s="56">
        <v>1451</v>
      </c>
      <c r="ET15" s="56">
        <v>2390.88</v>
      </c>
      <c r="EU15" s="56">
        <f t="shared" si="47"/>
        <v>3211</v>
      </c>
      <c r="EV15" s="56">
        <f t="shared" si="48"/>
        <v>5490.88</v>
      </c>
      <c r="EW15" s="56">
        <v>1545</v>
      </c>
      <c r="EX15" s="56">
        <v>1100</v>
      </c>
      <c r="EY15" s="56">
        <v>532</v>
      </c>
      <c r="EZ15" s="56">
        <v>314</v>
      </c>
      <c r="FA15" s="56">
        <f t="shared" si="49"/>
        <v>2077</v>
      </c>
      <c r="FB15" s="56">
        <f t="shared" si="50"/>
        <v>1414</v>
      </c>
      <c r="FC15" s="56">
        <v>874</v>
      </c>
      <c r="FD15" s="87">
        <v>200</v>
      </c>
      <c r="FE15" s="56">
        <v>260</v>
      </c>
      <c r="FF15" s="87">
        <v>138</v>
      </c>
      <c r="FG15" s="56">
        <f t="shared" si="51"/>
        <v>1134</v>
      </c>
      <c r="FH15" s="56">
        <f t="shared" si="52"/>
        <v>338</v>
      </c>
      <c r="FI15" s="56">
        <v>447.9</v>
      </c>
      <c r="FJ15" s="56">
        <v>953.99999999999989</v>
      </c>
      <c r="FK15" s="56">
        <v>1045.0999999999999</v>
      </c>
      <c r="FL15" s="56">
        <v>1378</v>
      </c>
      <c r="FM15" s="56">
        <f t="shared" si="53"/>
        <v>1493</v>
      </c>
      <c r="FN15" s="56">
        <f t="shared" si="54"/>
        <v>2332</v>
      </c>
      <c r="FO15" s="56">
        <v>1380</v>
      </c>
      <c r="FP15" s="56">
        <v>1400</v>
      </c>
      <c r="FQ15" s="56">
        <v>606</v>
      </c>
      <c r="FR15" s="56">
        <v>612</v>
      </c>
      <c r="FS15" s="56">
        <f t="shared" si="55"/>
        <v>1986</v>
      </c>
      <c r="FT15" s="56">
        <f t="shared" si="56"/>
        <v>2012</v>
      </c>
      <c r="FU15" s="56">
        <v>2480</v>
      </c>
      <c r="FV15" s="56">
        <v>2800</v>
      </c>
      <c r="FW15" s="56">
        <v>2100</v>
      </c>
      <c r="FX15" s="56">
        <v>2700</v>
      </c>
      <c r="FY15" s="56">
        <f t="shared" si="57"/>
        <v>4580</v>
      </c>
      <c r="FZ15" s="56">
        <f t="shared" si="58"/>
        <v>5500</v>
      </c>
      <c r="GA15" s="56">
        <v>264</v>
      </c>
      <c r="GB15" s="56">
        <v>300</v>
      </c>
      <c r="GC15" s="56">
        <v>136</v>
      </c>
      <c r="GD15" s="56">
        <v>200</v>
      </c>
      <c r="GE15" s="56">
        <f t="shared" si="59"/>
        <v>400</v>
      </c>
      <c r="GF15" s="56">
        <f t="shared" si="60"/>
        <v>500</v>
      </c>
      <c r="GG15" s="56">
        <v>4068</v>
      </c>
      <c r="GH15" s="56">
        <v>4189.54</v>
      </c>
      <c r="GI15" s="56">
        <v>7302</v>
      </c>
      <c r="GJ15" s="56">
        <v>8777.91</v>
      </c>
      <c r="GK15" s="56">
        <f t="shared" si="61"/>
        <v>11370</v>
      </c>
      <c r="GL15" s="56">
        <f t="shared" si="62"/>
        <v>12967.45</v>
      </c>
      <c r="GM15" s="56">
        <v>696</v>
      </c>
      <c r="GN15" s="56">
        <v>400</v>
      </c>
      <c r="GO15" s="56">
        <v>155</v>
      </c>
      <c r="GP15" s="56">
        <v>120</v>
      </c>
      <c r="GQ15" s="56">
        <f t="shared" si="63"/>
        <v>851</v>
      </c>
      <c r="GR15" s="56">
        <f t="shared" si="64"/>
        <v>520</v>
      </c>
      <c r="GS15" s="196">
        <v>4800</v>
      </c>
      <c r="GT15" s="56">
        <v>5902</v>
      </c>
      <c r="GU15" s="196">
        <v>3500</v>
      </c>
      <c r="GV15" s="56">
        <v>3700</v>
      </c>
      <c r="GW15" s="56">
        <f t="shared" si="65"/>
        <v>8300</v>
      </c>
      <c r="GX15" s="56">
        <f t="shared" si="66"/>
        <v>9602</v>
      </c>
      <c r="GY15" s="56">
        <v>7953</v>
      </c>
      <c r="GZ15" s="56">
        <v>7000</v>
      </c>
      <c r="HA15" s="56">
        <v>415</v>
      </c>
      <c r="HB15" s="56">
        <v>1000</v>
      </c>
      <c r="HC15" s="56">
        <f t="shared" si="67"/>
        <v>8368</v>
      </c>
      <c r="HD15" s="56">
        <f t="shared" si="68"/>
        <v>8000</v>
      </c>
      <c r="HE15" s="197">
        <v>18700</v>
      </c>
      <c r="HF15" s="197">
        <v>18300</v>
      </c>
      <c r="HG15" s="197">
        <v>1350</v>
      </c>
      <c r="HH15" s="197">
        <v>1850</v>
      </c>
      <c r="HI15" s="56">
        <f t="shared" si="69"/>
        <v>20050</v>
      </c>
      <c r="HJ15" s="56">
        <f t="shared" si="70"/>
        <v>20150</v>
      </c>
      <c r="HK15" s="56">
        <f t="shared" si="71"/>
        <v>218474.1</v>
      </c>
      <c r="HL15" s="56">
        <f t="shared" si="2"/>
        <v>190892.64</v>
      </c>
      <c r="HM15" s="56">
        <f t="shared" si="2"/>
        <v>84980.1</v>
      </c>
      <c r="HN15" s="56">
        <f t="shared" si="2"/>
        <v>87133.290000000008</v>
      </c>
      <c r="HO15" s="56">
        <f t="shared" si="2"/>
        <v>303454.2</v>
      </c>
      <c r="HP15" s="56">
        <f t="shared" si="2"/>
        <v>278025.93000000005</v>
      </c>
    </row>
    <row r="16" spans="1:224" s="48" customFormat="1" ht="15" customHeight="1" x14ac:dyDescent="0.25">
      <c r="A16" s="59">
        <v>6</v>
      </c>
      <c r="B16" s="66" t="s">
        <v>190</v>
      </c>
      <c r="C16" s="193">
        <v>3817</v>
      </c>
      <c r="D16" s="56">
        <v>2900</v>
      </c>
      <c r="E16" s="56">
        <v>2055</v>
      </c>
      <c r="F16" s="56">
        <v>1637</v>
      </c>
      <c r="G16" s="56">
        <f t="shared" si="3"/>
        <v>5872</v>
      </c>
      <c r="H16" s="56">
        <f t="shared" si="4"/>
        <v>4537</v>
      </c>
      <c r="I16" s="56">
        <v>780</v>
      </c>
      <c r="J16" s="56">
        <v>600</v>
      </c>
      <c r="K16" s="56">
        <v>70</v>
      </c>
      <c r="L16" s="56">
        <v>80</v>
      </c>
      <c r="M16" s="56">
        <f t="shared" si="5"/>
        <v>850</v>
      </c>
      <c r="N16" s="56">
        <f t="shared" si="6"/>
        <v>680</v>
      </c>
      <c r="O16" s="56">
        <v>2750</v>
      </c>
      <c r="P16" s="56">
        <v>2200</v>
      </c>
      <c r="Q16" s="56">
        <v>950</v>
      </c>
      <c r="R16" s="56">
        <v>800</v>
      </c>
      <c r="S16" s="56">
        <f t="shared" si="7"/>
        <v>3700</v>
      </c>
      <c r="T16" s="56">
        <f t="shared" si="8"/>
        <v>3000</v>
      </c>
      <c r="U16" s="56">
        <v>2267</v>
      </c>
      <c r="V16" s="56">
        <v>1100</v>
      </c>
      <c r="W16" s="56">
        <v>599</v>
      </c>
      <c r="X16" s="56">
        <v>600</v>
      </c>
      <c r="Y16" s="56">
        <f t="shared" si="9"/>
        <v>2866</v>
      </c>
      <c r="Z16" s="56">
        <f t="shared" si="10"/>
        <v>1700</v>
      </c>
      <c r="AA16" s="56">
        <v>0</v>
      </c>
      <c r="AB16" s="56">
        <v>0</v>
      </c>
      <c r="AC16" s="56">
        <v>0</v>
      </c>
      <c r="AD16" s="56">
        <v>0</v>
      </c>
      <c r="AE16" s="56">
        <f t="shared" si="11"/>
        <v>0</v>
      </c>
      <c r="AF16" s="56">
        <f t="shared" si="12"/>
        <v>0</v>
      </c>
      <c r="AG16" s="56">
        <v>910</v>
      </c>
      <c r="AH16" s="56">
        <v>422.79999999999995</v>
      </c>
      <c r="AI16" s="56">
        <v>389</v>
      </c>
      <c r="AJ16" s="56">
        <v>181.20000000000005</v>
      </c>
      <c r="AK16" s="56">
        <f t="shared" si="13"/>
        <v>1299</v>
      </c>
      <c r="AL16" s="56">
        <f t="shared" si="14"/>
        <v>604</v>
      </c>
      <c r="AM16" s="56">
        <v>600</v>
      </c>
      <c r="AN16" s="56">
        <v>600</v>
      </c>
      <c r="AO16" s="56">
        <v>300</v>
      </c>
      <c r="AP16" s="56">
        <v>400</v>
      </c>
      <c r="AQ16" s="56">
        <f t="shared" si="15"/>
        <v>900</v>
      </c>
      <c r="AR16" s="56">
        <f t="shared" si="16"/>
        <v>1000</v>
      </c>
      <c r="AS16" s="56">
        <v>1300</v>
      </c>
      <c r="AT16" s="56">
        <v>1000</v>
      </c>
      <c r="AU16" s="56">
        <v>200</v>
      </c>
      <c r="AV16" s="56">
        <v>109</v>
      </c>
      <c r="AW16" s="56">
        <f t="shared" si="17"/>
        <v>1500</v>
      </c>
      <c r="AX16" s="56">
        <f t="shared" si="18"/>
        <v>1109</v>
      </c>
      <c r="AY16" s="56">
        <v>279</v>
      </c>
      <c r="AZ16" s="56">
        <v>200</v>
      </c>
      <c r="BA16" s="56">
        <v>52</v>
      </c>
      <c r="BB16" s="56">
        <v>15</v>
      </c>
      <c r="BC16" s="56">
        <f t="shared" si="19"/>
        <v>331</v>
      </c>
      <c r="BD16" s="56">
        <f t="shared" si="20"/>
        <v>215</v>
      </c>
      <c r="BE16" s="56">
        <v>0</v>
      </c>
      <c r="BF16" s="56">
        <v>0</v>
      </c>
      <c r="BG16" s="56">
        <v>0</v>
      </c>
      <c r="BH16" s="56">
        <v>0</v>
      </c>
      <c r="BI16" s="56">
        <f t="shared" si="21"/>
        <v>0</v>
      </c>
      <c r="BJ16" s="56">
        <f t="shared" si="22"/>
        <v>0</v>
      </c>
      <c r="BK16" s="56">
        <v>175</v>
      </c>
      <c r="BL16" s="56">
        <v>41</v>
      </c>
      <c r="BM16" s="56">
        <v>418</v>
      </c>
      <c r="BN16" s="56">
        <v>40</v>
      </c>
      <c r="BO16" s="56">
        <f t="shared" si="23"/>
        <v>593</v>
      </c>
      <c r="BP16" s="56">
        <f t="shared" si="24"/>
        <v>81</v>
      </c>
      <c r="BQ16" s="56">
        <v>274</v>
      </c>
      <c r="BR16" s="56">
        <v>100</v>
      </c>
      <c r="BS16" s="56">
        <v>101</v>
      </c>
      <c r="BT16" s="56">
        <v>125</v>
      </c>
      <c r="BU16" s="56">
        <f t="shared" si="25"/>
        <v>375</v>
      </c>
      <c r="BV16" s="56">
        <f t="shared" si="26"/>
        <v>225</v>
      </c>
      <c r="BW16" s="56">
        <v>28</v>
      </c>
      <c r="BX16" s="56">
        <v>20</v>
      </c>
      <c r="BY16" s="193">
        <v>20</v>
      </c>
      <c r="BZ16" s="193">
        <v>15</v>
      </c>
      <c r="CA16" s="56">
        <f t="shared" si="27"/>
        <v>48</v>
      </c>
      <c r="CB16" s="56">
        <f t="shared" si="28"/>
        <v>35</v>
      </c>
      <c r="CC16" s="56">
        <v>2705</v>
      </c>
      <c r="CD16" s="56">
        <v>1400</v>
      </c>
      <c r="CE16" s="56">
        <v>1173</v>
      </c>
      <c r="CF16" s="56">
        <v>600</v>
      </c>
      <c r="CG16" s="56">
        <f t="shared" si="29"/>
        <v>3878</v>
      </c>
      <c r="CH16" s="56">
        <f t="shared" si="30"/>
        <v>2000</v>
      </c>
      <c r="CI16" s="56">
        <v>62.5</v>
      </c>
      <c r="CJ16" s="56">
        <v>50</v>
      </c>
      <c r="CK16" s="56">
        <v>62.5</v>
      </c>
      <c r="CL16" s="56">
        <v>50</v>
      </c>
      <c r="CM16" s="56">
        <f t="shared" si="31"/>
        <v>125</v>
      </c>
      <c r="CN16" s="56">
        <f t="shared" si="32"/>
        <v>100</v>
      </c>
      <c r="CO16" s="56">
        <v>3711</v>
      </c>
      <c r="CP16" s="56">
        <v>2300</v>
      </c>
      <c r="CQ16" s="56">
        <v>984</v>
      </c>
      <c r="CR16" s="56">
        <v>586</v>
      </c>
      <c r="CS16" s="56">
        <f t="shared" si="33"/>
        <v>4695</v>
      </c>
      <c r="CT16" s="56">
        <f t="shared" si="34"/>
        <v>2886</v>
      </c>
      <c r="CU16" s="56">
        <v>0</v>
      </c>
      <c r="CV16" s="56">
        <v>0</v>
      </c>
      <c r="CW16" s="56">
        <v>0</v>
      </c>
      <c r="CX16" s="56">
        <v>0</v>
      </c>
      <c r="CY16" s="56">
        <f t="shared" si="0"/>
        <v>0</v>
      </c>
      <c r="CZ16" s="56">
        <f t="shared" si="0"/>
        <v>0</v>
      </c>
      <c r="DA16" s="56">
        <v>0</v>
      </c>
      <c r="DB16" s="56">
        <v>0</v>
      </c>
      <c r="DC16" s="56">
        <v>0</v>
      </c>
      <c r="DD16" s="56">
        <v>0</v>
      </c>
      <c r="DE16" s="56">
        <f t="shared" si="1"/>
        <v>0</v>
      </c>
      <c r="DF16" s="56">
        <f t="shared" si="1"/>
        <v>0</v>
      </c>
      <c r="DG16" s="56">
        <v>3700</v>
      </c>
      <c r="DH16" s="56">
        <v>4900</v>
      </c>
      <c r="DI16" s="56">
        <v>1100</v>
      </c>
      <c r="DJ16" s="56">
        <v>800</v>
      </c>
      <c r="DK16" s="56">
        <f t="shared" si="35"/>
        <v>4800</v>
      </c>
      <c r="DL16" s="56">
        <f t="shared" si="36"/>
        <v>5700</v>
      </c>
      <c r="DM16" s="56">
        <v>641.6</v>
      </c>
      <c r="DN16" s="56">
        <v>448.80000000000007</v>
      </c>
      <c r="DO16" s="56">
        <v>250</v>
      </c>
      <c r="DP16" s="56">
        <v>450</v>
      </c>
      <c r="DQ16" s="56">
        <f t="shared" si="37"/>
        <v>891.6</v>
      </c>
      <c r="DR16" s="56">
        <f t="shared" si="38"/>
        <v>898.80000000000007</v>
      </c>
      <c r="DS16" s="56">
        <v>0</v>
      </c>
      <c r="DT16" s="56">
        <v>0</v>
      </c>
      <c r="DU16" s="56">
        <v>0</v>
      </c>
      <c r="DV16" s="56">
        <v>0</v>
      </c>
      <c r="DW16" s="56">
        <f t="shared" si="39"/>
        <v>0</v>
      </c>
      <c r="DX16" s="56">
        <f t="shared" si="40"/>
        <v>0</v>
      </c>
      <c r="DY16" s="56">
        <v>2611</v>
      </c>
      <c r="DZ16" s="56">
        <v>1512</v>
      </c>
      <c r="EA16" s="56">
        <v>974</v>
      </c>
      <c r="EB16" s="56">
        <v>1900</v>
      </c>
      <c r="EC16" s="56">
        <f t="shared" si="41"/>
        <v>3585</v>
      </c>
      <c r="ED16" s="56">
        <f t="shared" si="42"/>
        <v>3412</v>
      </c>
      <c r="EE16" s="56">
        <v>629</v>
      </c>
      <c r="EF16" s="56">
        <v>1100</v>
      </c>
      <c r="EG16" s="56">
        <v>164</v>
      </c>
      <c r="EH16" s="56">
        <v>275</v>
      </c>
      <c r="EI16" s="56">
        <f t="shared" si="43"/>
        <v>793</v>
      </c>
      <c r="EJ16" s="56">
        <f t="shared" si="44"/>
        <v>1375</v>
      </c>
      <c r="EK16" s="193">
        <v>196</v>
      </c>
      <c r="EL16" s="193">
        <v>59</v>
      </c>
      <c r="EM16" s="193">
        <v>200</v>
      </c>
      <c r="EN16" s="193">
        <v>450</v>
      </c>
      <c r="EO16" s="56">
        <f t="shared" si="45"/>
        <v>396</v>
      </c>
      <c r="EP16" s="56">
        <f t="shared" si="46"/>
        <v>509</v>
      </c>
      <c r="EQ16" s="56">
        <v>71</v>
      </c>
      <c r="ER16" s="56">
        <v>100</v>
      </c>
      <c r="ES16" s="56">
        <v>110</v>
      </c>
      <c r="ET16" s="56">
        <v>310.11</v>
      </c>
      <c r="EU16" s="56">
        <f t="shared" si="47"/>
        <v>181</v>
      </c>
      <c r="EV16" s="56">
        <f t="shared" si="48"/>
        <v>410.11</v>
      </c>
      <c r="EW16" s="56">
        <v>2588</v>
      </c>
      <c r="EX16" s="56">
        <v>2100</v>
      </c>
      <c r="EY16" s="56">
        <v>895</v>
      </c>
      <c r="EZ16" s="56">
        <v>742</v>
      </c>
      <c r="FA16" s="56">
        <f t="shared" si="49"/>
        <v>3483</v>
      </c>
      <c r="FB16" s="56">
        <f t="shared" si="50"/>
        <v>2842</v>
      </c>
      <c r="FC16" s="56">
        <v>747</v>
      </c>
      <c r="FD16" s="87">
        <v>300</v>
      </c>
      <c r="FE16" s="56">
        <v>234</v>
      </c>
      <c r="FF16" s="87">
        <v>103</v>
      </c>
      <c r="FG16" s="56">
        <f t="shared" si="51"/>
        <v>981</v>
      </c>
      <c r="FH16" s="56">
        <f t="shared" si="52"/>
        <v>403</v>
      </c>
      <c r="FI16" s="56">
        <v>25.2</v>
      </c>
      <c r="FJ16" s="56">
        <v>37</v>
      </c>
      <c r="FK16" s="56">
        <v>58.8</v>
      </c>
      <c r="FL16" s="56">
        <v>27</v>
      </c>
      <c r="FM16" s="56">
        <f t="shared" si="53"/>
        <v>84</v>
      </c>
      <c r="FN16" s="56">
        <f t="shared" si="54"/>
        <v>64</v>
      </c>
      <c r="FO16" s="56">
        <v>126</v>
      </c>
      <c r="FP16" s="56">
        <v>100</v>
      </c>
      <c r="FQ16" s="56">
        <v>61</v>
      </c>
      <c r="FR16" s="56">
        <v>90</v>
      </c>
      <c r="FS16" s="56">
        <f t="shared" si="55"/>
        <v>187</v>
      </c>
      <c r="FT16" s="56">
        <f t="shared" si="56"/>
        <v>190</v>
      </c>
      <c r="FU16" s="56">
        <v>508</v>
      </c>
      <c r="FV16" s="56">
        <v>600</v>
      </c>
      <c r="FW16" s="56">
        <v>350</v>
      </c>
      <c r="FX16" s="56">
        <v>410</v>
      </c>
      <c r="FY16" s="56">
        <f t="shared" si="57"/>
        <v>858</v>
      </c>
      <c r="FZ16" s="56">
        <f t="shared" si="58"/>
        <v>1010</v>
      </c>
      <c r="GA16" s="56">
        <v>0</v>
      </c>
      <c r="GB16" s="56">
        <v>0</v>
      </c>
      <c r="GC16" s="56">
        <v>0</v>
      </c>
      <c r="GD16" s="56">
        <v>0</v>
      </c>
      <c r="GE16" s="56">
        <f t="shared" si="59"/>
        <v>0</v>
      </c>
      <c r="GF16" s="56">
        <f t="shared" si="60"/>
        <v>0</v>
      </c>
      <c r="GG16" s="56">
        <v>401</v>
      </c>
      <c r="GH16" s="56">
        <v>400.65</v>
      </c>
      <c r="GI16" s="56">
        <v>685</v>
      </c>
      <c r="GJ16" s="56">
        <v>743.58</v>
      </c>
      <c r="GK16" s="56">
        <f t="shared" si="61"/>
        <v>1086</v>
      </c>
      <c r="GL16" s="56">
        <f t="shared" si="62"/>
        <v>1144.23</v>
      </c>
      <c r="GM16" s="56">
        <v>198</v>
      </c>
      <c r="GN16" s="56">
        <v>200</v>
      </c>
      <c r="GO16" s="56">
        <v>258</v>
      </c>
      <c r="GP16" s="56">
        <v>64</v>
      </c>
      <c r="GQ16" s="56">
        <f t="shared" si="63"/>
        <v>456</v>
      </c>
      <c r="GR16" s="56">
        <f t="shared" si="64"/>
        <v>264</v>
      </c>
      <c r="GS16" s="196">
        <v>2115</v>
      </c>
      <c r="GT16" s="56">
        <v>2341</v>
      </c>
      <c r="GU16" s="196">
        <v>1500</v>
      </c>
      <c r="GV16" s="56">
        <v>1600</v>
      </c>
      <c r="GW16" s="56">
        <f t="shared" si="65"/>
        <v>3615</v>
      </c>
      <c r="GX16" s="56">
        <f t="shared" si="66"/>
        <v>3941</v>
      </c>
      <c r="GY16" s="56">
        <v>999</v>
      </c>
      <c r="GZ16" s="56">
        <v>1000</v>
      </c>
      <c r="HA16" s="56">
        <v>114</v>
      </c>
      <c r="HB16" s="56">
        <v>100</v>
      </c>
      <c r="HC16" s="56">
        <f t="shared" si="67"/>
        <v>1113</v>
      </c>
      <c r="HD16" s="56">
        <f t="shared" si="68"/>
        <v>1100</v>
      </c>
      <c r="HE16" s="198">
        <v>8400</v>
      </c>
      <c r="HF16" s="198">
        <v>4300</v>
      </c>
      <c r="HG16" s="198">
        <v>550</v>
      </c>
      <c r="HH16" s="198">
        <v>650</v>
      </c>
      <c r="HI16" s="56">
        <f t="shared" si="69"/>
        <v>8950</v>
      </c>
      <c r="HJ16" s="56">
        <f t="shared" si="70"/>
        <v>4950</v>
      </c>
      <c r="HK16" s="56">
        <f t="shared" si="71"/>
        <v>43614.3</v>
      </c>
      <c r="HL16" s="56">
        <f t="shared" si="2"/>
        <v>32432.25</v>
      </c>
      <c r="HM16" s="56">
        <f t="shared" si="2"/>
        <v>14877.3</v>
      </c>
      <c r="HN16" s="56">
        <f t="shared" si="2"/>
        <v>13952.890000000001</v>
      </c>
      <c r="HO16" s="56">
        <f t="shared" si="2"/>
        <v>58491.6</v>
      </c>
      <c r="HP16" s="56">
        <f t="shared" si="2"/>
        <v>46385.140000000007</v>
      </c>
    </row>
    <row r="17" spans="1:224" s="48" customFormat="1" ht="15" customHeight="1" x14ac:dyDescent="0.25">
      <c r="A17" s="59">
        <v>7</v>
      </c>
      <c r="B17" s="66" t="s">
        <v>191</v>
      </c>
      <c r="C17" s="193">
        <v>6766</v>
      </c>
      <c r="D17" s="56">
        <v>5200</v>
      </c>
      <c r="E17" s="56">
        <v>3644</v>
      </c>
      <c r="F17" s="56">
        <v>2803</v>
      </c>
      <c r="G17" s="56">
        <f t="shared" si="3"/>
        <v>10410</v>
      </c>
      <c r="H17" s="56">
        <f t="shared" si="4"/>
        <v>8003</v>
      </c>
      <c r="I17" s="56">
        <v>200</v>
      </c>
      <c r="J17" s="56">
        <v>170</v>
      </c>
      <c r="K17" s="56">
        <v>0</v>
      </c>
      <c r="L17" s="56">
        <v>0</v>
      </c>
      <c r="M17" s="56">
        <f t="shared" si="5"/>
        <v>200</v>
      </c>
      <c r="N17" s="56">
        <f t="shared" si="6"/>
        <v>170</v>
      </c>
      <c r="O17" s="56">
        <v>625</v>
      </c>
      <c r="P17" s="56">
        <v>500</v>
      </c>
      <c r="Q17" s="56">
        <v>375</v>
      </c>
      <c r="R17" s="56">
        <v>350</v>
      </c>
      <c r="S17" s="56">
        <f t="shared" si="7"/>
        <v>1000</v>
      </c>
      <c r="T17" s="56">
        <f t="shared" si="8"/>
        <v>850</v>
      </c>
      <c r="U17" s="56">
        <v>0</v>
      </c>
      <c r="V17" s="56">
        <v>0</v>
      </c>
      <c r="W17" s="56">
        <v>0</v>
      </c>
      <c r="X17" s="56">
        <v>0</v>
      </c>
      <c r="Y17" s="56">
        <f t="shared" si="9"/>
        <v>0</v>
      </c>
      <c r="Z17" s="56">
        <f t="shared" si="10"/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f t="shared" si="11"/>
        <v>0</v>
      </c>
      <c r="AF17" s="56">
        <f t="shared" si="12"/>
        <v>0</v>
      </c>
      <c r="AG17" s="56">
        <v>306</v>
      </c>
      <c r="AH17" s="56">
        <v>142.79999999999998</v>
      </c>
      <c r="AI17" s="56">
        <v>130</v>
      </c>
      <c r="AJ17" s="56">
        <v>61.200000000000017</v>
      </c>
      <c r="AK17" s="56">
        <f t="shared" si="13"/>
        <v>436</v>
      </c>
      <c r="AL17" s="56">
        <f t="shared" si="14"/>
        <v>204</v>
      </c>
      <c r="AM17" s="56">
        <v>1400</v>
      </c>
      <c r="AN17" s="56">
        <v>1300</v>
      </c>
      <c r="AO17" s="56">
        <v>200</v>
      </c>
      <c r="AP17" s="56">
        <v>350</v>
      </c>
      <c r="AQ17" s="56">
        <f t="shared" si="15"/>
        <v>1600</v>
      </c>
      <c r="AR17" s="56">
        <f t="shared" si="16"/>
        <v>1650</v>
      </c>
      <c r="AS17" s="56">
        <v>800</v>
      </c>
      <c r="AT17" s="56">
        <v>603</v>
      </c>
      <c r="AU17" s="56">
        <v>0</v>
      </c>
      <c r="AV17" s="56">
        <v>0</v>
      </c>
      <c r="AW17" s="56">
        <f t="shared" si="17"/>
        <v>800</v>
      </c>
      <c r="AX17" s="56">
        <f t="shared" si="18"/>
        <v>603</v>
      </c>
      <c r="AY17" s="56">
        <v>0</v>
      </c>
      <c r="AZ17" s="56">
        <v>0</v>
      </c>
      <c r="BA17" s="56">
        <v>0</v>
      </c>
      <c r="BB17" s="56">
        <v>0</v>
      </c>
      <c r="BC17" s="56">
        <f t="shared" si="19"/>
        <v>0</v>
      </c>
      <c r="BD17" s="56">
        <f t="shared" si="20"/>
        <v>0</v>
      </c>
      <c r="BE17" s="56">
        <v>0</v>
      </c>
      <c r="BF17" s="56">
        <v>0</v>
      </c>
      <c r="BG17" s="56">
        <v>0</v>
      </c>
      <c r="BH17" s="56">
        <v>0</v>
      </c>
      <c r="BI17" s="56">
        <f t="shared" si="21"/>
        <v>0</v>
      </c>
      <c r="BJ17" s="56">
        <f t="shared" si="22"/>
        <v>0</v>
      </c>
      <c r="BK17" s="56">
        <v>129</v>
      </c>
      <c r="BL17" s="56">
        <v>45</v>
      </c>
      <c r="BM17" s="56">
        <v>0</v>
      </c>
      <c r="BN17" s="56">
        <v>0</v>
      </c>
      <c r="BO17" s="56">
        <f t="shared" si="23"/>
        <v>129</v>
      </c>
      <c r="BP17" s="56">
        <f t="shared" si="24"/>
        <v>45</v>
      </c>
      <c r="BQ17" s="56"/>
      <c r="BR17" s="56">
        <v>0</v>
      </c>
      <c r="BS17" s="56"/>
      <c r="BT17" s="56">
        <v>0</v>
      </c>
      <c r="BU17" s="56">
        <f t="shared" si="25"/>
        <v>0</v>
      </c>
      <c r="BV17" s="56">
        <f t="shared" si="26"/>
        <v>0</v>
      </c>
      <c r="BW17" s="56">
        <v>0</v>
      </c>
      <c r="BX17" s="56">
        <v>0</v>
      </c>
      <c r="BY17" s="193">
        <v>0</v>
      </c>
      <c r="BZ17" s="193">
        <v>0</v>
      </c>
      <c r="CA17" s="56">
        <f t="shared" si="27"/>
        <v>0</v>
      </c>
      <c r="CB17" s="56">
        <f t="shared" si="28"/>
        <v>0</v>
      </c>
      <c r="CC17" s="56">
        <v>2087</v>
      </c>
      <c r="CD17" s="56">
        <v>1100</v>
      </c>
      <c r="CE17" s="56">
        <v>896</v>
      </c>
      <c r="CF17" s="56">
        <v>500</v>
      </c>
      <c r="CG17" s="56">
        <f t="shared" si="29"/>
        <v>2983</v>
      </c>
      <c r="CH17" s="56">
        <f t="shared" si="30"/>
        <v>1600</v>
      </c>
      <c r="CI17" s="56">
        <v>312.5</v>
      </c>
      <c r="CJ17" s="56">
        <v>400</v>
      </c>
      <c r="CK17" s="56">
        <v>312.5</v>
      </c>
      <c r="CL17" s="56">
        <v>400</v>
      </c>
      <c r="CM17" s="56">
        <f t="shared" si="31"/>
        <v>625</v>
      </c>
      <c r="CN17" s="56">
        <f t="shared" si="32"/>
        <v>800</v>
      </c>
      <c r="CO17" s="56">
        <v>2619</v>
      </c>
      <c r="CP17" s="56">
        <v>1600</v>
      </c>
      <c r="CQ17" s="56">
        <v>667</v>
      </c>
      <c r="CR17" s="56">
        <v>421</v>
      </c>
      <c r="CS17" s="56">
        <f t="shared" si="33"/>
        <v>3286</v>
      </c>
      <c r="CT17" s="56">
        <f t="shared" si="34"/>
        <v>2021</v>
      </c>
      <c r="CU17" s="56">
        <v>0</v>
      </c>
      <c r="CV17" s="56">
        <v>0</v>
      </c>
      <c r="CW17" s="56">
        <v>0</v>
      </c>
      <c r="CX17" s="56">
        <v>0</v>
      </c>
      <c r="CY17" s="56">
        <f t="shared" si="0"/>
        <v>0</v>
      </c>
      <c r="CZ17" s="56">
        <f t="shared" si="0"/>
        <v>0</v>
      </c>
      <c r="DA17" s="56">
        <v>0</v>
      </c>
      <c r="DB17" s="56">
        <v>0</v>
      </c>
      <c r="DC17" s="56">
        <v>0</v>
      </c>
      <c r="DD17" s="56">
        <v>0</v>
      </c>
      <c r="DE17" s="56">
        <f t="shared" si="1"/>
        <v>0</v>
      </c>
      <c r="DF17" s="56">
        <f t="shared" si="1"/>
        <v>0</v>
      </c>
      <c r="DG17" s="56">
        <v>700</v>
      </c>
      <c r="DH17" s="56">
        <v>700</v>
      </c>
      <c r="DI17" s="56">
        <v>100</v>
      </c>
      <c r="DJ17" s="56">
        <v>100</v>
      </c>
      <c r="DK17" s="56">
        <f t="shared" si="35"/>
        <v>800</v>
      </c>
      <c r="DL17" s="56">
        <f t="shared" si="36"/>
        <v>800</v>
      </c>
      <c r="DM17" s="56">
        <v>388.8</v>
      </c>
      <c r="DN17" s="56">
        <v>272</v>
      </c>
      <c r="DO17" s="56">
        <v>97.2</v>
      </c>
      <c r="DP17" s="56">
        <v>175</v>
      </c>
      <c r="DQ17" s="56">
        <f t="shared" si="37"/>
        <v>486</v>
      </c>
      <c r="DR17" s="56">
        <f t="shared" si="38"/>
        <v>447</v>
      </c>
      <c r="DS17" s="56">
        <v>0</v>
      </c>
      <c r="DT17" s="56">
        <v>0</v>
      </c>
      <c r="DU17" s="56">
        <v>0</v>
      </c>
      <c r="DV17" s="56">
        <v>0</v>
      </c>
      <c r="DW17" s="56">
        <f t="shared" si="39"/>
        <v>0</v>
      </c>
      <c r="DX17" s="56">
        <f t="shared" si="40"/>
        <v>0</v>
      </c>
      <c r="DY17" s="56">
        <v>7822</v>
      </c>
      <c r="DZ17" s="56">
        <v>498.00000000000006</v>
      </c>
      <c r="EA17" s="56">
        <v>1887</v>
      </c>
      <c r="EB17" s="56">
        <v>1157</v>
      </c>
      <c r="EC17" s="56">
        <f t="shared" si="41"/>
        <v>9709</v>
      </c>
      <c r="ED17" s="56">
        <f t="shared" si="42"/>
        <v>1655</v>
      </c>
      <c r="EE17" s="56">
        <v>0</v>
      </c>
      <c r="EF17" s="56">
        <v>0</v>
      </c>
      <c r="EG17" s="56">
        <v>0</v>
      </c>
      <c r="EH17" s="56">
        <v>0</v>
      </c>
      <c r="EI17" s="56">
        <f t="shared" si="43"/>
        <v>0</v>
      </c>
      <c r="EJ17" s="56">
        <f t="shared" si="44"/>
        <v>0</v>
      </c>
      <c r="EK17" s="193">
        <v>98</v>
      </c>
      <c r="EL17" s="193">
        <v>43</v>
      </c>
      <c r="EM17" s="193">
        <v>22</v>
      </c>
      <c r="EN17" s="193">
        <v>7.0000000000000009</v>
      </c>
      <c r="EO17" s="56">
        <f t="shared" si="45"/>
        <v>120</v>
      </c>
      <c r="EP17" s="56">
        <f t="shared" si="46"/>
        <v>50</v>
      </c>
      <c r="EQ17" s="56">
        <v>1790</v>
      </c>
      <c r="ER17" s="56">
        <v>3100</v>
      </c>
      <c r="ES17" s="56">
        <v>1079</v>
      </c>
      <c r="ET17" s="56">
        <v>1806.1999999999998</v>
      </c>
      <c r="EU17" s="56">
        <f t="shared" si="47"/>
        <v>2869</v>
      </c>
      <c r="EV17" s="56">
        <f t="shared" si="48"/>
        <v>4906.2</v>
      </c>
      <c r="EW17" s="56">
        <v>1176</v>
      </c>
      <c r="EX17" s="56">
        <v>900</v>
      </c>
      <c r="EY17" s="56">
        <v>409</v>
      </c>
      <c r="EZ17" s="56">
        <v>314</v>
      </c>
      <c r="FA17" s="56">
        <f t="shared" si="49"/>
        <v>1585</v>
      </c>
      <c r="FB17" s="56">
        <f t="shared" si="50"/>
        <v>1214</v>
      </c>
      <c r="FC17" s="56">
        <v>246</v>
      </c>
      <c r="FD17" s="87">
        <v>100</v>
      </c>
      <c r="FE17" s="56">
        <v>81</v>
      </c>
      <c r="FF17" s="87">
        <v>8</v>
      </c>
      <c r="FG17" s="56">
        <f t="shared" si="51"/>
        <v>327</v>
      </c>
      <c r="FH17" s="56">
        <f t="shared" si="52"/>
        <v>108</v>
      </c>
      <c r="FI17" s="56">
        <v>7.1999999999999993</v>
      </c>
      <c r="FJ17" s="56">
        <v>20</v>
      </c>
      <c r="FK17" s="56">
        <v>16.8</v>
      </c>
      <c r="FL17" s="56">
        <v>12</v>
      </c>
      <c r="FM17" s="56">
        <f t="shared" si="53"/>
        <v>24</v>
      </c>
      <c r="FN17" s="56">
        <f t="shared" si="54"/>
        <v>32</v>
      </c>
      <c r="FO17" s="56">
        <v>439</v>
      </c>
      <c r="FP17" s="56">
        <v>500</v>
      </c>
      <c r="FQ17" s="56">
        <v>194</v>
      </c>
      <c r="FR17" s="56">
        <v>176</v>
      </c>
      <c r="FS17" s="56">
        <f t="shared" si="55"/>
        <v>633</v>
      </c>
      <c r="FT17" s="56">
        <f t="shared" si="56"/>
        <v>676</v>
      </c>
      <c r="FU17" s="56">
        <v>310</v>
      </c>
      <c r="FV17" s="56">
        <v>300</v>
      </c>
      <c r="FW17" s="56">
        <v>250</v>
      </c>
      <c r="FX17" s="56">
        <v>397</v>
      </c>
      <c r="FY17" s="56">
        <f t="shared" si="57"/>
        <v>560</v>
      </c>
      <c r="FZ17" s="56">
        <f t="shared" si="58"/>
        <v>697</v>
      </c>
      <c r="GA17" s="56">
        <v>0</v>
      </c>
      <c r="GB17" s="56">
        <v>0</v>
      </c>
      <c r="GC17" s="56">
        <v>0</v>
      </c>
      <c r="GD17" s="56">
        <v>0</v>
      </c>
      <c r="GE17" s="56">
        <f t="shared" si="59"/>
        <v>0</v>
      </c>
      <c r="GF17" s="56">
        <f t="shared" si="60"/>
        <v>0</v>
      </c>
      <c r="GG17" s="56">
        <v>1696</v>
      </c>
      <c r="GH17" s="56">
        <v>1755.45</v>
      </c>
      <c r="GI17" s="56">
        <v>3068</v>
      </c>
      <c r="GJ17" s="56">
        <v>3259.38</v>
      </c>
      <c r="GK17" s="56">
        <f t="shared" si="61"/>
        <v>4764</v>
      </c>
      <c r="GL17" s="56">
        <f t="shared" si="62"/>
        <v>5014.83</v>
      </c>
      <c r="GM17" s="56">
        <v>125</v>
      </c>
      <c r="GN17" s="56">
        <v>60</v>
      </c>
      <c r="GO17" s="56">
        <v>25</v>
      </c>
      <c r="GP17" s="56">
        <v>30</v>
      </c>
      <c r="GQ17" s="56">
        <f t="shared" si="63"/>
        <v>150</v>
      </c>
      <c r="GR17" s="56">
        <f t="shared" si="64"/>
        <v>90</v>
      </c>
      <c r="GS17" s="196">
        <v>208</v>
      </c>
      <c r="GT17" s="56">
        <v>234</v>
      </c>
      <c r="GU17" s="196">
        <v>94</v>
      </c>
      <c r="GV17" s="56">
        <v>150</v>
      </c>
      <c r="GW17" s="56">
        <f t="shared" si="65"/>
        <v>302</v>
      </c>
      <c r="GX17" s="56">
        <f t="shared" si="66"/>
        <v>384</v>
      </c>
      <c r="GY17" s="56">
        <v>290</v>
      </c>
      <c r="GZ17" s="56">
        <v>300</v>
      </c>
      <c r="HA17" s="56">
        <v>50</v>
      </c>
      <c r="HB17" s="56">
        <v>50</v>
      </c>
      <c r="HC17" s="56">
        <f t="shared" si="67"/>
        <v>340</v>
      </c>
      <c r="HD17" s="56">
        <f t="shared" si="68"/>
        <v>350</v>
      </c>
      <c r="HE17" s="197">
        <v>1000</v>
      </c>
      <c r="HF17" s="197">
        <v>800</v>
      </c>
      <c r="HG17" s="197">
        <v>250</v>
      </c>
      <c r="HH17" s="56">
        <v>350</v>
      </c>
      <c r="HI17" s="56">
        <f t="shared" si="69"/>
        <v>1250</v>
      </c>
      <c r="HJ17" s="56">
        <f t="shared" si="70"/>
        <v>1150</v>
      </c>
      <c r="HK17" s="56">
        <f t="shared" si="71"/>
        <v>31540.5</v>
      </c>
      <c r="HL17" s="56">
        <f t="shared" si="2"/>
        <v>20643.25</v>
      </c>
      <c r="HM17" s="56">
        <f t="shared" si="2"/>
        <v>13847.5</v>
      </c>
      <c r="HN17" s="56">
        <f t="shared" si="2"/>
        <v>12876.779999999999</v>
      </c>
      <c r="HO17" s="56">
        <f t="shared" si="2"/>
        <v>45388</v>
      </c>
      <c r="HP17" s="56">
        <f t="shared" si="2"/>
        <v>33520.03</v>
      </c>
    </row>
    <row r="18" spans="1:224" s="48" customFormat="1" ht="15" customHeight="1" x14ac:dyDescent="0.25">
      <c r="A18" s="59">
        <v>8</v>
      </c>
      <c r="B18" s="66" t="s">
        <v>192</v>
      </c>
      <c r="C18" s="193">
        <v>376</v>
      </c>
      <c r="D18" s="56">
        <v>300</v>
      </c>
      <c r="E18" s="56">
        <v>203</v>
      </c>
      <c r="F18" s="56">
        <v>222</v>
      </c>
      <c r="G18" s="56">
        <f t="shared" si="3"/>
        <v>579</v>
      </c>
      <c r="H18" s="56">
        <f t="shared" si="4"/>
        <v>522</v>
      </c>
      <c r="I18" s="56">
        <v>575</v>
      </c>
      <c r="J18" s="56">
        <v>450</v>
      </c>
      <c r="K18" s="56"/>
      <c r="L18" s="56">
        <v>0</v>
      </c>
      <c r="M18" s="56">
        <f t="shared" si="5"/>
        <v>575</v>
      </c>
      <c r="N18" s="56">
        <f t="shared" si="6"/>
        <v>450</v>
      </c>
      <c r="O18" s="56">
        <v>0</v>
      </c>
      <c r="P18" s="56">
        <v>0</v>
      </c>
      <c r="Q18" s="56">
        <v>0</v>
      </c>
      <c r="R18" s="56">
        <v>0</v>
      </c>
      <c r="S18" s="56">
        <f t="shared" si="7"/>
        <v>0</v>
      </c>
      <c r="T18" s="56">
        <f t="shared" si="8"/>
        <v>0</v>
      </c>
      <c r="U18" s="56">
        <v>0</v>
      </c>
      <c r="V18" s="56">
        <v>0</v>
      </c>
      <c r="W18" s="56">
        <v>0</v>
      </c>
      <c r="X18" s="56">
        <v>0</v>
      </c>
      <c r="Y18" s="56">
        <f t="shared" si="9"/>
        <v>0</v>
      </c>
      <c r="Z18" s="56">
        <f t="shared" si="10"/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f t="shared" si="11"/>
        <v>0</v>
      </c>
      <c r="AF18" s="56">
        <f t="shared" si="12"/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f t="shared" si="13"/>
        <v>0</v>
      </c>
      <c r="AL18" s="56">
        <f t="shared" si="14"/>
        <v>0</v>
      </c>
      <c r="AM18" s="56">
        <v>0</v>
      </c>
      <c r="AN18" s="56">
        <v>0</v>
      </c>
      <c r="AO18" s="56">
        <v>0</v>
      </c>
      <c r="AP18" s="56">
        <v>0</v>
      </c>
      <c r="AQ18" s="56">
        <f t="shared" si="15"/>
        <v>0</v>
      </c>
      <c r="AR18" s="56">
        <f t="shared" si="16"/>
        <v>0</v>
      </c>
      <c r="AS18" s="56"/>
      <c r="AT18" s="56">
        <v>0</v>
      </c>
      <c r="AU18" s="56"/>
      <c r="AV18" s="56">
        <v>0</v>
      </c>
      <c r="AW18" s="56">
        <f t="shared" si="17"/>
        <v>0</v>
      </c>
      <c r="AX18" s="56">
        <f t="shared" si="18"/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f t="shared" si="19"/>
        <v>0</v>
      </c>
      <c r="BD18" s="56">
        <f t="shared" si="20"/>
        <v>0</v>
      </c>
      <c r="BE18" s="56">
        <v>0</v>
      </c>
      <c r="BF18" s="56">
        <v>0</v>
      </c>
      <c r="BG18" s="56">
        <v>0</v>
      </c>
      <c r="BH18" s="56">
        <v>0</v>
      </c>
      <c r="BI18" s="56">
        <f t="shared" si="21"/>
        <v>0</v>
      </c>
      <c r="BJ18" s="56">
        <f t="shared" si="22"/>
        <v>0</v>
      </c>
      <c r="BK18" s="56">
        <v>0</v>
      </c>
      <c r="BL18" s="56">
        <v>0</v>
      </c>
      <c r="BM18" s="56">
        <v>0</v>
      </c>
      <c r="BN18" s="56">
        <v>0</v>
      </c>
      <c r="BO18" s="56">
        <f t="shared" si="23"/>
        <v>0</v>
      </c>
      <c r="BP18" s="56">
        <f t="shared" si="24"/>
        <v>0</v>
      </c>
      <c r="BQ18" s="56"/>
      <c r="BR18" s="56">
        <v>0</v>
      </c>
      <c r="BS18" s="56"/>
      <c r="BT18" s="56">
        <v>0</v>
      </c>
      <c r="BU18" s="56">
        <f t="shared" si="25"/>
        <v>0</v>
      </c>
      <c r="BV18" s="56">
        <f t="shared" si="26"/>
        <v>0</v>
      </c>
      <c r="BW18" s="56"/>
      <c r="BX18" s="56">
        <v>0</v>
      </c>
      <c r="BY18" s="193"/>
      <c r="BZ18" s="193">
        <v>0</v>
      </c>
      <c r="CA18" s="56">
        <f t="shared" si="27"/>
        <v>0</v>
      </c>
      <c r="CB18" s="56">
        <f t="shared" si="28"/>
        <v>0</v>
      </c>
      <c r="CC18" s="56">
        <v>0</v>
      </c>
      <c r="CD18" s="56">
        <v>0</v>
      </c>
      <c r="CE18" s="56">
        <v>0</v>
      </c>
      <c r="CF18" s="56">
        <v>0</v>
      </c>
      <c r="CG18" s="56">
        <f t="shared" si="29"/>
        <v>0</v>
      </c>
      <c r="CH18" s="56">
        <f t="shared" si="30"/>
        <v>0</v>
      </c>
      <c r="CI18" s="56">
        <v>0</v>
      </c>
      <c r="CJ18" s="56">
        <v>0</v>
      </c>
      <c r="CK18" s="56">
        <v>0</v>
      </c>
      <c r="CL18" s="56">
        <v>0</v>
      </c>
      <c r="CM18" s="56">
        <f t="shared" si="31"/>
        <v>0</v>
      </c>
      <c r="CN18" s="56">
        <f t="shared" si="32"/>
        <v>0</v>
      </c>
      <c r="CO18" s="56">
        <v>0</v>
      </c>
      <c r="CP18" s="56">
        <v>0</v>
      </c>
      <c r="CQ18" s="56">
        <v>0</v>
      </c>
      <c r="CR18" s="56">
        <v>0</v>
      </c>
      <c r="CS18" s="56">
        <f t="shared" si="33"/>
        <v>0</v>
      </c>
      <c r="CT18" s="56">
        <f t="shared" si="34"/>
        <v>0</v>
      </c>
      <c r="CU18" s="56">
        <v>0</v>
      </c>
      <c r="CV18" s="56">
        <v>0</v>
      </c>
      <c r="CW18" s="56">
        <v>0</v>
      </c>
      <c r="CX18" s="56">
        <v>0</v>
      </c>
      <c r="CY18" s="56">
        <f t="shared" si="0"/>
        <v>0</v>
      </c>
      <c r="CZ18" s="56">
        <f t="shared" si="0"/>
        <v>0</v>
      </c>
      <c r="DA18" s="56">
        <v>0</v>
      </c>
      <c r="DB18" s="56">
        <v>0</v>
      </c>
      <c r="DC18" s="56">
        <v>0</v>
      </c>
      <c r="DD18" s="56">
        <v>0</v>
      </c>
      <c r="DE18" s="56">
        <f t="shared" si="1"/>
        <v>0</v>
      </c>
      <c r="DF18" s="56">
        <f t="shared" si="1"/>
        <v>0</v>
      </c>
      <c r="DG18" s="56">
        <v>0</v>
      </c>
      <c r="DH18" s="56">
        <v>0</v>
      </c>
      <c r="DI18" s="56">
        <v>0</v>
      </c>
      <c r="DJ18" s="56">
        <v>0</v>
      </c>
      <c r="DK18" s="56">
        <f t="shared" si="35"/>
        <v>0</v>
      </c>
      <c r="DL18" s="56">
        <f t="shared" si="36"/>
        <v>0</v>
      </c>
      <c r="DM18" s="56">
        <v>258.40000000000003</v>
      </c>
      <c r="DN18" s="56">
        <v>181.6</v>
      </c>
      <c r="DO18" s="56">
        <v>165</v>
      </c>
      <c r="DP18" s="56">
        <v>200</v>
      </c>
      <c r="DQ18" s="56">
        <f t="shared" si="37"/>
        <v>423.40000000000003</v>
      </c>
      <c r="DR18" s="56">
        <f t="shared" si="38"/>
        <v>381.6</v>
      </c>
      <c r="DS18" s="56">
        <v>0</v>
      </c>
      <c r="DT18" s="56">
        <v>0</v>
      </c>
      <c r="DU18" s="56">
        <v>0</v>
      </c>
      <c r="DV18" s="56">
        <v>0</v>
      </c>
      <c r="DW18" s="56">
        <f t="shared" si="39"/>
        <v>0</v>
      </c>
      <c r="DX18" s="56">
        <f t="shared" si="40"/>
        <v>0</v>
      </c>
      <c r="DY18" s="56">
        <v>1168</v>
      </c>
      <c r="DZ18" s="56">
        <v>700</v>
      </c>
      <c r="EA18" s="56">
        <v>716</v>
      </c>
      <c r="EB18" s="56">
        <v>0</v>
      </c>
      <c r="EC18" s="56">
        <f t="shared" si="41"/>
        <v>1884</v>
      </c>
      <c r="ED18" s="56">
        <f t="shared" si="42"/>
        <v>700</v>
      </c>
      <c r="EE18" s="56">
        <v>0</v>
      </c>
      <c r="EF18" s="56">
        <v>0</v>
      </c>
      <c r="EG18" s="56">
        <v>0</v>
      </c>
      <c r="EH18" s="56">
        <v>0</v>
      </c>
      <c r="EI18" s="56">
        <f t="shared" si="43"/>
        <v>0</v>
      </c>
      <c r="EJ18" s="56">
        <f t="shared" si="44"/>
        <v>0</v>
      </c>
      <c r="EK18" s="56">
        <v>0</v>
      </c>
      <c r="EL18" s="56">
        <v>0</v>
      </c>
      <c r="EM18" s="56">
        <v>0</v>
      </c>
      <c r="EN18" s="56">
        <v>0</v>
      </c>
      <c r="EO18" s="56">
        <f t="shared" si="45"/>
        <v>0</v>
      </c>
      <c r="EP18" s="56">
        <f t="shared" si="46"/>
        <v>0</v>
      </c>
      <c r="EQ18" s="56">
        <v>0</v>
      </c>
      <c r="ER18" s="56">
        <v>0</v>
      </c>
      <c r="ES18" s="56">
        <v>2</v>
      </c>
      <c r="ET18" s="56">
        <v>1</v>
      </c>
      <c r="EU18" s="56">
        <f t="shared" si="47"/>
        <v>2</v>
      </c>
      <c r="EV18" s="56">
        <f t="shared" si="48"/>
        <v>1</v>
      </c>
      <c r="EW18" s="56">
        <v>0</v>
      </c>
      <c r="EX18" s="56">
        <v>0</v>
      </c>
      <c r="EY18" s="56">
        <v>0</v>
      </c>
      <c r="EZ18" s="56">
        <v>0</v>
      </c>
      <c r="FA18" s="56">
        <f t="shared" si="49"/>
        <v>0</v>
      </c>
      <c r="FB18" s="56">
        <f t="shared" si="50"/>
        <v>0</v>
      </c>
      <c r="FC18" s="56">
        <v>73</v>
      </c>
      <c r="FD18" s="87">
        <v>10</v>
      </c>
      <c r="FE18" s="56">
        <v>24</v>
      </c>
      <c r="FF18" s="87">
        <v>5</v>
      </c>
      <c r="FG18" s="56">
        <f t="shared" si="51"/>
        <v>97</v>
      </c>
      <c r="FH18" s="56">
        <f t="shared" si="52"/>
        <v>15</v>
      </c>
      <c r="FI18" s="56">
        <v>9.6</v>
      </c>
      <c r="FJ18" s="56">
        <v>16</v>
      </c>
      <c r="FK18" s="56">
        <v>22.4</v>
      </c>
      <c r="FL18" s="56">
        <v>16</v>
      </c>
      <c r="FM18" s="56">
        <f t="shared" si="53"/>
        <v>32</v>
      </c>
      <c r="FN18" s="56">
        <f t="shared" si="54"/>
        <v>32</v>
      </c>
      <c r="FO18" s="56">
        <v>10</v>
      </c>
      <c r="FP18" s="56">
        <v>11</v>
      </c>
      <c r="FQ18" s="56"/>
      <c r="FR18" s="56">
        <v>0</v>
      </c>
      <c r="FS18" s="56">
        <f t="shared" si="55"/>
        <v>10</v>
      </c>
      <c r="FT18" s="56">
        <f t="shared" si="56"/>
        <v>11</v>
      </c>
      <c r="FU18" s="56">
        <v>0</v>
      </c>
      <c r="FV18" s="56">
        <v>0</v>
      </c>
      <c r="FW18" s="56">
        <v>0</v>
      </c>
      <c r="FX18" s="56">
        <v>0</v>
      </c>
      <c r="FY18" s="56">
        <f t="shared" si="57"/>
        <v>0</v>
      </c>
      <c r="FZ18" s="56">
        <f t="shared" si="58"/>
        <v>0</v>
      </c>
      <c r="GA18" s="56">
        <v>0</v>
      </c>
      <c r="GB18" s="56">
        <v>0</v>
      </c>
      <c r="GC18" s="56">
        <v>0</v>
      </c>
      <c r="GD18" s="56">
        <v>0</v>
      </c>
      <c r="GE18" s="56">
        <f t="shared" si="59"/>
        <v>0</v>
      </c>
      <c r="GF18" s="56">
        <f t="shared" si="60"/>
        <v>0</v>
      </c>
      <c r="GG18" s="56"/>
      <c r="GH18" s="56">
        <v>0</v>
      </c>
      <c r="GI18" s="56"/>
      <c r="GJ18" s="56">
        <v>0</v>
      </c>
      <c r="GK18" s="56">
        <f t="shared" si="61"/>
        <v>0</v>
      </c>
      <c r="GL18" s="56">
        <f t="shared" si="62"/>
        <v>0</v>
      </c>
      <c r="GM18" s="56">
        <v>0</v>
      </c>
      <c r="GN18" s="56">
        <v>0</v>
      </c>
      <c r="GO18" s="56">
        <v>0</v>
      </c>
      <c r="GP18" s="56">
        <v>0</v>
      </c>
      <c r="GQ18" s="56">
        <f t="shared" si="63"/>
        <v>0</v>
      </c>
      <c r="GR18" s="56">
        <f t="shared" si="64"/>
        <v>0</v>
      </c>
      <c r="GS18" s="196"/>
      <c r="GT18" s="56"/>
      <c r="GU18" s="196"/>
      <c r="GV18" s="56"/>
      <c r="GW18" s="56">
        <f t="shared" si="65"/>
        <v>0</v>
      </c>
      <c r="GX18" s="56">
        <f t="shared" si="66"/>
        <v>0</v>
      </c>
      <c r="GY18" s="56"/>
      <c r="GZ18" s="56">
        <v>0</v>
      </c>
      <c r="HA18" s="56"/>
      <c r="HB18" s="56">
        <v>0</v>
      </c>
      <c r="HC18" s="56">
        <f t="shared" si="67"/>
        <v>0</v>
      </c>
      <c r="HD18" s="56">
        <f t="shared" si="68"/>
        <v>0</v>
      </c>
      <c r="HE18" s="56">
        <v>0</v>
      </c>
      <c r="HF18" s="56">
        <v>0</v>
      </c>
      <c r="HG18" s="56">
        <v>0</v>
      </c>
      <c r="HH18" s="56">
        <v>0</v>
      </c>
      <c r="HI18" s="56">
        <f t="shared" si="69"/>
        <v>0</v>
      </c>
      <c r="HJ18" s="56">
        <f t="shared" si="70"/>
        <v>0</v>
      </c>
      <c r="HK18" s="56">
        <f t="shared" si="71"/>
        <v>2470</v>
      </c>
      <c r="HL18" s="56">
        <f t="shared" si="2"/>
        <v>1668.6</v>
      </c>
      <c r="HM18" s="56">
        <f t="shared" si="2"/>
        <v>1132.4000000000001</v>
      </c>
      <c r="HN18" s="56">
        <f t="shared" si="2"/>
        <v>444</v>
      </c>
      <c r="HO18" s="56">
        <f t="shared" si="2"/>
        <v>3602.4</v>
      </c>
      <c r="HP18" s="56">
        <f t="shared" si="2"/>
        <v>2112.6</v>
      </c>
    </row>
    <row r="19" spans="1:224" s="48" customFormat="1" ht="15" customHeight="1" x14ac:dyDescent="0.25">
      <c r="A19" s="59">
        <v>9</v>
      </c>
      <c r="B19" s="69" t="s">
        <v>297</v>
      </c>
      <c r="C19" s="193">
        <v>6387</v>
      </c>
      <c r="D19" s="56">
        <v>4900</v>
      </c>
      <c r="E19" s="56">
        <v>3439</v>
      </c>
      <c r="F19" s="56">
        <v>2676</v>
      </c>
      <c r="G19" s="56">
        <f t="shared" si="3"/>
        <v>9826</v>
      </c>
      <c r="H19" s="56">
        <f t="shared" si="4"/>
        <v>7576</v>
      </c>
      <c r="I19" s="56">
        <v>0</v>
      </c>
      <c r="J19" s="56">
        <v>0</v>
      </c>
      <c r="K19" s="56">
        <v>0</v>
      </c>
      <c r="L19" s="56">
        <v>0</v>
      </c>
      <c r="M19" s="56">
        <f t="shared" si="5"/>
        <v>0</v>
      </c>
      <c r="N19" s="56">
        <f t="shared" si="6"/>
        <v>0</v>
      </c>
      <c r="O19" s="56">
        <v>1125</v>
      </c>
      <c r="P19" s="56">
        <v>900</v>
      </c>
      <c r="Q19" s="56">
        <v>375</v>
      </c>
      <c r="R19" s="56">
        <v>300</v>
      </c>
      <c r="S19" s="56">
        <f t="shared" si="7"/>
        <v>1500</v>
      </c>
      <c r="T19" s="56">
        <f t="shared" si="8"/>
        <v>1200</v>
      </c>
      <c r="U19" s="56">
        <v>1295</v>
      </c>
      <c r="V19" s="56">
        <v>700</v>
      </c>
      <c r="W19" s="56">
        <v>380</v>
      </c>
      <c r="X19" s="56">
        <v>400</v>
      </c>
      <c r="Y19" s="56">
        <f t="shared" si="9"/>
        <v>1675</v>
      </c>
      <c r="Z19" s="56">
        <f t="shared" si="10"/>
        <v>1100</v>
      </c>
      <c r="AA19" s="56">
        <v>992</v>
      </c>
      <c r="AB19" s="56">
        <v>800</v>
      </c>
      <c r="AC19" s="56">
        <v>258</v>
      </c>
      <c r="AD19" s="56">
        <v>200</v>
      </c>
      <c r="AE19" s="56">
        <f t="shared" si="11"/>
        <v>1250</v>
      </c>
      <c r="AF19" s="56">
        <f t="shared" si="12"/>
        <v>1000</v>
      </c>
      <c r="AG19" s="56">
        <v>113</v>
      </c>
      <c r="AH19" s="56">
        <v>52.5</v>
      </c>
      <c r="AI19" s="56">
        <v>48</v>
      </c>
      <c r="AJ19" s="56">
        <v>22.5</v>
      </c>
      <c r="AK19" s="56">
        <f t="shared" si="13"/>
        <v>161</v>
      </c>
      <c r="AL19" s="56">
        <f t="shared" si="14"/>
        <v>75</v>
      </c>
      <c r="AM19" s="56">
        <v>1000</v>
      </c>
      <c r="AN19" s="56">
        <v>800</v>
      </c>
      <c r="AO19" s="56">
        <v>400</v>
      </c>
      <c r="AP19" s="56">
        <v>500</v>
      </c>
      <c r="AQ19" s="56">
        <f t="shared" si="15"/>
        <v>1400</v>
      </c>
      <c r="AR19" s="56">
        <f t="shared" si="16"/>
        <v>1300</v>
      </c>
      <c r="AS19" s="56">
        <v>500</v>
      </c>
      <c r="AT19" s="56">
        <v>400</v>
      </c>
      <c r="AU19" s="56">
        <v>100</v>
      </c>
      <c r="AV19" s="56">
        <v>82</v>
      </c>
      <c r="AW19" s="56">
        <f t="shared" si="17"/>
        <v>600</v>
      </c>
      <c r="AX19" s="56">
        <f t="shared" si="18"/>
        <v>482</v>
      </c>
      <c r="AY19" s="56">
        <v>1250</v>
      </c>
      <c r="AZ19" s="56">
        <v>400</v>
      </c>
      <c r="BA19" s="56">
        <v>181</v>
      </c>
      <c r="BB19" s="56">
        <v>150</v>
      </c>
      <c r="BC19" s="56">
        <f t="shared" si="19"/>
        <v>1431</v>
      </c>
      <c r="BD19" s="56">
        <f t="shared" si="20"/>
        <v>550</v>
      </c>
      <c r="BE19" s="56">
        <v>0</v>
      </c>
      <c r="BF19" s="56">
        <v>0</v>
      </c>
      <c r="BG19" s="56">
        <v>0</v>
      </c>
      <c r="BH19" s="56">
        <v>0</v>
      </c>
      <c r="BI19" s="56">
        <f t="shared" si="21"/>
        <v>0</v>
      </c>
      <c r="BJ19" s="56">
        <f t="shared" si="22"/>
        <v>0</v>
      </c>
      <c r="BK19" s="56">
        <v>450</v>
      </c>
      <c r="BL19" s="56">
        <v>200</v>
      </c>
      <c r="BM19" s="56">
        <v>175</v>
      </c>
      <c r="BN19" s="56">
        <v>13</v>
      </c>
      <c r="BO19" s="56">
        <f t="shared" si="23"/>
        <v>625</v>
      </c>
      <c r="BP19" s="56">
        <f t="shared" si="24"/>
        <v>213</v>
      </c>
      <c r="BQ19" s="56">
        <v>1307</v>
      </c>
      <c r="BR19" s="56">
        <v>800</v>
      </c>
      <c r="BS19" s="56">
        <v>451</v>
      </c>
      <c r="BT19" s="56">
        <v>257</v>
      </c>
      <c r="BU19" s="56">
        <f t="shared" si="25"/>
        <v>1758</v>
      </c>
      <c r="BV19" s="56">
        <f t="shared" si="26"/>
        <v>1057</v>
      </c>
      <c r="BW19" s="56">
        <v>752</v>
      </c>
      <c r="BX19" s="56">
        <v>600</v>
      </c>
      <c r="BY19" s="193">
        <v>480</v>
      </c>
      <c r="BZ19" s="193">
        <v>500</v>
      </c>
      <c r="CA19" s="56">
        <f t="shared" si="27"/>
        <v>1232</v>
      </c>
      <c r="CB19" s="56">
        <f t="shared" si="28"/>
        <v>1100</v>
      </c>
      <c r="CC19" s="56">
        <v>955</v>
      </c>
      <c r="CD19" s="56">
        <v>500</v>
      </c>
      <c r="CE19" s="56">
        <v>430</v>
      </c>
      <c r="CF19" s="56">
        <v>400</v>
      </c>
      <c r="CG19" s="56">
        <f t="shared" si="29"/>
        <v>1385</v>
      </c>
      <c r="CH19" s="56">
        <f t="shared" si="30"/>
        <v>900</v>
      </c>
      <c r="CI19" s="56">
        <v>181.5</v>
      </c>
      <c r="CJ19" s="56">
        <v>355</v>
      </c>
      <c r="CK19" s="56">
        <v>181.5</v>
      </c>
      <c r="CL19" s="56">
        <v>355</v>
      </c>
      <c r="CM19" s="56">
        <f t="shared" si="31"/>
        <v>363</v>
      </c>
      <c r="CN19" s="56">
        <f t="shared" si="32"/>
        <v>710</v>
      </c>
      <c r="CO19" s="56">
        <v>2973</v>
      </c>
      <c r="CP19" s="56">
        <v>1800</v>
      </c>
      <c r="CQ19" s="56">
        <v>785</v>
      </c>
      <c r="CR19" s="56">
        <v>509</v>
      </c>
      <c r="CS19" s="56">
        <f t="shared" si="33"/>
        <v>3758</v>
      </c>
      <c r="CT19" s="56">
        <f t="shared" si="34"/>
        <v>2309</v>
      </c>
      <c r="CU19" s="56">
        <v>0</v>
      </c>
      <c r="CV19" s="56">
        <v>0</v>
      </c>
      <c r="CW19" s="56">
        <v>0</v>
      </c>
      <c r="CX19" s="56">
        <v>0</v>
      </c>
      <c r="CY19" s="56">
        <f t="shared" si="0"/>
        <v>0</v>
      </c>
      <c r="CZ19" s="56">
        <f t="shared" si="0"/>
        <v>0</v>
      </c>
      <c r="DA19" s="56">
        <v>0</v>
      </c>
      <c r="DB19" s="56">
        <v>0</v>
      </c>
      <c r="DC19" s="56">
        <v>0</v>
      </c>
      <c r="DD19" s="56">
        <v>0</v>
      </c>
      <c r="DE19" s="56">
        <f t="shared" si="1"/>
        <v>0</v>
      </c>
      <c r="DF19" s="56">
        <f t="shared" si="1"/>
        <v>0</v>
      </c>
      <c r="DG19" s="56">
        <v>4500</v>
      </c>
      <c r="DH19" s="56">
        <v>4800</v>
      </c>
      <c r="DI19" s="56">
        <v>500</v>
      </c>
      <c r="DJ19" s="56">
        <v>700</v>
      </c>
      <c r="DK19" s="56">
        <f t="shared" si="35"/>
        <v>5000</v>
      </c>
      <c r="DL19" s="56">
        <f t="shared" si="36"/>
        <v>5500</v>
      </c>
      <c r="DM19" s="56">
        <v>2703.2000000000003</v>
      </c>
      <c r="DN19" s="56">
        <v>1892.8000000000002</v>
      </c>
      <c r="DO19" s="56">
        <v>1100</v>
      </c>
      <c r="DP19" s="56">
        <v>1800</v>
      </c>
      <c r="DQ19" s="56">
        <f t="shared" si="37"/>
        <v>3803.2000000000003</v>
      </c>
      <c r="DR19" s="56">
        <f t="shared" si="38"/>
        <v>3692.8</v>
      </c>
      <c r="DS19" s="194">
        <v>132</v>
      </c>
      <c r="DT19" s="194">
        <v>263</v>
      </c>
      <c r="DU19" s="194">
        <v>47</v>
      </c>
      <c r="DV19" s="195">
        <v>92</v>
      </c>
      <c r="DW19" s="56">
        <f t="shared" si="39"/>
        <v>179</v>
      </c>
      <c r="DX19" s="56">
        <f t="shared" si="40"/>
        <v>355</v>
      </c>
      <c r="DY19" s="56">
        <v>5458</v>
      </c>
      <c r="DZ19" s="56">
        <v>2591</v>
      </c>
      <c r="EA19" s="56">
        <v>2059</v>
      </c>
      <c r="EB19" s="56">
        <v>3000</v>
      </c>
      <c r="EC19" s="56">
        <f t="shared" si="41"/>
        <v>7517</v>
      </c>
      <c r="ED19" s="56">
        <f t="shared" si="42"/>
        <v>5591</v>
      </c>
      <c r="EE19" s="56">
        <v>489</v>
      </c>
      <c r="EF19" s="56">
        <v>500</v>
      </c>
      <c r="EG19" s="56">
        <v>130</v>
      </c>
      <c r="EH19" s="56">
        <v>100</v>
      </c>
      <c r="EI19" s="56">
        <f t="shared" si="43"/>
        <v>619</v>
      </c>
      <c r="EJ19" s="56">
        <f t="shared" si="44"/>
        <v>600</v>
      </c>
      <c r="EK19" s="193">
        <v>676</v>
      </c>
      <c r="EL19" s="193">
        <v>231</v>
      </c>
      <c r="EM19" s="193">
        <v>164</v>
      </c>
      <c r="EN19" s="193">
        <v>475</v>
      </c>
      <c r="EO19" s="56">
        <f t="shared" si="45"/>
        <v>840</v>
      </c>
      <c r="EP19" s="56">
        <f t="shared" si="46"/>
        <v>706</v>
      </c>
      <c r="EQ19" s="56">
        <v>479</v>
      </c>
      <c r="ER19" s="56">
        <v>900</v>
      </c>
      <c r="ES19" s="56">
        <v>575</v>
      </c>
      <c r="ET19" s="56">
        <v>1101.96</v>
      </c>
      <c r="EU19" s="56">
        <f t="shared" si="47"/>
        <v>1054</v>
      </c>
      <c r="EV19" s="56">
        <f t="shared" si="48"/>
        <v>2001.96</v>
      </c>
      <c r="EW19" s="56">
        <v>1203</v>
      </c>
      <c r="EX19" s="56">
        <v>1000</v>
      </c>
      <c r="EY19" s="56">
        <v>422</v>
      </c>
      <c r="EZ19" s="56">
        <v>267</v>
      </c>
      <c r="FA19" s="56">
        <f t="shared" si="49"/>
        <v>1625</v>
      </c>
      <c r="FB19" s="56">
        <f t="shared" si="50"/>
        <v>1267</v>
      </c>
      <c r="FC19" s="56">
        <v>507</v>
      </c>
      <c r="FD19" s="87">
        <v>100</v>
      </c>
      <c r="FE19" s="56">
        <v>176</v>
      </c>
      <c r="FF19" s="87">
        <v>125</v>
      </c>
      <c r="FG19" s="56">
        <f t="shared" si="51"/>
        <v>683</v>
      </c>
      <c r="FH19" s="56">
        <f t="shared" si="52"/>
        <v>225</v>
      </c>
      <c r="FI19" s="56">
        <v>79.8</v>
      </c>
      <c r="FJ19" s="56">
        <v>122</v>
      </c>
      <c r="FK19" s="56">
        <v>186.2</v>
      </c>
      <c r="FL19" s="56">
        <v>170</v>
      </c>
      <c r="FM19" s="56">
        <f t="shared" si="53"/>
        <v>266</v>
      </c>
      <c r="FN19" s="56">
        <f t="shared" si="54"/>
        <v>292</v>
      </c>
      <c r="FO19" s="56">
        <v>201</v>
      </c>
      <c r="FP19" s="56">
        <v>200</v>
      </c>
      <c r="FQ19" s="56">
        <v>98</v>
      </c>
      <c r="FR19" s="56">
        <v>106</v>
      </c>
      <c r="FS19" s="56">
        <f t="shared" si="55"/>
        <v>299</v>
      </c>
      <c r="FT19" s="56">
        <f t="shared" si="56"/>
        <v>306</v>
      </c>
      <c r="FU19" s="56">
        <v>752</v>
      </c>
      <c r="FV19" s="56">
        <v>800</v>
      </c>
      <c r="FW19" s="56">
        <v>405</v>
      </c>
      <c r="FX19" s="56">
        <v>492</v>
      </c>
      <c r="FY19" s="56">
        <f t="shared" si="57"/>
        <v>1157</v>
      </c>
      <c r="FZ19" s="56">
        <f t="shared" si="58"/>
        <v>1292</v>
      </c>
      <c r="GA19" s="56">
        <v>0</v>
      </c>
      <c r="GB19" s="56">
        <v>0</v>
      </c>
      <c r="GC19" s="56">
        <v>0</v>
      </c>
      <c r="GD19" s="56">
        <v>0</v>
      </c>
      <c r="GE19" s="56">
        <f t="shared" si="59"/>
        <v>0</v>
      </c>
      <c r="GF19" s="56">
        <f t="shared" si="60"/>
        <v>0</v>
      </c>
      <c r="GG19" s="56">
        <v>662</v>
      </c>
      <c r="GH19" s="56">
        <v>667.71</v>
      </c>
      <c r="GI19" s="56">
        <v>1150</v>
      </c>
      <c r="GJ19" s="56">
        <v>1239.31</v>
      </c>
      <c r="GK19" s="56">
        <f t="shared" si="61"/>
        <v>1812</v>
      </c>
      <c r="GL19" s="56">
        <f t="shared" si="62"/>
        <v>1907.02</v>
      </c>
      <c r="GM19" s="56">
        <v>98</v>
      </c>
      <c r="GN19" s="56">
        <v>50</v>
      </c>
      <c r="GO19" s="56">
        <v>75</v>
      </c>
      <c r="GP19" s="56">
        <v>35</v>
      </c>
      <c r="GQ19" s="56">
        <f t="shared" si="63"/>
        <v>173</v>
      </c>
      <c r="GR19" s="56">
        <f t="shared" si="64"/>
        <v>85</v>
      </c>
      <c r="GS19" s="196">
        <v>3131</v>
      </c>
      <c r="GT19" s="56">
        <v>3465</v>
      </c>
      <c r="GU19" s="196">
        <v>2569</v>
      </c>
      <c r="GV19" s="56">
        <v>3850</v>
      </c>
      <c r="GW19" s="56">
        <f t="shared" si="65"/>
        <v>5700</v>
      </c>
      <c r="GX19" s="56">
        <f t="shared" si="66"/>
        <v>7315</v>
      </c>
      <c r="GY19" s="56">
        <v>225</v>
      </c>
      <c r="GZ19" s="56">
        <v>300</v>
      </c>
      <c r="HA19" s="56">
        <v>50</v>
      </c>
      <c r="HB19" s="56">
        <v>50</v>
      </c>
      <c r="HC19" s="56">
        <f t="shared" si="67"/>
        <v>275</v>
      </c>
      <c r="HD19" s="56">
        <f t="shared" si="68"/>
        <v>350</v>
      </c>
      <c r="HE19" s="56">
        <v>1500</v>
      </c>
      <c r="HF19" s="56">
        <v>1800</v>
      </c>
      <c r="HG19" s="56">
        <v>50</v>
      </c>
      <c r="HH19" s="56">
        <v>175</v>
      </c>
      <c r="HI19" s="56">
        <f t="shared" si="69"/>
        <v>1550</v>
      </c>
      <c r="HJ19" s="56">
        <f t="shared" si="70"/>
        <v>1975</v>
      </c>
      <c r="HK19" s="56">
        <f t="shared" si="71"/>
        <v>42076.5</v>
      </c>
      <c r="HL19" s="56">
        <f t="shared" si="2"/>
        <v>32890.009999999995</v>
      </c>
      <c r="HM19" s="56">
        <f t="shared" si="2"/>
        <v>17439.7</v>
      </c>
      <c r="HN19" s="56">
        <f t="shared" si="2"/>
        <v>20142.769999999997</v>
      </c>
      <c r="HO19" s="56">
        <f t="shared" si="2"/>
        <v>59516.2</v>
      </c>
      <c r="HP19" s="56">
        <f t="shared" si="2"/>
        <v>53032.78</v>
      </c>
    </row>
    <row r="20" spans="1:224" s="48" customFormat="1" ht="15" customHeight="1" x14ac:dyDescent="0.25">
      <c r="A20" s="59">
        <v>10</v>
      </c>
      <c r="B20" s="69" t="s">
        <v>193</v>
      </c>
      <c r="C20" s="193">
        <v>43845</v>
      </c>
      <c r="D20" s="56">
        <v>33700</v>
      </c>
      <c r="E20" s="56">
        <v>23604</v>
      </c>
      <c r="F20" s="56">
        <v>18137</v>
      </c>
      <c r="G20" s="56">
        <f t="shared" si="3"/>
        <v>67449</v>
      </c>
      <c r="H20" s="56">
        <f t="shared" si="4"/>
        <v>51837</v>
      </c>
      <c r="I20" s="56">
        <v>22500</v>
      </c>
      <c r="J20" s="56">
        <v>17900</v>
      </c>
      <c r="K20" s="56">
        <v>1000</v>
      </c>
      <c r="L20" s="56">
        <v>899</v>
      </c>
      <c r="M20" s="56">
        <f t="shared" si="5"/>
        <v>23500</v>
      </c>
      <c r="N20" s="56">
        <f t="shared" si="6"/>
        <v>18799</v>
      </c>
      <c r="O20" s="56">
        <v>30000</v>
      </c>
      <c r="P20" s="56">
        <v>24000</v>
      </c>
      <c r="Q20" s="56">
        <v>9000</v>
      </c>
      <c r="R20" s="56">
        <v>11000</v>
      </c>
      <c r="S20" s="56">
        <f t="shared" si="7"/>
        <v>39000</v>
      </c>
      <c r="T20" s="56">
        <f t="shared" si="8"/>
        <v>35000</v>
      </c>
      <c r="U20" s="56">
        <v>47028</v>
      </c>
      <c r="V20" s="56">
        <v>23465</v>
      </c>
      <c r="W20" s="56">
        <v>12100</v>
      </c>
      <c r="X20" s="56">
        <v>12000</v>
      </c>
      <c r="Y20" s="56">
        <f t="shared" si="9"/>
        <v>59128</v>
      </c>
      <c r="Z20" s="56">
        <f t="shared" si="10"/>
        <v>35465</v>
      </c>
      <c r="AA20" s="56">
        <v>49684</v>
      </c>
      <c r="AB20" s="56">
        <v>40000</v>
      </c>
      <c r="AC20" s="56">
        <v>12826</v>
      </c>
      <c r="AD20" s="56">
        <v>10001</v>
      </c>
      <c r="AE20" s="56">
        <f t="shared" si="11"/>
        <v>62510</v>
      </c>
      <c r="AF20" s="56">
        <f t="shared" si="12"/>
        <v>50001</v>
      </c>
      <c r="AG20" s="56">
        <v>5799</v>
      </c>
      <c r="AH20" s="56">
        <v>2695.7</v>
      </c>
      <c r="AI20" s="56">
        <v>2485</v>
      </c>
      <c r="AJ20" s="56">
        <v>1155.3000000000002</v>
      </c>
      <c r="AK20" s="56">
        <f t="shared" si="13"/>
        <v>8284</v>
      </c>
      <c r="AL20" s="56">
        <f t="shared" si="14"/>
        <v>3851</v>
      </c>
      <c r="AM20" s="56">
        <v>48500</v>
      </c>
      <c r="AN20" s="56">
        <v>44000</v>
      </c>
      <c r="AO20" s="56">
        <v>15000</v>
      </c>
      <c r="AP20" s="56">
        <v>17000</v>
      </c>
      <c r="AQ20" s="56">
        <f t="shared" si="15"/>
        <v>63500</v>
      </c>
      <c r="AR20" s="56">
        <f t="shared" si="16"/>
        <v>61000</v>
      </c>
      <c r="AS20" s="56">
        <v>9600</v>
      </c>
      <c r="AT20" s="56">
        <v>7600</v>
      </c>
      <c r="AU20" s="56">
        <v>1100</v>
      </c>
      <c r="AV20" s="56">
        <v>435</v>
      </c>
      <c r="AW20" s="56">
        <f t="shared" si="17"/>
        <v>10700</v>
      </c>
      <c r="AX20" s="56">
        <f t="shared" si="18"/>
        <v>8035</v>
      </c>
      <c r="AY20" s="56">
        <v>35825</v>
      </c>
      <c r="AZ20" s="56">
        <v>21900</v>
      </c>
      <c r="BA20" s="56">
        <v>5036</v>
      </c>
      <c r="BB20" s="56">
        <v>5030</v>
      </c>
      <c r="BC20" s="56">
        <f t="shared" si="19"/>
        <v>40861</v>
      </c>
      <c r="BD20" s="56">
        <f t="shared" si="20"/>
        <v>26930</v>
      </c>
      <c r="BE20" s="56">
        <v>4466</v>
      </c>
      <c r="BF20" s="56">
        <v>2502</v>
      </c>
      <c r="BG20" s="56">
        <v>960</v>
      </c>
      <c r="BH20" s="56">
        <v>536</v>
      </c>
      <c r="BI20" s="56">
        <f t="shared" si="21"/>
        <v>5426</v>
      </c>
      <c r="BJ20" s="56">
        <f t="shared" si="22"/>
        <v>3038</v>
      </c>
      <c r="BK20" s="56">
        <v>4115</v>
      </c>
      <c r="BL20" s="56">
        <v>1600</v>
      </c>
      <c r="BM20" s="56">
        <v>740</v>
      </c>
      <c r="BN20" s="56">
        <v>265</v>
      </c>
      <c r="BO20" s="56">
        <f t="shared" si="23"/>
        <v>4855</v>
      </c>
      <c r="BP20" s="56">
        <f t="shared" si="24"/>
        <v>1865</v>
      </c>
      <c r="BQ20" s="56">
        <v>50020</v>
      </c>
      <c r="BR20" s="56">
        <v>30200</v>
      </c>
      <c r="BS20" s="56">
        <v>16852</v>
      </c>
      <c r="BT20" s="56">
        <v>9981</v>
      </c>
      <c r="BU20" s="56">
        <f t="shared" si="25"/>
        <v>66872</v>
      </c>
      <c r="BV20" s="56">
        <f t="shared" si="26"/>
        <v>40181</v>
      </c>
      <c r="BW20" s="56">
        <v>31996</v>
      </c>
      <c r="BX20" s="56">
        <v>25800</v>
      </c>
      <c r="BY20" s="193">
        <v>18000</v>
      </c>
      <c r="BZ20" s="193">
        <v>18000</v>
      </c>
      <c r="CA20" s="56">
        <f t="shared" si="27"/>
        <v>49996</v>
      </c>
      <c r="CB20" s="56">
        <f t="shared" si="28"/>
        <v>43800</v>
      </c>
      <c r="CC20" s="56">
        <v>62379</v>
      </c>
      <c r="CD20" s="56">
        <v>31800</v>
      </c>
      <c r="CE20" s="56">
        <v>26956</v>
      </c>
      <c r="CF20" s="56">
        <v>17181</v>
      </c>
      <c r="CG20" s="56">
        <f t="shared" si="29"/>
        <v>89335</v>
      </c>
      <c r="CH20" s="56">
        <f t="shared" si="30"/>
        <v>48981</v>
      </c>
      <c r="CI20" s="56">
        <v>2800.5</v>
      </c>
      <c r="CJ20" s="56">
        <v>8400.5</v>
      </c>
      <c r="CK20" s="56">
        <v>2800.5</v>
      </c>
      <c r="CL20" s="56">
        <v>8400.5</v>
      </c>
      <c r="CM20" s="56">
        <f t="shared" si="31"/>
        <v>5601</v>
      </c>
      <c r="CN20" s="56">
        <f t="shared" si="32"/>
        <v>16801</v>
      </c>
      <c r="CO20" s="56">
        <v>71057</v>
      </c>
      <c r="CP20" s="56">
        <v>43800</v>
      </c>
      <c r="CQ20" s="56">
        <v>18149</v>
      </c>
      <c r="CR20" s="56">
        <v>11034</v>
      </c>
      <c r="CS20" s="56">
        <f t="shared" si="33"/>
        <v>89206</v>
      </c>
      <c r="CT20" s="56">
        <f t="shared" si="34"/>
        <v>54834</v>
      </c>
      <c r="CU20" s="56">
        <v>0</v>
      </c>
      <c r="CV20" s="56">
        <v>0</v>
      </c>
      <c r="CW20" s="56">
        <v>0</v>
      </c>
      <c r="CX20" s="56">
        <v>0</v>
      </c>
      <c r="CY20" s="56">
        <f t="shared" si="0"/>
        <v>0</v>
      </c>
      <c r="CZ20" s="56">
        <f t="shared" si="0"/>
        <v>0</v>
      </c>
      <c r="DA20" s="56">
        <v>0</v>
      </c>
      <c r="DB20" s="56">
        <v>0</v>
      </c>
      <c r="DC20" s="56">
        <v>0</v>
      </c>
      <c r="DD20" s="56">
        <v>0</v>
      </c>
      <c r="DE20" s="56">
        <f t="shared" si="1"/>
        <v>0</v>
      </c>
      <c r="DF20" s="56">
        <f t="shared" si="1"/>
        <v>0</v>
      </c>
      <c r="DG20" s="56">
        <v>12000</v>
      </c>
      <c r="DH20" s="56">
        <v>13500</v>
      </c>
      <c r="DI20" s="56">
        <v>2000</v>
      </c>
      <c r="DJ20" s="56">
        <v>2499</v>
      </c>
      <c r="DK20" s="56">
        <f t="shared" si="35"/>
        <v>14000</v>
      </c>
      <c r="DL20" s="56">
        <f t="shared" si="36"/>
        <v>15999</v>
      </c>
      <c r="DM20" s="56">
        <v>65173.600000000006</v>
      </c>
      <c r="DN20" s="56">
        <v>44336.800000000003</v>
      </c>
      <c r="DO20" s="56">
        <v>27000</v>
      </c>
      <c r="DP20" s="56">
        <v>32143</v>
      </c>
      <c r="DQ20" s="56">
        <f t="shared" si="37"/>
        <v>92173.6</v>
      </c>
      <c r="DR20" s="56">
        <f t="shared" si="38"/>
        <v>76479.8</v>
      </c>
      <c r="DS20" s="194">
        <v>5446</v>
      </c>
      <c r="DT20" s="194">
        <v>10891</v>
      </c>
      <c r="DU20" s="194">
        <v>1893</v>
      </c>
      <c r="DV20" s="195">
        <v>3781</v>
      </c>
      <c r="DW20" s="56">
        <f t="shared" si="39"/>
        <v>7339</v>
      </c>
      <c r="DX20" s="56">
        <f t="shared" si="40"/>
        <v>14672</v>
      </c>
      <c r="DY20" s="56">
        <v>1945</v>
      </c>
      <c r="DZ20" s="56">
        <v>43871</v>
      </c>
      <c r="EA20" s="56">
        <v>10000</v>
      </c>
      <c r="EB20" s="56">
        <v>22500</v>
      </c>
      <c r="EC20" s="56">
        <f t="shared" si="41"/>
        <v>11945</v>
      </c>
      <c r="ED20" s="56">
        <f t="shared" si="42"/>
        <v>66371</v>
      </c>
      <c r="EE20" s="56">
        <v>30695</v>
      </c>
      <c r="EF20" s="56">
        <v>40300</v>
      </c>
      <c r="EG20" s="56">
        <v>8500</v>
      </c>
      <c r="EH20" s="56">
        <v>14489</v>
      </c>
      <c r="EI20" s="56">
        <f t="shared" si="43"/>
        <v>39195</v>
      </c>
      <c r="EJ20" s="56">
        <f t="shared" si="44"/>
        <v>54789</v>
      </c>
      <c r="EK20" s="193">
        <v>876</v>
      </c>
      <c r="EL20" s="193">
        <v>306</v>
      </c>
      <c r="EM20" s="193">
        <v>750</v>
      </c>
      <c r="EN20" s="193">
        <v>1000</v>
      </c>
      <c r="EO20" s="56">
        <f t="shared" si="45"/>
        <v>1626</v>
      </c>
      <c r="EP20" s="56">
        <f t="shared" si="46"/>
        <v>1306</v>
      </c>
      <c r="EQ20" s="56">
        <v>6546</v>
      </c>
      <c r="ER20" s="56">
        <v>11600</v>
      </c>
      <c r="ES20" s="56">
        <v>4852</v>
      </c>
      <c r="ET20" s="56">
        <v>7890.9900000000016</v>
      </c>
      <c r="EU20" s="56">
        <f t="shared" si="47"/>
        <v>11398</v>
      </c>
      <c r="EV20" s="56">
        <f t="shared" si="48"/>
        <v>19490.990000000002</v>
      </c>
      <c r="EW20" s="56">
        <v>56884</v>
      </c>
      <c r="EX20" s="56">
        <v>50100</v>
      </c>
      <c r="EY20" s="56">
        <v>19182</v>
      </c>
      <c r="EZ20" s="56">
        <v>16718</v>
      </c>
      <c r="FA20" s="56">
        <f t="shared" si="49"/>
        <v>76066</v>
      </c>
      <c r="FB20" s="56">
        <f t="shared" si="50"/>
        <v>66818</v>
      </c>
      <c r="FC20" s="56">
        <v>7513</v>
      </c>
      <c r="FD20" s="87">
        <v>2800</v>
      </c>
      <c r="FE20" s="56">
        <v>2035</v>
      </c>
      <c r="FF20" s="87">
        <v>741</v>
      </c>
      <c r="FG20" s="56">
        <f t="shared" si="51"/>
        <v>9548</v>
      </c>
      <c r="FH20" s="56">
        <f t="shared" si="52"/>
        <v>3541</v>
      </c>
      <c r="FI20" s="56">
        <v>850.5</v>
      </c>
      <c r="FJ20" s="56">
        <v>1802</v>
      </c>
      <c r="FK20" s="56">
        <v>1984.5</v>
      </c>
      <c r="FL20" s="56">
        <v>3090</v>
      </c>
      <c r="FM20" s="56">
        <f t="shared" si="53"/>
        <v>2835</v>
      </c>
      <c r="FN20" s="56">
        <f t="shared" si="54"/>
        <v>4892</v>
      </c>
      <c r="FO20" s="56">
        <v>11673</v>
      </c>
      <c r="FP20" s="56">
        <v>12300</v>
      </c>
      <c r="FQ20" s="56">
        <v>5124</v>
      </c>
      <c r="FR20" s="56">
        <v>5285</v>
      </c>
      <c r="FS20" s="56">
        <f t="shared" si="55"/>
        <v>16797</v>
      </c>
      <c r="FT20" s="56">
        <f t="shared" si="56"/>
        <v>17585</v>
      </c>
      <c r="FU20" s="56">
        <v>7797</v>
      </c>
      <c r="FV20" s="56">
        <v>9800</v>
      </c>
      <c r="FW20" s="56">
        <v>4500</v>
      </c>
      <c r="FX20" s="56">
        <v>5900</v>
      </c>
      <c r="FY20" s="56">
        <f t="shared" si="57"/>
        <v>12297</v>
      </c>
      <c r="FZ20" s="56">
        <f t="shared" si="58"/>
        <v>15700</v>
      </c>
      <c r="GA20" s="56">
        <v>3427</v>
      </c>
      <c r="GB20" s="56">
        <v>3700</v>
      </c>
      <c r="GC20" s="56">
        <v>1766</v>
      </c>
      <c r="GD20" s="56">
        <v>1900</v>
      </c>
      <c r="GE20" s="56">
        <f t="shared" si="59"/>
        <v>5193</v>
      </c>
      <c r="GF20" s="56">
        <f t="shared" si="60"/>
        <v>5600</v>
      </c>
      <c r="GG20" s="56">
        <v>19809</v>
      </c>
      <c r="GH20" s="56">
        <v>20548.97</v>
      </c>
      <c r="GI20" s="56">
        <v>35981</v>
      </c>
      <c r="GJ20" s="56">
        <v>40257</v>
      </c>
      <c r="GK20" s="56">
        <f t="shared" si="61"/>
        <v>55790</v>
      </c>
      <c r="GL20" s="56">
        <f t="shared" si="62"/>
        <v>60805.97</v>
      </c>
      <c r="GM20" s="56">
        <v>642</v>
      </c>
      <c r="GN20" s="56">
        <v>400</v>
      </c>
      <c r="GO20" s="56">
        <v>349</v>
      </c>
      <c r="GP20" s="56">
        <v>229</v>
      </c>
      <c r="GQ20" s="56">
        <f t="shared" si="63"/>
        <v>991</v>
      </c>
      <c r="GR20" s="56">
        <f t="shared" si="64"/>
        <v>629</v>
      </c>
      <c r="GS20" s="196">
        <v>12281</v>
      </c>
      <c r="GT20" s="56">
        <v>17692</v>
      </c>
      <c r="GU20" s="196">
        <v>8500</v>
      </c>
      <c r="GV20" s="56">
        <v>9480</v>
      </c>
      <c r="GW20" s="56">
        <f t="shared" si="65"/>
        <v>20781</v>
      </c>
      <c r="GX20" s="56">
        <f t="shared" si="66"/>
        <v>27172</v>
      </c>
      <c r="GY20" s="56">
        <v>10795</v>
      </c>
      <c r="GZ20" s="56">
        <v>9800</v>
      </c>
      <c r="HA20" s="56">
        <v>1348</v>
      </c>
      <c r="HB20" s="56">
        <v>1500</v>
      </c>
      <c r="HC20" s="56">
        <f t="shared" si="67"/>
        <v>12143</v>
      </c>
      <c r="HD20" s="56">
        <f t="shared" si="68"/>
        <v>11300</v>
      </c>
      <c r="HE20" s="56">
        <v>98900</v>
      </c>
      <c r="HF20" s="56">
        <v>59800</v>
      </c>
      <c r="HG20" s="56">
        <v>4200</v>
      </c>
      <c r="HH20" s="56">
        <v>4800</v>
      </c>
      <c r="HI20" s="56">
        <f t="shared" si="69"/>
        <v>103100</v>
      </c>
      <c r="HJ20" s="56">
        <f t="shared" si="70"/>
        <v>64600</v>
      </c>
      <c r="HK20" s="56">
        <f t="shared" si="71"/>
        <v>872867.6</v>
      </c>
      <c r="HL20" s="56">
        <f t="shared" si="2"/>
        <v>712910.97</v>
      </c>
      <c r="HM20" s="56">
        <f t="shared" si="2"/>
        <v>306573</v>
      </c>
      <c r="HN20" s="56">
        <f t="shared" si="2"/>
        <v>315257.78999999998</v>
      </c>
      <c r="HO20" s="56">
        <f t="shared" si="2"/>
        <v>1179440.6000000001</v>
      </c>
      <c r="HP20" s="56">
        <f t="shared" si="2"/>
        <v>1028168.76</v>
      </c>
    </row>
    <row r="21" spans="1:224" s="48" customFormat="1" ht="15" customHeight="1" x14ac:dyDescent="0.25">
      <c r="A21" s="59">
        <v>11</v>
      </c>
      <c r="B21" s="66" t="s">
        <v>194</v>
      </c>
      <c r="C21" s="193">
        <v>2038</v>
      </c>
      <c r="D21" s="56">
        <v>1600</v>
      </c>
      <c r="E21" s="56">
        <v>1098</v>
      </c>
      <c r="F21" s="56">
        <v>811</v>
      </c>
      <c r="G21" s="56">
        <f t="shared" si="3"/>
        <v>3136</v>
      </c>
      <c r="H21" s="56">
        <f t="shared" si="4"/>
        <v>2411</v>
      </c>
      <c r="I21" s="56">
        <v>550</v>
      </c>
      <c r="J21" s="56">
        <v>400</v>
      </c>
      <c r="K21" s="56">
        <v>50</v>
      </c>
      <c r="L21" s="56">
        <v>80</v>
      </c>
      <c r="M21" s="56">
        <f t="shared" si="5"/>
        <v>600</v>
      </c>
      <c r="N21" s="56">
        <f t="shared" si="6"/>
        <v>480</v>
      </c>
      <c r="O21" s="56">
        <v>500</v>
      </c>
      <c r="P21" s="56">
        <v>400</v>
      </c>
      <c r="Q21" s="56">
        <v>100</v>
      </c>
      <c r="R21" s="56">
        <v>125</v>
      </c>
      <c r="S21" s="56">
        <f t="shared" si="7"/>
        <v>600</v>
      </c>
      <c r="T21" s="56">
        <f t="shared" si="8"/>
        <v>525</v>
      </c>
      <c r="U21" s="56">
        <v>0</v>
      </c>
      <c r="V21" s="56">
        <v>0</v>
      </c>
      <c r="W21" s="56">
        <v>0</v>
      </c>
      <c r="X21" s="56">
        <v>0</v>
      </c>
      <c r="Y21" s="56">
        <f t="shared" si="9"/>
        <v>0</v>
      </c>
      <c r="Z21" s="56">
        <f t="shared" si="10"/>
        <v>0</v>
      </c>
      <c r="AA21" s="56">
        <v>992</v>
      </c>
      <c r="AB21" s="56">
        <v>800</v>
      </c>
      <c r="AC21" s="56">
        <v>258</v>
      </c>
      <c r="AD21" s="56">
        <v>200</v>
      </c>
      <c r="AE21" s="56">
        <f t="shared" si="11"/>
        <v>1250</v>
      </c>
      <c r="AF21" s="56">
        <f t="shared" si="12"/>
        <v>1000</v>
      </c>
      <c r="AG21" s="56">
        <v>106</v>
      </c>
      <c r="AH21" s="56">
        <v>49.699999999999996</v>
      </c>
      <c r="AI21" s="56">
        <v>45</v>
      </c>
      <c r="AJ21" s="56">
        <v>21.300000000000004</v>
      </c>
      <c r="AK21" s="56">
        <f t="shared" si="13"/>
        <v>151</v>
      </c>
      <c r="AL21" s="56">
        <f t="shared" si="14"/>
        <v>71</v>
      </c>
      <c r="AM21" s="56">
        <v>800</v>
      </c>
      <c r="AN21" s="56">
        <v>800</v>
      </c>
      <c r="AO21" s="56">
        <v>300</v>
      </c>
      <c r="AP21" s="56">
        <v>500</v>
      </c>
      <c r="AQ21" s="56">
        <f t="shared" si="15"/>
        <v>1100</v>
      </c>
      <c r="AR21" s="56">
        <f t="shared" si="16"/>
        <v>1300</v>
      </c>
      <c r="AS21" s="56">
        <v>2300</v>
      </c>
      <c r="AT21" s="56">
        <v>1700</v>
      </c>
      <c r="AU21" s="56">
        <v>200</v>
      </c>
      <c r="AV21" s="56">
        <v>148</v>
      </c>
      <c r="AW21" s="56">
        <f t="shared" si="17"/>
        <v>2500</v>
      </c>
      <c r="AX21" s="56">
        <f t="shared" si="18"/>
        <v>1848</v>
      </c>
      <c r="AY21" s="56">
        <v>388</v>
      </c>
      <c r="AZ21" s="56">
        <v>200</v>
      </c>
      <c r="BA21" s="56">
        <v>58</v>
      </c>
      <c r="BB21" s="56">
        <v>60</v>
      </c>
      <c r="BC21" s="56">
        <f t="shared" si="19"/>
        <v>446</v>
      </c>
      <c r="BD21" s="56">
        <f t="shared" si="20"/>
        <v>260</v>
      </c>
      <c r="BE21" s="56">
        <v>0</v>
      </c>
      <c r="BF21" s="56">
        <v>0</v>
      </c>
      <c r="BG21" s="56">
        <v>0</v>
      </c>
      <c r="BH21" s="56">
        <v>0</v>
      </c>
      <c r="BI21" s="56">
        <f t="shared" si="21"/>
        <v>0</v>
      </c>
      <c r="BJ21" s="56">
        <f t="shared" si="22"/>
        <v>0</v>
      </c>
      <c r="BK21" s="56">
        <v>140</v>
      </c>
      <c r="BL21" s="56">
        <v>30</v>
      </c>
      <c r="BM21" s="56">
        <v>130</v>
      </c>
      <c r="BN21" s="56">
        <v>34</v>
      </c>
      <c r="BO21" s="56">
        <f t="shared" si="23"/>
        <v>270</v>
      </c>
      <c r="BP21" s="56">
        <f t="shared" si="24"/>
        <v>64</v>
      </c>
      <c r="BQ21" s="56">
        <v>343</v>
      </c>
      <c r="BR21" s="56">
        <v>200</v>
      </c>
      <c r="BS21" s="56">
        <v>123</v>
      </c>
      <c r="BT21" s="56">
        <v>80</v>
      </c>
      <c r="BU21" s="56">
        <f t="shared" si="25"/>
        <v>466</v>
      </c>
      <c r="BV21" s="56">
        <f t="shared" si="26"/>
        <v>280</v>
      </c>
      <c r="BW21" s="56">
        <v>52</v>
      </c>
      <c r="BX21" s="56">
        <v>50</v>
      </c>
      <c r="BY21" s="193">
        <v>54</v>
      </c>
      <c r="BZ21" s="193">
        <v>35</v>
      </c>
      <c r="CA21" s="56">
        <f t="shared" si="27"/>
        <v>106</v>
      </c>
      <c r="CB21" s="56">
        <f t="shared" si="28"/>
        <v>85</v>
      </c>
      <c r="CC21" s="56">
        <v>817</v>
      </c>
      <c r="CD21" s="56">
        <v>400</v>
      </c>
      <c r="CE21" s="56">
        <v>360</v>
      </c>
      <c r="CF21" s="56">
        <v>200</v>
      </c>
      <c r="CG21" s="56">
        <f t="shared" si="29"/>
        <v>1177</v>
      </c>
      <c r="CH21" s="56">
        <f t="shared" si="30"/>
        <v>600</v>
      </c>
      <c r="CI21" s="56">
        <v>15</v>
      </c>
      <c r="CJ21" s="56">
        <v>25</v>
      </c>
      <c r="CK21" s="56">
        <v>15</v>
      </c>
      <c r="CL21" s="56">
        <v>25</v>
      </c>
      <c r="CM21" s="56">
        <f t="shared" si="31"/>
        <v>30</v>
      </c>
      <c r="CN21" s="56">
        <f t="shared" si="32"/>
        <v>50</v>
      </c>
      <c r="CO21" s="56">
        <v>1866</v>
      </c>
      <c r="CP21" s="56">
        <v>1115</v>
      </c>
      <c r="CQ21" s="56">
        <v>482</v>
      </c>
      <c r="CR21" s="56">
        <v>328</v>
      </c>
      <c r="CS21" s="56">
        <f t="shared" si="33"/>
        <v>2348</v>
      </c>
      <c r="CT21" s="56">
        <f t="shared" si="34"/>
        <v>1443</v>
      </c>
      <c r="CU21" s="56">
        <v>0</v>
      </c>
      <c r="CV21" s="56">
        <v>0</v>
      </c>
      <c r="CW21" s="56">
        <v>0</v>
      </c>
      <c r="CX21" s="56">
        <v>0</v>
      </c>
      <c r="CY21" s="56">
        <f t="shared" si="0"/>
        <v>0</v>
      </c>
      <c r="CZ21" s="56">
        <f t="shared" si="0"/>
        <v>0</v>
      </c>
      <c r="DA21" s="56">
        <v>0</v>
      </c>
      <c r="DB21" s="56">
        <v>0</v>
      </c>
      <c r="DC21" s="56">
        <v>0</v>
      </c>
      <c r="DD21" s="56">
        <v>0</v>
      </c>
      <c r="DE21" s="56">
        <f t="shared" si="1"/>
        <v>0</v>
      </c>
      <c r="DF21" s="56">
        <f t="shared" si="1"/>
        <v>0</v>
      </c>
      <c r="DG21" s="56">
        <v>4500</v>
      </c>
      <c r="DH21" s="56">
        <v>4400</v>
      </c>
      <c r="DI21" s="56">
        <v>500</v>
      </c>
      <c r="DJ21" s="56">
        <v>601</v>
      </c>
      <c r="DK21" s="56">
        <f t="shared" si="35"/>
        <v>5000</v>
      </c>
      <c r="DL21" s="56">
        <f t="shared" si="36"/>
        <v>5001</v>
      </c>
      <c r="DM21" s="56">
        <v>388</v>
      </c>
      <c r="DN21" s="56">
        <v>272</v>
      </c>
      <c r="DO21" s="56">
        <v>97</v>
      </c>
      <c r="DP21" s="56">
        <v>250</v>
      </c>
      <c r="DQ21" s="56">
        <f t="shared" si="37"/>
        <v>485</v>
      </c>
      <c r="DR21" s="56">
        <f t="shared" si="38"/>
        <v>522</v>
      </c>
      <c r="DS21" s="56">
        <v>0</v>
      </c>
      <c r="DT21" s="56">
        <v>0</v>
      </c>
      <c r="DU21" s="56">
        <v>0</v>
      </c>
      <c r="DV21" s="56">
        <v>0</v>
      </c>
      <c r="DW21" s="56">
        <f t="shared" si="39"/>
        <v>0</v>
      </c>
      <c r="DX21" s="56">
        <f t="shared" si="40"/>
        <v>0</v>
      </c>
      <c r="DY21" s="56">
        <v>623</v>
      </c>
      <c r="DZ21" s="56">
        <v>3504</v>
      </c>
      <c r="EA21" s="56">
        <v>140</v>
      </c>
      <c r="EB21" s="56">
        <v>1450</v>
      </c>
      <c r="EC21" s="56">
        <f t="shared" si="41"/>
        <v>763</v>
      </c>
      <c r="ED21" s="56">
        <f t="shared" si="42"/>
        <v>4954</v>
      </c>
      <c r="EE21" s="56">
        <v>597</v>
      </c>
      <c r="EF21" s="56">
        <v>1000</v>
      </c>
      <c r="EG21" s="56">
        <v>157</v>
      </c>
      <c r="EH21" s="56">
        <v>375</v>
      </c>
      <c r="EI21" s="56">
        <f t="shared" si="43"/>
        <v>754</v>
      </c>
      <c r="EJ21" s="56">
        <f t="shared" si="44"/>
        <v>1375</v>
      </c>
      <c r="EK21" s="193">
        <v>193</v>
      </c>
      <c r="EL21" s="193">
        <v>71</v>
      </c>
      <c r="EM21" s="193">
        <v>46</v>
      </c>
      <c r="EN21" s="193">
        <v>175</v>
      </c>
      <c r="EO21" s="56">
        <f t="shared" si="45"/>
        <v>239</v>
      </c>
      <c r="EP21" s="56">
        <f t="shared" si="46"/>
        <v>246</v>
      </c>
      <c r="EQ21" s="56">
        <v>2062</v>
      </c>
      <c r="ER21" s="56">
        <v>3600</v>
      </c>
      <c r="ES21" s="56">
        <v>1257</v>
      </c>
      <c r="ET21" s="56">
        <v>2074.92</v>
      </c>
      <c r="EU21" s="56">
        <f t="shared" si="47"/>
        <v>3319</v>
      </c>
      <c r="EV21" s="56">
        <f t="shared" si="48"/>
        <v>5674.92</v>
      </c>
      <c r="EW21" s="56">
        <v>2437</v>
      </c>
      <c r="EX21" s="56">
        <v>2100</v>
      </c>
      <c r="EY21" s="56">
        <v>842</v>
      </c>
      <c r="EZ21" s="56">
        <v>662</v>
      </c>
      <c r="FA21" s="56">
        <f t="shared" si="49"/>
        <v>3279</v>
      </c>
      <c r="FB21" s="56">
        <f t="shared" si="50"/>
        <v>2762</v>
      </c>
      <c r="FC21" s="56">
        <v>332</v>
      </c>
      <c r="FD21" s="87">
        <v>100</v>
      </c>
      <c r="FE21" s="56">
        <v>103</v>
      </c>
      <c r="FF21" s="87">
        <v>74</v>
      </c>
      <c r="FG21" s="56">
        <f t="shared" si="51"/>
        <v>435</v>
      </c>
      <c r="FH21" s="56">
        <f t="shared" si="52"/>
        <v>174</v>
      </c>
      <c r="FI21" s="56">
        <v>25.2</v>
      </c>
      <c r="FJ21" s="56">
        <v>38</v>
      </c>
      <c r="FK21" s="56">
        <v>58.8</v>
      </c>
      <c r="FL21" s="56">
        <v>68</v>
      </c>
      <c r="FM21" s="56">
        <f t="shared" si="53"/>
        <v>84</v>
      </c>
      <c r="FN21" s="56">
        <f t="shared" si="54"/>
        <v>106</v>
      </c>
      <c r="FO21" s="56">
        <v>445</v>
      </c>
      <c r="FP21" s="56">
        <v>500</v>
      </c>
      <c r="FQ21" s="56">
        <v>197</v>
      </c>
      <c r="FR21" s="56">
        <v>187</v>
      </c>
      <c r="FS21" s="56">
        <f t="shared" si="55"/>
        <v>642</v>
      </c>
      <c r="FT21" s="56">
        <f t="shared" si="56"/>
        <v>687</v>
      </c>
      <c r="FU21" s="56">
        <v>377</v>
      </c>
      <c r="FV21" s="56">
        <v>400</v>
      </c>
      <c r="FW21" s="56">
        <v>203</v>
      </c>
      <c r="FX21" s="56">
        <v>202</v>
      </c>
      <c r="FY21" s="56">
        <f t="shared" si="57"/>
        <v>580</v>
      </c>
      <c r="FZ21" s="56">
        <f t="shared" si="58"/>
        <v>602</v>
      </c>
      <c r="GA21" s="56">
        <v>147</v>
      </c>
      <c r="GB21" s="56">
        <v>200</v>
      </c>
      <c r="GC21" s="56">
        <v>75</v>
      </c>
      <c r="GD21" s="56">
        <v>100</v>
      </c>
      <c r="GE21" s="56">
        <f t="shared" si="59"/>
        <v>222</v>
      </c>
      <c r="GF21" s="56">
        <f t="shared" si="60"/>
        <v>300</v>
      </c>
      <c r="GG21" s="56">
        <v>246</v>
      </c>
      <c r="GH21" s="56">
        <v>245.38000000000002</v>
      </c>
      <c r="GI21" s="56">
        <v>422</v>
      </c>
      <c r="GJ21" s="56">
        <v>455.37</v>
      </c>
      <c r="GK21" s="56">
        <f t="shared" si="61"/>
        <v>668</v>
      </c>
      <c r="GL21" s="56">
        <f t="shared" si="62"/>
        <v>700.75</v>
      </c>
      <c r="GM21" s="56">
        <v>0</v>
      </c>
      <c r="GN21" s="56">
        <v>0</v>
      </c>
      <c r="GO21" s="56">
        <v>0</v>
      </c>
      <c r="GP21" s="56">
        <v>0</v>
      </c>
      <c r="GQ21" s="56">
        <f t="shared" si="63"/>
        <v>0</v>
      </c>
      <c r="GR21" s="56">
        <f t="shared" si="64"/>
        <v>0</v>
      </c>
      <c r="GS21" s="196">
        <v>350</v>
      </c>
      <c r="GT21" s="56">
        <v>390</v>
      </c>
      <c r="GU21" s="196">
        <v>252</v>
      </c>
      <c r="GV21" s="56">
        <v>323</v>
      </c>
      <c r="GW21" s="56">
        <f t="shared" si="65"/>
        <v>602</v>
      </c>
      <c r="GX21" s="56">
        <f t="shared" si="66"/>
        <v>713</v>
      </c>
      <c r="GY21" s="56">
        <v>484</v>
      </c>
      <c r="GZ21" s="56">
        <v>600</v>
      </c>
      <c r="HA21" s="56">
        <v>50</v>
      </c>
      <c r="HB21" s="56">
        <v>50</v>
      </c>
      <c r="HC21" s="56">
        <f t="shared" si="67"/>
        <v>534</v>
      </c>
      <c r="HD21" s="56">
        <f t="shared" si="68"/>
        <v>650</v>
      </c>
      <c r="HE21" s="56">
        <v>100</v>
      </c>
      <c r="HF21" s="56">
        <v>100</v>
      </c>
      <c r="HG21" s="56">
        <v>175</v>
      </c>
      <c r="HH21" s="56">
        <v>250</v>
      </c>
      <c r="HI21" s="56">
        <f t="shared" si="69"/>
        <v>275</v>
      </c>
      <c r="HJ21" s="56">
        <f t="shared" si="70"/>
        <v>350</v>
      </c>
      <c r="HK21" s="56">
        <f t="shared" si="71"/>
        <v>24213.200000000001</v>
      </c>
      <c r="HL21" s="56">
        <f t="shared" si="2"/>
        <v>25290.080000000002</v>
      </c>
      <c r="HM21" s="56">
        <f t="shared" si="2"/>
        <v>7847.8</v>
      </c>
      <c r="HN21" s="56">
        <f t="shared" si="2"/>
        <v>9944.590000000002</v>
      </c>
      <c r="HO21" s="56">
        <f t="shared" si="2"/>
        <v>32061</v>
      </c>
      <c r="HP21" s="56">
        <f t="shared" si="2"/>
        <v>35234.67</v>
      </c>
    </row>
    <row r="22" spans="1:224" s="48" customFormat="1" ht="15" customHeight="1" x14ac:dyDescent="0.25">
      <c r="A22" s="59">
        <v>12</v>
      </c>
      <c r="B22" s="69" t="s">
        <v>195</v>
      </c>
      <c r="C22" s="193">
        <v>21000</v>
      </c>
      <c r="D22" s="56">
        <v>16100</v>
      </c>
      <c r="E22" s="56">
        <v>11306</v>
      </c>
      <c r="F22" s="56">
        <v>8740</v>
      </c>
      <c r="G22" s="56">
        <f t="shared" si="3"/>
        <v>32306</v>
      </c>
      <c r="H22" s="56">
        <f t="shared" si="4"/>
        <v>24840</v>
      </c>
      <c r="I22" s="56">
        <v>4680</v>
      </c>
      <c r="J22" s="56">
        <v>3800</v>
      </c>
      <c r="K22" s="56">
        <v>320</v>
      </c>
      <c r="L22" s="56">
        <v>200</v>
      </c>
      <c r="M22" s="56">
        <f t="shared" si="5"/>
        <v>5000</v>
      </c>
      <c r="N22" s="56">
        <f t="shared" si="6"/>
        <v>4000</v>
      </c>
      <c r="O22" s="56">
        <v>5250</v>
      </c>
      <c r="P22" s="56">
        <v>4200</v>
      </c>
      <c r="Q22" s="56">
        <v>1100</v>
      </c>
      <c r="R22" s="56">
        <v>1800</v>
      </c>
      <c r="S22" s="56">
        <f t="shared" si="7"/>
        <v>6350</v>
      </c>
      <c r="T22" s="56">
        <f t="shared" si="8"/>
        <v>6000</v>
      </c>
      <c r="U22" s="56">
        <v>1379</v>
      </c>
      <c r="V22" s="56">
        <v>664</v>
      </c>
      <c r="W22" s="56">
        <v>369</v>
      </c>
      <c r="X22" s="56">
        <v>350</v>
      </c>
      <c r="Y22" s="56">
        <f t="shared" si="9"/>
        <v>1748</v>
      </c>
      <c r="Z22" s="56">
        <f t="shared" si="10"/>
        <v>1014</v>
      </c>
      <c r="AA22" s="56">
        <v>2195</v>
      </c>
      <c r="AB22" s="56">
        <v>1800</v>
      </c>
      <c r="AC22" s="56">
        <v>560</v>
      </c>
      <c r="AD22" s="56">
        <v>400</v>
      </c>
      <c r="AE22" s="56">
        <f t="shared" si="11"/>
        <v>2755</v>
      </c>
      <c r="AF22" s="56">
        <f t="shared" si="12"/>
        <v>2200</v>
      </c>
      <c r="AG22" s="56">
        <v>1359</v>
      </c>
      <c r="AH22" s="56">
        <v>632.79999999999984</v>
      </c>
      <c r="AI22" s="56">
        <v>582</v>
      </c>
      <c r="AJ22" s="56">
        <v>271.20000000000005</v>
      </c>
      <c r="AK22" s="56">
        <f t="shared" si="13"/>
        <v>1941</v>
      </c>
      <c r="AL22" s="56">
        <f t="shared" si="14"/>
        <v>903.99999999999989</v>
      </c>
      <c r="AM22" s="56">
        <v>1150</v>
      </c>
      <c r="AN22" s="56">
        <v>1200</v>
      </c>
      <c r="AO22" s="56">
        <v>400</v>
      </c>
      <c r="AP22" s="56">
        <v>500</v>
      </c>
      <c r="AQ22" s="56">
        <f t="shared" si="15"/>
        <v>1550</v>
      </c>
      <c r="AR22" s="56">
        <f t="shared" si="16"/>
        <v>1700</v>
      </c>
      <c r="AS22" s="56">
        <v>1200</v>
      </c>
      <c r="AT22" s="56">
        <v>1000</v>
      </c>
      <c r="AU22" s="56">
        <v>200</v>
      </c>
      <c r="AV22" s="56">
        <v>69</v>
      </c>
      <c r="AW22" s="56">
        <f t="shared" si="17"/>
        <v>1400</v>
      </c>
      <c r="AX22" s="56">
        <f t="shared" si="18"/>
        <v>1069</v>
      </c>
      <c r="AY22" s="56">
        <v>5067</v>
      </c>
      <c r="AZ22" s="56">
        <v>3600</v>
      </c>
      <c r="BA22" s="56">
        <v>755</v>
      </c>
      <c r="BB22" s="56">
        <v>800</v>
      </c>
      <c r="BC22" s="56">
        <f t="shared" si="19"/>
        <v>5822</v>
      </c>
      <c r="BD22" s="56">
        <f t="shared" si="20"/>
        <v>4400</v>
      </c>
      <c r="BE22" s="56">
        <v>435</v>
      </c>
      <c r="BF22" s="56">
        <v>244</v>
      </c>
      <c r="BG22" s="56">
        <v>93</v>
      </c>
      <c r="BH22" s="56">
        <v>52</v>
      </c>
      <c r="BI22" s="56">
        <f t="shared" si="21"/>
        <v>528</v>
      </c>
      <c r="BJ22" s="56">
        <f t="shared" si="22"/>
        <v>296</v>
      </c>
      <c r="BK22" s="56">
        <v>630</v>
      </c>
      <c r="BL22" s="56">
        <v>200</v>
      </c>
      <c r="BM22" s="56">
        <v>260</v>
      </c>
      <c r="BN22" s="56">
        <v>79</v>
      </c>
      <c r="BO22" s="56">
        <f t="shared" si="23"/>
        <v>890</v>
      </c>
      <c r="BP22" s="56">
        <f t="shared" si="24"/>
        <v>279</v>
      </c>
      <c r="BQ22" s="56">
        <v>4358</v>
      </c>
      <c r="BR22" s="56">
        <v>2600</v>
      </c>
      <c r="BS22" s="56">
        <v>1471</v>
      </c>
      <c r="BT22" s="56">
        <v>902</v>
      </c>
      <c r="BU22" s="56">
        <f t="shared" si="25"/>
        <v>5829</v>
      </c>
      <c r="BV22" s="56">
        <f t="shared" si="26"/>
        <v>3502</v>
      </c>
      <c r="BW22" s="56">
        <v>11569</v>
      </c>
      <c r="BX22" s="56">
        <v>9200</v>
      </c>
      <c r="BY22" s="193">
        <v>5500</v>
      </c>
      <c r="BZ22" s="193">
        <v>5500</v>
      </c>
      <c r="CA22" s="56">
        <f t="shared" si="27"/>
        <v>17069</v>
      </c>
      <c r="CB22" s="56">
        <f t="shared" si="28"/>
        <v>14700</v>
      </c>
      <c r="CC22" s="56">
        <v>22088</v>
      </c>
      <c r="CD22" s="56">
        <v>11300</v>
      </c>
      <c r="CE22" s="56">
        <v>9517</v>
      </c>
      <c r="CF22" s="56">
        <v>4832</v>
      </c>
      <c r="CG22" s="56">
        <f t="shared" si="29"/>
        <v>31605</v>
      </c>
      <c r="CH22" s="56">
        <f t="shared" si="30"/>
        <v>16132</v>
      </c>
      <c r="CI22" s="56">
        <v>167.5</v>
      </c>
      <c r="CJ22" s="56">
        <v>2875</v>
      </c>
      <c r="CK22" s="56">
        <v>167.5</v>
      </c>
      <c r="CL22" s="56">
        <v>2875</v>
      </c>
      <c r="CM22" s="56">
        <f t="shared" si="31"/>
        <v>335</v>
      </c>
      <c r="CN22" s="56">
        <f t="shared" si="32"/>
        <v>5750</v>
      </c>
      <c r="CO22" s="56">
        <v>14991</v>
      </c>
      <c r="CP22" s="56">
        <v>9245</v>
      </c>
      <c r="CQ22" s="56">
        <v>3789</v>
      </c>
      <c r="CR22" s="56">
        <v>2300</v>
      </c>
      <c r="CS22" s="56">
        <f t="shared" si="33"/>
        <v>18780</v>
      </c>
      <c r="CT22" s="56">
        <f t="shared" si="34"/>
        <v>11545</v>
      </c>
      <c r="CU22" s="56">
        <v>0</v>
      </c>
      <c r="CV22" s="56">
        <v>0</v>
      </c>
      <c r="CW22" s="56">
        <v>0</v>
      </c>
      <c r="CX22" s="56">
        <v>0</v>
      </c>
      <c r="CY22" s="56">
        <f t="shared" si="0"/>
        <v>0</v>
      </c>
      <c r="CZ22" s="56">
        <f t="shared" si="0"/>
        <v>0</v>
      </c>
      <c r="DA22" s="56">
        <v>0</v>
      </c>
      <c r="DB22" s="56">
        <v>0</v>
      </c>
      <c r="DC22" s="56">
        <v>0</v>
      </c>
      <c r="DD22" s="56">
        <v>0</v>
      </c>
      <c r="DE22" s="56">
        <f t="shared" si="1"/>
        <v>0</v>
      </c>
      <c r="DF22" s="56">
        <f t="shared" si="1"/>
        <v>0</v>
      </c>
      <c r="DG22" s="56">
        <v>9800</v>
      </c>
      <c r="DH22" s="56">
        <v>10400</v>
      </c>
      <c r="DI22" s="56">
        <v>1650</v>
      </c>
      <c r="DJ22" s="56">
        <v>1599</v>
      </c>
      <c r="DK22" s="56">
        <f t="shared" si="35"/>
        <v>11450</v>
      </c>
      <c r="DL22" s="56">
        <f t="shared" si="36"/>
        <v>11999</v>
      </c>
      <c r="DM22" s="56">
        <v>2961.6000000000004</v>
      </c>
      <c r="DN22" s="56">
        <v>2073.6000000000004</v>
      </c>
      <c r="DO22" s="56">
        <v>2000</v>
      </c>
      <c r="DP22" s="56">
        <v>2500</v>
      </c>
      <c r="DQ22" s="56">
        <f t="shared" si="37"/>
        <v>4961.6000000000004</v>
      </c>
      <c r="DR22" s="56">
        <f t="shared" si="38"/>
        <v>4573.6000000000004</v>
      </c>
      <c r="DS22" s="194">
        <v>1577</v>
      </c>
      <c r="DT22" s="194">
        <v>3154</v>
      </c>
      <c r="DU22" s="194">
        <v>549</v>
      </c>
      <c r="DV22" s="195">
        <v>1096</v>
      </c>
      <c r="DW22" s="56">
        <f t="shared" si="39"/>
        <v>2126</v>
      </c>
      <c r="DX22" s="56">
        <f t="shared" si="40"/>
        <v>4250</v>
      </c>
      <c r="DY22" s="56">
        <v>515</v>
      </c>
      <c r="DZ22" s="56">
        <v>19286</v>
      </c>
      <c r="EA22" s="56">
        <v>4500</v>
      </c>
      <c r="EB22" s="56">
        <v>6500</v>
      </c>
      <c r="EC22" s="56">
        <f t="shared" si="41"/>
        <v>5015</v>
      </c>
      <c r="ED22" s="56">
        <f t="shared" si="42"/>
        <v>25786</v>
      </c>
      <c r="EE22" s="56">
        <v>933</v>
      </c>
      <c r="EF22" s="56">
        <v>800</v>
      </c>
      <c r="EG22" s="56">
        <v>249</v>
      </c>
      <c r="EH22" s="56">
        <v>275</v>
      </c>
      <c r="EI22" s="56">
        <f t="shared" si="43"/>
        <v>1182</v>
      </c>
      <c r="EJ22" s="56">
        <f t="shared" si="44"/>
        <v>1075</v>
      </c>
      <c r="EK22" s="193">
        <v>1334</v>
      </c>
      <c r="EL22" s="193">
        <v>462</v>
      </c>
      <c r="EM22" s="193">
        <v>650</v>
      </c>
      <c r="EN22" s="193">
        <v>850</v>
      </c>
      <c r="EO22" s="56">
        <f t="shared" si="45"/>
        <v>1984</v>
      </c>
      <c r="EP22" s="56">
        <f t="shared" si="46"/>
        <v>1312</v>
      </c>
      <c r="EQ22" s="56">
        <v>4052</v>
      </c>
      <c r="ER22" s="56">
        <v>7200</v>
      </c>
      <c r="ES22" s="56">
        <v>2650</v>
      </c>
      <c r="ET22" s="56">
        <v>4260.9799999999996</v>
      </c>
      <c r="EU22" s="56">
        <f t="shared" si="47"/>
        <v>6702</v>
      </c>
      <c r="EV22" s="56">
        <f t="shared" si="48"/>
        <v>11460.98</v>
      </c>
      <c r="EW22" s="56">
        <v>3751</v>
      </c>
      <c r="EX22" s="56">
        <v>3000</v>
      </c>
      <c r="EY22" s="56">
        <v>1306</v>
      </c>
      <c r="EZ22" s="56">
        <v>995</v>
      </c>
      <c r="FA22" s="56">
        <f t="shared" si="49"/>
        <v>5057</v>
      </c>
      <c r="FB22" s="56">
        <f t="shared" si="50"/>
        <v>3995</v>
      </c>
      <c r="FC22" s="56">
        <v>4502</v>
      </c>
      <c r="FD22" s="87">
        <v>1500</v>
      </c>
      <c r="FE22" s="56">
        <v>1237</v>
      </c>
      <c r="FF22" s="87">
        <v>390</v>
      </c>
      <c r="FG22" s="56">
        <f t="shared" si="51"/>
        <v>5739</v>
      </c>
      <c r="FH22" s="56">
        <f t="shared" si="52"/>
        <v>1890</v>
      </c>
      <c r="FI22" s="56">
        <v>687.6</v>
      </c>
      <c r="FJ22" s="56">
        <v>1384</v>
      </c>
      <c r="FK22" s="56">
        <v>1604.4</v>
      </c>
      <c r="FL22" s="56">
        <v>2837</v>
      </c>
      <c r="FM22" s="56">
        <f t="shared" si="53"/>
        <v>2292</v>
      </c>
      <c r="FN22" s="56">
        <f t="shared" si="54"/>
        <v>4221</v>
      </c>
      <c r="FO22" s="56">
        <v>3465</v>
      </c>
      <c r="FP22" s="56">
        <v>3700</v>
      </c>
      <c r="FQ22" s="56">
        <v>1573</v>
      </c>
      <c r="FR22" s="56">
        <v>1578</v>
      </c>
      <c r="FS22" s="56">
        <f>FO22+FQ22</f>
        <v>5038</v>
      </c>
      <c r="FT22" s="56">
        <f>FP22+FR22</f>
        <v>5278</v>
      </c>
      <c r="FU22" s="56">
        <v>2900</v>
      </c>
      <c r="FV22" s="56">
        <v>3800</v>
      </c>
      <c r="FW22" s="56">
        <v>1800</v>
      </c>
      <c r="FX22" s="56">
        <v>2200</v>
      </c>
      <c r="FY22" s="56">
        <f t="shared" si="57"/>
        <v>4700</v>
      </c>
      <c r="FZ22" s="56">
        <f t="shared" si="58"/>
        <v>6000</v>
      </c>
      <c r="GA22" s="56">
        <v>1577</v>
      </c>
      <c r="GB22" s="56">
        <v>1800</v>
      </c>
      <c r="GC22" s="56">
        <v>813</v>
      </c>
      <c r="GD22" s="56">
        <v>600</v>
      </c>
      <c r="GE22" s="56">
        <f t="shared" si="59"/>
        <v>2390</v>
      </c>
      <c r="GF22" s="56">
        <f t="shared" si="60"/>
        <v>2400</v>
      </c>
      <c r="GG22" s="56">
        <v>6319</v>
      </c>
      <c r="GH22" s="56">
        <v>6521.89</v>
      </c>
      <c r="GI22" s="56">
        <v>11384</v>
      </c>
      <c r="GJ22" s="56">
        <v>12109</v>
      </c>
      <c r="GK22" s="56">
        <f t="shared" si="61"/>
        <v>17703</v>
      </c>
      <c r="GL22" s="56">
        <f t="shared" si="62"/>
        <v>18630.89</v>
      </c>
      <c r="GM22" s="56">
        <v>1492</v>
      </c>
      <c r="GN22" s="56">
        <v>900</v>
      </c>
      <c r="GO22" s="56">
        <v>504</v>
      </c>
      <c r="GP22" s="56">
        <v>299</v>
      </c>
      <c r="GQ22" s="56">
        <f>GM22+GO22</f>
        <v>1996</v>
      </c>
      <c r="GR22" s="56">
        <f t="shared" si="64"/>
        <v>1199</v>
      </c>
      <c r="GS22" s="196">
        <v>1996</v>
      </c>
      <c r="GT22" s="56">
        <v>2707</v>
      </c>
      <c r="GU22" s="196">
        <v>873</v>
      </c>
      <c r="GV22" s="56">
        <v>845</v>
      </c>
      <c r="GW22" s="56">
        <f t="shared" si="65"/>
        <v>2869</v>
      </c>
      <c r="GX22" s="56">
        <f t="shared" si="66"/>
        <v>3552</v>
      </c>
      <c r="GY22" s="56">
        <v>502</v>
      </c>
      <c r="GZ22" s="56">
        <v>500</v>
      </c>
      <c r="HA22" s="56">
        <v>50</v>
      </c>
      <c r="HB22" s="56">
        <v>50</v>
      </c>
      <c r="HC22" s="56">
        <f t="shared" si="67"/>
        <v>552</v>
      </c>
      <c r="HD22" s="56">
        <f t="shared" si="68"/>
        <v>550</v>
      </c>
      <c r="HE22" s="56">
        <v>17200</v>
      </c>
      <c r="HF22" s="56">
        <v>13900</v>
      </c>
      <c r="HG22" s="56">
        <v>800</v>
      </c>
      <c r="HH22" s="56">
        <v>1057</v>
      </c>
      <c r="HI22" s="56">
        <f t="shared" si="69"/>
        <v>18000</v>
      </c>
      <c r="HJ22" s="56">
        <f t="shared" si="70"/>
        <v>14957</v>
      </c>
      <c r="HK22" s="56">
        <f t="shared" si="71"/>
        <v>163082.70000000001</v>
      </c>
      <c r="HL22" s="56">
        <f t="shared" si="2"/>
        <v>151749.29</v>
      </c>
      <c r="HM22" s="56">
        <f t="shared" si="2"/>
        <v>70581.899999999994</v>
      </c>
      <c r="HN22" s="56">
        <f t="shared" si="2"/>
        <v>69711.179999999993</v>
      </c>
      <c r="HO22" s="56">
        <f t="shared" si="2"/>
        <v>233664.6</v>
      </c>
      <c r="HP22" s="56">
        <f t="shared" si="2"/>
        <v>221460.47000000003</v>
      </c>
    </row>
    <row r="23" spans="1:224" ht="15" customHeight="1" x14ac:dyDescent="0.25">
      <c r="A23" s="44"/>
      <c r="B23" s="45" t="s">
        <v>196</v>
      </c>
      <c r="C23" s="46">
        <f t="shared" ref="C23:H23" si="72">SUM(C11:C22)</f>
        <v>201177</v>
      </c>
      <c r="D23" s="46">
        <f t="shared" si="72"/>
        <v>154700</v>
      </c>
      <c r="E23" s="46">
        <f t="shared" si="72"/>
        <v>108320</v>
      </c>
      <c r="F23" s="46">
        <f t="shared" si="72"/>
        <v>83541</v>
      </c>
      <c r="G23" s="46">
        <f t="shared" si="72"/>
        <v>309497</v>
      </c>
      <c r="H23" s="46">
        <f t="shared" si="72"/>
        <v>238241</v>
      </c>
      <c r="I23" s="46">
        <f t="shared" ref="I23:BJ23" si="73">SUM(I11:I22)</f>
        <v>52985</v>
      </c>
      <c r="J23" s="46">
        <f t="shared" si="73"/>
        <v>42520</v>
      </c>
      <c r="K23" s="46">
        <f t="shared" si="73"/>
        <v>2765</v>
      </c>
      <c r="L23" s="46">
        <f t="shared" si="73"/>
        <v>2079</v>
      </c>
      <c r="M23" s="46">
        <f t="shared" si="73"/>
        <v>55750</v>
      </c>
      <c r="N23" s="46">
        <f t="shared" si="73"/>
        <v>44599</v>
      </c>
      <c r="O23" s="46">
        <f t="shared" si="73"/>
        <v>89700</v>
      </c>
      <c r="P23" s="46">
        <f t="shared" si="73"/>
        <v>71800</v>
      </c>
      <c r="Q23" s="46">
        <f t="shared" si="73"/>
        <v>33970</v>
      </c>
      <c r="R23" s="46">
        <f t="shared" si="73"/>
        <v>32649</v>
      </c>
      <c r="S23" s="46">
        <f t="shared" si="73"/>
        <v>123670</v>
      </c>
      <c r="T23" s="46">
        <f t="shared" si="73"/>
        <v>104449</v>
      </c>
      <c r="U23" s="46">
        <f t="shared" si="73"/>
        <v>108544</v>
      </c>
      <c r="V23" s="46">
        <f t="shared" si="73"/>
        <v>54729</v>
      </c>
      <c r="W23" s="46">
        <f t="shared" si="73"/>
        <v>28244</v>
      </c>
      <c r="X23" s="46">
        <f t="shared" si="73"/>
        <v>28150</v>
      </c>
      <c r="Y23" s="46">
        <f t="shared" si="73"/>
        <v>136788</v>
      </c>
      <c r="Z23" s="46">
        <f t="shared" si="73"/>
        <v>82879</v>
      </c>
      <c r="AA23" s="46">
        <f t="shared" si="73"/>
        <v>93887</v>
      </c>
      <c r="AB23" s="46">
        <f t="shared" si="73"/>
        <v>75400</v>
      </c>
      <c r="AC23" s="46">
        <f t="shared" si="73"/>
        <v>24146</v>
      </c>
      <c r="AD23" s="46">
        <f t="shared" si="73"/>
        <v>19002</v>
      </c>
      <c r="AE23" s="46">
        <f t="shared" si="73"/>
        <v>118033</v>
      </c>
      <c r="AF23" s="46">
        <f t="shared" si="73"/>
        <v>94402</v>
      </c>
      <c r="AG23" s="46">
        <f t="shared" si="73"/>
        <v>20727</v>
      </c>
      <c r="AH23" s="46">
        <f t="shared" si="73"/>
        <v>9641.0999999999985</v>
      </c>
      <c r="AI23" s="46">
        <f t="shared" si="73"/>
        <v>8877</v>
      </c>
      <c r="AJ23" s="46">
        <f t="shared" si="73"/>
        <v>4131.9000000000005</v>
      </c>
      <c r="AK23" s="46">
        <f t="shared" si="73"/>
        <v>29604</v>
      </c>
      <c r="AL23" s="46">
        <f t="shared" si="73"/>
        <v>13773</v>
      </c>
      <c r="AM23" s="46">
        <f t="shared" si="73"/>
        <v>97650</v>
      </c>
      <c r="AN23" s="46">
        <f t="shared" si="73"/>
        <v>90400</v>
      </c>
      <c r="AO23" s="46">
        <f t="shared" si="73"/>
        <v>30200</v>
      </c>
      <c r="AP23" s="46">
        <f t="shared" si="73"/>
        <v>34450</v>
      </c>
      <c r="AQ23" s="46">
        <f t="shared" si="73"/>
        <v>127850</v>
      </c>
      <c r="AR23" s="46">
        <f t="shared" si="73"/>
        <v>124850</v>
      </c>
      <c r="AS23" s="46">
        <f t="shared" si="73"/>
        <v>34800</v>
      </c>
      <c r="AT23" s="46">
        <f t="shared" si="73"/>
        <v>27403</v>
      </c>
      <c r="AU23" s="46">
        <f t="shared" si="73"/>
        <v>4000</v>
      </c>
      <c r="AV23" s="46">
        <f t="shared" si="73"/>
        <v>1718</v>
      </c>
      <c r="AW23" s="46">
        <f t="shared" si="73"/>
        <v>38800</v>
      </c>
      <c r="AX23" s="46">
        <f t="shared" si="73"/>
        <v>29121</v>
      </c>
      <c r="AY23" s="46">
        <f>SUM(AY11:AY22)</f>
        <v>71788</v>
      </c>
      <c r="AZ23" s="46">
        <f>SUM(AZ11:AZ22)</f>
        <v>47700</v>
      </c>
      <c r="BA23" s="46">
        <f>SUM(BA11:BA22)</f>
        <v>10543</v>
      </c>
      <c r="BB23" s="46">
        <f>SUM(BB11:BB22)</f>
        <v>10989</v>
      </c>
      <c r="BC23" s="46">
        <f t="shared" si="73"/>
        <v>82331</v>
      </c>
      <c r="BD23" s="46">
        <f t="shared" si="73"/>
        <v>58689</v>
      </c>
      <c r="BE23" s="46">
        <f t="shared" si="73"/>
        <v>15095</v>
      </c>
      <c r="BF23" s="46">
        <f t="shared" si="73"/>
        <v>8456</v>
      </c>
      <c r="BG23" s="46">
        <f t="shared" si="73"/>
        <v>3241</v>
      </c>
      <c r="BH23" s="46">
        <f t="shared" si="73"/>
        <v>1817</v>
      </c>
      <c r="BI23" s="46">
        <f t="shared" si="73"/>
        <v>18336</v>
      </c>
      <c r="BJ23" s="46">
        <f t="shared" si="73"/>
        <v>10273</v>
      </c>
      <c r="BK23" s="46">
        <f>SUM(BK11:BK22)</f>
        <v>18494</v>
      </c>
      <c r="BL23" s="46">
        <f>SUM(BL11:BL22)</f>
        <v>7316</v>
      </c>
      <c r="BM23" s="46">
        <f>SUM(BM11:BM22)</f>
        <v>6656</v>
      </c>
      <c r="BN23" s="46">
        <f>SUM(BN11:BN22)</f>
        <v>1060</v>
      </c>
      <c r="BO23" s="46">
        <f t="shared" ref="BO23:DZ23" si="74">SUM(BO11:BO22)</f>
        <v>25150</v>
      </c>
      <c r="BP23" s="46">
        <f t="shared" si="74"/>
        <v>8376</v>
      </c>
      <c r="BQ23" s="46">
        <f t="shared" si="74"/>
        <v>70305</v>
      </c>
      <c r="BR23" s="46">
        <f t="shared" si="74"/>
        <v>42400</v>
      </c>
      <c r="BS23" s="46">
        <f t="shared" si="74"/>
        <v>23805</v>
      </c>
      <c r="BT23" s="46">
        <f t="shared" si="74"/>
        <v>14145</v>
      </c>
      <c r="BU23" s="46">
        <f t="shared" si="74"/>
        <v>94110</v>
      </c>
      <c r="BV23" s="46">
        <f t="shared" si="74"/>
        <v>56545</v>
      </c>
      <c r="BW23" s="46">
        <f t="shared" si="74"/>
        <v>94605</v>
      </c>
      <c r="BX23" s="46">
        <f t="shared" si="74"/>
        <v>76370</v>
      </c>
      <c r="BY23" s="46">
        <f t="shared" si="74"/>
        <v>53504</v>
      </c>
      <c r="BZ23" s="46">
        <f t="shared" si="74"/>
        <v>55550</v>
      </c>
      <c r="CA23" s="46">
        <f t="shared" si="74"/>
        <v>148109</v>
      </c>
      <c r="CB23" s="46">
        <f t="shared" si="74"/>
        <v>131920</v>
      </c>
      <c r="CC23" s="46">
        <f t="shared" si="74"/>
        <v>150617</v>
      </c>
      <c r="CD23" s="46">
        <f t="shared" si="74"/>
        <v>76900</v>
      </c>
      <c r="CE23" s="46">
        <f t="shared" si="74"/>
        <v>65287</v>
      </c>
      <c r="CF23" s="46">
        <f t="shared" si="74"/>
        <v>43101</v>
      </c>
      <c r="CG23" s="46">
        <f t="shared" si="74"/>
        <v>215904</v>
      </c>
      <c r="CH23" s="46">
        <f t="shared" si="74"/>
        <v>120001</v>
      </c>
      <c r="CI23" s="46">
        <f t="shared" si="74"/>
        <v>22938.5</v>
      </c>
      <c r="CJ23" s="46">
        <f t="shared" si="74"/>
        <v>33505.5</v>
      </c>
      <c r="CK23" s="46">
        <f t="shared" si="74"/>
        <v>22938.5</v>
      </c>
      <c r="CL23" s="46">
        <f t="shared" si="74"/>
        <v>33505.5</v>
      </c>
      <c r="CM23" s="46">
        <f t="shared" si="74"/>
        <v>45877</v>
      </c>
      <c r="CN23" s="46">
        <f t="shared" si="74"/>
        <v>67011</v>
      </c>
      <c r="CO23" s="46">
        <f t="shared" si="74"/>
        <v>179917</v>
      </c>
      <c r="CP23" s="46">
        <f t="shared" si="74"/>
        <v>110860</v>
      </c>
      <c r="CQ23" s="46">
        <f t="shared" si="74"/>
        <v>46008</v>
      </c>
      <c r="CR23" s="46">
        <f t="shared" si="74"/>
        <v>28015</v>
      </c>
      <c r="CS23" s="46">
        <f t="shared" si="74"/>
        <v>225925</v>
      </c>
      <c r="CT23" s="46">
        <f t="shared" si="74"/>
        <v>138875</v>
      </c>
      <c r="CU23" s="46">
        <f t="shared" si="74"/>
        <v>0</v>
      </c>
      <c r="CV23" s="46">
        <f t="shared" si="74"/>
        <v>0</v>
      </c>
      <c r="CW23" s="46">
        <f t="shared" si="74"/>
        <v>0</v>
      </c>
      <c r="CX23" s="46">
        <f t="shared" si="74"/>
        <v>0</v>
      </c>
      <c r="CY23" s="46">
        <f t="shared" si="74"/>
        <v>0</v>
      </c>
      <c r="CZ23" s="46">
        <f t="shared" si="74"/>
        <v>0</v>
      </c>
      <c r="DA23" s="46">
        <f t="shared" si="74"/>
        <v>0</v>
      </c>
      <c r="DB23" s="46">
        <f t="shared" si="74"/>
        <v>0</v>
      </c>
      <c r="DC23" s="46">
        <f t="shared" si="74"/>
        <v>0</v>
      </c>
      <c r="DD23" s="46">
        <f t="shared" si="74"/>
        <v>0</v>
      </c>
      <c r="DE23" s="46">
        <f t="shared" si="74"/>
        <v>0</v>
      </c>
      <c r="DF23" s="46">
        <f t="shared" si="74"/>
        <v>0</v>
      </c>
      <c r="DG23" s="46">
        <f t="shared" si="74"/>
        <v>77300</v>
      </c>
      <c r="DH23" s="46">
        <f t="shared" si="74"/>
        <v>87900</v>
      </c>
      <c r="DI23" s="46">
        <f t="shared" si="74"/>
        <v>14750</v>
      </c>
      <c r="DJ23" s="46">
        <f t="shared" si="74"/>
        <v>13203</v>
      </c>
      <c r="DK23" s="46">
        <f t="shared" si="74"/>
        <v>92050</v>
      </c>
      <c r="DL23" s="46">
        <f t="shared" si="74"/>
        <v>101103</v>
      </c>
      <c r="DM23" s="46">
        <f t="shared" si="74"/>
        <v>98249.600000000006</v>
      </c>
      <c r="DN23" s="46">
        <f t="shared" si="74"/>
        <v>67298.400000000009</v>
      </c>
      <c r="DO23" s="46">
        <f t="shared" si="74"/>
        <v>42409.2</v>
      </c>
      <c r="DP23" s="46">
        <f t="shared" si="74"/>
        <v>54018</v>
      </c>
      <c r="DQ23" s="46">
        <f t="shared" si="74"/>
        <v>140658.80000000002</v>
      </c>
      <c r="DR23" s="46">
        <f t="shared" si="74"/>
        <v>121316.40000000002</v>
      </c>
      <c r="DS23" s="46">
        <f t="shared" si="74"/>
        <v>18804</v>
      </c>
      <c r="DT23" s="46">
        <f t="shared" si="74"/>
        <v>37601</v>
      </c>
      <c r="DU23" s="46">
        <f t="shared" si="74"/>
        <v>6542</v>
      </c>
      <c r="DV23" s="46">
        <f t="shared" si="74"/>
        <v>13057</v>
      </c>
      <c r="DW23" s="46">
        <f t="shared" si="74"/>
        <v>25346</v>
      </c>
      <c r="DX23" s="46">
        <f t="shared" si="74"/>
        <v>50658</v>
      </c>
      <c r="DY23" s="46">
        <f t="shared" si="74"/>
        <v>140293</v>
      </c>
      <c r="DZ23" s="46">
        <f t="shared" si="74"/>
        <v>187213</v>
      </c>
      <c r="EA23" s="46">
        <f t="shared" ref="EA23:GL23" si="75">SUM(EA11:EA22)</f>
        <v>59190</v>
      </c>
      <c r="EB23" s="46">
        <f t="shared" si="75"/>
        <v>100407</v>
      </c>
      <c r="EC23" s="46">
        <f t="shared" si="75"/>
        <v>199483</v>
      </c>
      <c r="ED23" s="46">
        <f t="shared" si="75"/>
        <v>287620</v>
      </c>
      <c r="EE23" s="46">
        <f t="shared" si="75"/>
        <v>58402</v>
      </c>
      <c r="EF23" s="46">
        <f t="shared" si="75"/>
        <v>81000</v>
      </c>
      <c r="EG23" s="46">
        <f t="shared" si="75"/>
        <v>18419</v>
      </c>
      <c r="EH23" s="46">
        <f t="shared" si="75"/>
        <v>28578</v>
      </c>
      <c r="EI23" s="46">
        <f t="shared" si="75"/>
        <v>76821</v>
      </c>
      <c r="EJ23" s="46">
        <f t="shared" si="75"/>
        <v>109578</v>
      </c>
      <c r="EK23" s="46">
        <f t="shared" si="75"/>
        <v>8294</v>
      </c>
      <c r="EL23" s="46">
        <f t="shared" si="75"/>
        <v>2904</v>
      </c>
      <c r="EM23" s="46">
        <f t="shared" si="75"/>
        <v>4283</v>
      </c>
      <c r="EN23" s="46">
        <f t="shared" si="75"/>
        <v>7032</v>
      </c>
      <c r="EO23" s="46">
        <f t="shared" si="75"/>
        <v>12577</v>
      </c>
      <c r="EP23" s="46">
        <f t="shared" si="75"/>
        <v>9936</v>
      </c>
      <c r="EQ23" s="46">
        <f t="shared" si="75"/>
        <v>34057</v>
      </c>
      <c r="ER23" s="46">
        <f t="shared" si="75"/>
        <v>60500</v>
      </c>
      <c r="ES23" s="46">
        <f t="shared" si="75"/>
        <v>25531</v>
      </c>
      <c r="ET23" s="46">
        <f t="shared" si="75"/>
        <v>41194.550000000003</v>
      </c>
      <c r="EU23" s="46">
        <f t="shared" si="75"/>
        <v>59588</v>
      </c>
      <c r="EV23" s="46">
        <f t="shared" si="75"/>
        <v>101694.54999999999</v>
      </c>
      <c r="EW23" s="46">
        <f t="shared" si="75"/>
        <v>89845</v>
      </c>
      <c r="EX23" s="46">
        <f t="shared" si="75"/>
        <v>78200</v>
      </c>
      <c r="EY23" s="46">
        <f t="shared" si="75"/>
        <v>30600</v>
      </c>
      <c r="EZ23" s="46">
        <f t="shared" si="75"/>
        <v>26158</v>
      </c>
      <c r="FA23" s="46">
        <f t="shared" si="75"/>
        <v>120445</v>
      </c>
      <c r="FB23" s="46">
        <f t="shared" si="75"/>
        <v>104358</v>
      </c>
      <c r="FC23" s="46">
        <f t="shared" si="75"/>
        <v>28445</v>
      </c>
      <c r="FD23" s="46">
        <f t="shared" si="75"/>
        <v>11110</v>
      </c>
      <c r="FE23" s="46">
        <f t="shared" si="75"/>
        <v>7942</v>
      </c>
      <c r="FF23" s="46">
        <f t="shared" si="75"/>
        <v>3273</v>
      </c>
      <c r="FG23" s="46">
        <f t="shared" si="75"/>
        <v>36387</v>
      </c>
      <c r="FH23" s="46">
        <f t="shared" si="75"/>
        <v>14383</v>
      </c>
      <c r="FI23" s="46">
        <f t="shared" si="75"/>
        <v>9517.5000000000018</v>
      </c>
      <c r="FJ23" s="46">
        <f t="shared" si="75"/>
        <v>17084</v>
      </c>
      <c r="FK23" s="46">
        <f t="shared" si="75"/>
        <v>22207.5</v>
      </c>
      <c r="FL23" s="46">
        <f t="shared" si="75"/>
        <v>25379</v>
      </c>
      <c r="FM23" s="46">
        <f t="shared" si="75"/>
        <v>31725</v>
      </c>
      <c r="FN23" s="46">
        <f t="shared" si="75"/>
        <v>42463</v>
      </c>
      <c r="FO23" s="46">
        <f t="shared" si="75"/>
        <v>51728</v>
      </c>
      <c r="FP23" s="46">
        <f t="shared" si="75"/>
        <v>54111</v>
      </c>
      <c r="FQ23" s="46">
        <f t="shared" si="75"/>
        <v>22910</v>
      </c>
      <c r="FR23" s="46">
        <f t="shared" si="75"/>
        <v>23534</v>
      </c>
      <c r="FS23" s="46">
        <f t="shared" si="75"/>
        <v>74638</v>
      </c>
      <c r="FT23" s="46">
        <f t="shared" si="75"/>
        <v>77645</v>
      </c>
      <c r="FU23" s="46">
        <f t="shared" si="75"/>
        <v>43614</v>
      </c>
      <c r="FV23" s="46">
        <f t="shared" si="75"/>
        <v>51700</v>
      </c>
      <c r="FW23" s="46">
        <f t="shared" si="75"/>
        <v>25601</v>
      </c>
      <c r="FX23" s="46">
        <f t="shared" si="75"/>
        <v>32251</v>
      </c>
      <c r="FY23" s="46">
        <f t="shared" si="75"/>
        <v>69215</v>
      </c>
      <c r="FZ23" s="46">
        <f t="shared" si="75"/>
        <v>83951</v>
      </c>
      <c r="GA23" s="46">
        <f t="shared" si="75"/>
        <v>13584</v>
      </c>
      <c r="GB23" s="46">
        <f t="shared" si="75"/>
        <v>15150</v>
      </c>
      <c r="GC23" s="46">
        <f t="shared" si="75"/>
        <v>6998</v>
      </c>
      <c r="GD23" s="46">
        <f t="shared" si="75"/>
        <v>7450</v>
      </c>
      <c r="GE23" s="46">
        <f t="shared" si="75"/>
        <v>20582</v>
      </c>
      <c r="GF23" s="46">
        <f t="shared" si="75"/>
        <v>22600</v>
      </c>
      <c r="GG23" s="46">
        <f t="shared" si="75"/>
        <v>84909</v>
      </c>
      <c r="GH23" s="46">
        <f t="shared" si="75"/>
        <v>87889.430000000008</v>
      </c>
      <c r="GI23" s="46">
        <f t="shared" si="75"/>
        <v>153682</v>
      </c>
      <c r="GJ23" s="46">
        <f t="shared" si="75"/>
        <v>175582.55</v>
      </c>
      <c r="GK23" s="46">
        <f t="shared" si="75"/>
        <v>238591</v>
      </c>
      <c r="GL23" s="46">
        <f t="shared" si="75"/>
        <v>263471.98</v>
      </c>
      <c r="GM23" s="46">
        <f t="shared" ref="GM23:HJ23" si="76">SUM(GM11:GM22)</f>
        <v>6435</v>
      </c>
      <c r="GN23" s="46">
        <f t="shared" si="76"/>
        <v>4010</v>
      </c>
      <c r="GO23" s="46">
        <f t="shared" si="76"/>
        <v>2420</v>
      </c>
      <c r="GP23" s="46">
        <f t="shared" si="76"/>
        <v>1362</v>
      </c>
      <c r="GQ23" s="46">
        <f t="shared" si="76"/>
        <v>8855</v>
      </c>
      <c r="GR23" s="46">
        <f t="shared" si="76"/>
        <v>5372</v>
      </c>
      <c r="GS23" s="46">
        <f t="shared" si="76"/>
        <v>59360</v>
      </c>
      <c r="GT23" s="46">
        <f t="shared" si="76"/>
        <v>72172</v>
      </c>
      <c r="GU23" s="46">
        <f t="shared" si="76"/>
        <v>23373</v>
      </c>
      <c r="GV23" s="46">
        <f t="shared" si="76"/>
        <v>26338</v>
      </c>
      <c r="GW23" s="46">
        <f t="shared" si="76"/>
        <v>82733</v>
      </c>
      <c r="GX23" s="46">
        <f t="shared" si="76"/>
        <v>98510</v>
      </c>
      <c r="GY23" s="46">
        <f t="shared" si="76"/>
        <v>29924</v>
      </c>
      <c r="GZ23" s="46">
        <f t="shared" si="76"/>
        <v>30300</v>
      </c>
      <c r="HA23" s="46">
        <f t="shared" si="76"/>
        <v>3248</v>
      </c>
      <c r="HB23" s="46">
        <f t="shared" si="76"/>
        <v>4400</v>
      </c>
      <c r="HC23" s="46">
        <f t="shared" si="76"/>
        <v>33172</v>
      </c>
      <c r="HD23" s="46">
        <f t="shared" si="76"/>
        <v>34700</v>
      </c>
      <c r="HE23" s="46">
        <f t="shared" si="76"/>
        <v>179100</v>
      </c>
      <c r="HF23" s="46">
        <f t="shared" si="76"/>
        <v>131200</v>
      </c>
      <c r="HG23" s="46">
        <f t="shared" si="76"/>
        <v>9150</v>
      </c>
      <c r="HH23" s="46">
        <f t="shared" si="76"/>
        <v>11477</v>
      </c>
      <c r="HI23" s="46">
        <f t="shared" si="76"/>
        <v>188250</v>
      </c>
      <c r="HJ23" s="46">
        <f t="shared" si="76"/>
        <v>142677</v>
      </c>
      <c r="HK23" s="46">
        <f t="shared" ref="HK23:HP23" si="77">SUM(HK11:HK22)</f>
        <v>2355090.6000000006</v>
      </c>
      <c r="HL23" s="46">
        <f t="shared" si="77"/>
        <v>2007443.4300000002</v>
      </c>
      <c r="HM23" s="46">
        <f t="shared" si="77"/>
        <v>951760.20000000007</v>
      </c>
      <c r="HN23" s="46">
        <f t="shared" si="77"/>
        <v>988597.50000000023</v>
      </c>
      <c r="HO23" s="46">
        <f t="shared" si="77"/>
        <v>3306850.8000000003</v>
      </c>
      <c r="HP23" s="46">
        <f t="shared" si="77"/>
        <v>2996040.9300000006</v>
      </c>
    </row>
    <row r="24" spans="1:224" s="48" customFormat="1" ht="15" customHeight="1" x14ac:dyDescent="0.25">
      <c r="A24" s="36">
        <v>13</v>
      </c>
      <c r="B24" s="37" t="s">
        <v>197</v>
      </c>
      <c r="C24" s="56">
        <v>3897</v>
      </c>
      <c r="D24" s="56">
        <v>3100</v>
      </c>
      <c r="E24" s="56">
        <v>2099</v>
      </c>
      <c r="F24" s="56">
        <v>1633</v>
      </c>
      <c r="G24" s="56">
        <f>C24+E24</f>
        <v>5996</v>
      </c>
      <c r="H24" s="56">
        <f>D24+F24</f>
        <v>4733</v>
      </c>
      <c r="I24" s="56">
        <v>500</v>
      </c>
      <c r="J24" s="56">
        <v>400</v>
      </c>
      <c r="K24" s="56">
        <v>100</v>
      </c>
      <c r="L24" s="56">
        <v>50</v>
      </c>
      <c r="M24" s="56">
        <f t="shared" si="5"/>
        <v>600</v>
      </c>
      <c r="N24" s="56">
        <f>J24+L24</f>
        <v>450</v>
      </c>
      <c r="O24" s="56">
        <v>950</v>
      </c>
      <c r="P24" s="56">
        <v>1000</v>
      </c>
      <c r="Q24" s="56">
        <v>250</v>
      </c>
      <c r="R24" s="56">
        <v>250</v>
      </c>
      <c r="S24" s="56">
        <f t="shared" ref="S24" si="78">O24+Q24</f>
        <v>1200</v>
      </c>
      <c r="T24" s="56">
        <f t="shared" ref="T24" si="79">P24+R24</f>
        <v>1250</v>
      </c>
      <c r="U24" s="56">
        <v>3076</v>
      </c>
      <c r="V24" s="56">
        <v>1500</v>
      </c>
      <c r="W24" s="56">
        <v>787</v>
      </c>
      <c r="X24" s="56">
        <v>600</v>
      </c>
      <c r="Y24" s="56">
        <f>U24+W24</f>
        <v>3863</v>
      </c>
      <c r="Z24" s="56">
        <f>V24+X24</f>
        <v>2100</v>
      </c>
      <c r="AA24" s="56">
        <v>3775</v>
      </c>
      <c r="AB24" s="56">
        <v>3000</v>
      </c>
      <c r="AC24" s="56">
        <v>976</v>
      </c>
      <c r="AD24" s="56">
        <v>800</v>
      </c>
      <c r="AE24" s="56">
        <f>AA24+AC24</f>
        <v>4751</v>
      </c>
      <c r="AF24" s="56">
        <f>AB24+AD24</f>
        <v>3800</v>
      </c>
      <c r="AG24" s="56">
        <v>192</v>
      </c>
      <c r="AH24" s="56">
        <v>91.699999999999989</v>
      </c>
      <c r="AI24" s="56">
        <v>82</v>
      </c>
      <c r="AJ24" s="56">
        <v>39.300000000000011</v>
      </c>
      <c r="AK24" s="56">
        <f>AG24+AI24</f>
        <v>274</v>
      </c>
      <c r="AL24" s="56">
        <f>AH24+AJ24</f>
        <v>131</v>
      </c>
      <c r="AM24" s="56">
        <v>150</v>
      </c>
      <c r="AN24" s="56">
        <v>300</v>
      </c>
      <c r="AO24" s="56">
        <v>50</v>
      </c>
      <c r="AP24" s="56">
        <v>100</v>
      </c>
      <c r="AQ24" s="56">
        <f>AM24+AO24</f>
        <v>200</v>
      </c>
      <c r="AR24" s="56">
        <f>AN24+AP24</f>
        <v>400</v>
      </c>
      <c r="AS24" s="56">
        <v>500</v>
      </c>
      <c r="AT24" s="56">
        <v>386</v>
      </c>
      <c r="AU24" s="56">
        <v>0</v>
      </c>
      <c r="AV24" s="56">
        <v>0</v>
      </c>
      <c r="AW24" s="56">
        <f>AS24+AU24</f>
        <v>500</v>
      </c>
      <c r="AX24" s="56">
        <f>AT24+AV24</f>
        <v>386</v>
      </c>
      <c r="AY24" s="56">
        <v>685</v>
      </c>
      <c r="AZ24" s="56">
        <v>400</v>
      </c>
      <c r="BA24" s="56">
        <v>106</v>
      </c>
      <c r="BB24" s="56">
        <v>28</v>
      </c>
      <c r="BC24" s="56">
        <f>AY24+BA24</f>
        <v>791</v>
      </c>
      <c r="BD24" s="56">
        <f>AZ24+BB24</f>
        <v>428</v>
      </c>
      <c r="BE24" s="56">
        <v>200</v>
      </c>
      <c r="BF24" s="56">
        <v>112</v>
      </c>
      <c r="BG24" s="56">
        <v>42</v>
      </c>
      <c r="BH24" s="56">
        <v>24</v>
      </c>
      <c r="BI24" s="56">
        <f t="shared" si="21"/>
        <v>242</v>
      </c>
      <c r="BJ24" s="56">
        <f t="shared" si="22"/>
        <v>136</v>
      </c>
      <c r="BK24" s="56">
        <v>197</v>
      </c>
      <c r="BL24" s="56">
        <v>100</v>
      </c>
      <c r="BM24" s="56">
        <v>878</v>
      </c>
      <c r="BN24" s="56">
        <v>49</v>
      </c>
      <c r="BO24" s="56">
        <f t="shared" si="23"/>
        <v>1075</v>
      </c>
      <c r="BP24" s="56">
        <f t="shared" si="24"/>
        <v>149</v>
      </c>
      <c r="BQ24" s="56">
        <v>1173</v>
      </c>
      <c r="BR24" s="56">
        <v>700</v>
      </c>
      <c r="BS24" s="56">
        <v>408</v>
      </c>
      <c r="BT24" s="56">
        <v>251</v>
      </c>
      <c r="BU24" s="56">
        <v>1581</v>
      </c>
      <c r="BV24" s="56">
        <f t="shared" si="26"/>
        <v>951</v>
      </c>
      <c r="BW24" s="193">
        <v>1580</v>
      </c>
      <c r="BX24" s="193">
        <v>1400</v>
      </c>
      <c r="BY24" s="193">
        <v>721</v>
      </c>
      <c r="BZ24" s="193">
        <v>800</v>
      </c>
      <c r="CA24" s="56">
        <f>BW24+BY24</f>
        <v>2301</v>
      </c>
      <c r="CB24" s="56">
        <f>BX24+BZ24</f>
        <v>2200</v>
      </c>
      <c r="CC24" s="56">
        <v>4833</v>
      </c>
      <c r="CD24" s="56">
        <v>2500</v>
      </c>
      <c r="CE24" s="56">
        <v>2091</v>
      </c>
      <c r="CF24" s="56">
        <v>1034</v>
      </c>
      <c r="CG24" s="56">
        <f>CC24+CE24</f>
        <v>6924</v>
      </c>
      <c r="CH24" s="56">
        <f>CD24+CF24</f>
        <v>3534</v>
      </c>
      <c r="CI24" s="56">
        <v>3296.5</v>
      </c>
      <c r="CJ24" s="56">
        <v>499.5</v>
      </c>
      <c r="CK24" s="56">
        <v>3296.5</v>
      </c>
      <c r="CL24" s="56">
        <v>499.5</v>
      </c>
      <c r="CM24" s="56">
        <f>CI24+CK24</f>
        <v>6593</v>
      </c>
      <c r="CN24" s="56">
        <f>CJ24+CL24</f>
        <v>999</v>
      </c>
      <c r="CO24" s="56">
        <v>5599</v>
      </c>
      <c r="CP24" s="56">
        <v>3429</v>
      </c>
      <c r="CQ24" s="56">
        <v>1444</v>
      </c>
      <c r="CR24" s="56">
        <v>900</v>
      </c>
      <c r="CS24" s="56">
        <f>CO24+CQ24</f>
        <v>7043</v>
      </c>
      <c r="CT24" s="56">
        <f>CP24+CR24</f>
        <v>4329</v>
      </c>
      <c r="CU24" s="56">
        <v>0</v>
      </c>
      <c r="CV24" s="56">
        <v>0</v>
      </c>
      <c r="CW24" s="56">
        <v>0</v>
      </c>
      <c r="CX24" s="56">
        <v>0</v>
      </c>
      <c r="CY24" s="56">
        <f t="shared" ref="CY24:CZ37" si="80">CU24+CW24</f>
        <v>0</v>
      </c>
      <c r="CZ24" s="56">
        <f t="shared" si="80"/>
        <v>0</v>
      </c>
      <c r="DA24" s="56">
        <v>0</v>
      </c>
      <c r="DB24" s="56">
        <v>0</v>
      </c>
      <c r="DC24" s="56">
        <v>0</v>
      </c>
      <c r="DD24" s="56">
        <v>0</v>
      </c>
      <c r="DE24" s="56">
        <f t="shared" ref="DE24:DF37" si="81">DA24+DC24</f>
        <v>0</v>
      </c>
      <c r="DF24" s="56">
        <f t="shared" si="81"/>
        <v>0</v>
      </c>
      <c r="DG24" s="56">
        <v>600</v>
      </c>
      <c r="DH24" s="56">
        <v>800</v>
      </c>
      <c r="DI24" s="56">
        <v>200</v>
      </c>
      <c r="DJ24" s="56">
        <v>100</v>
      </c>
      <c r="DK24" s="56">
        <f>DG24+DI24</f>
        <v>800</v>
      </c>
      <c r="DL24" s="56">
        <f>DH24+DJ24</f>
        <v>900</v>
      </c>
      <c r="DM24" s="56">
        <v>4890.4000000000005</v>
      </c>
      <c r="DN24" s="56">
        <v>3324</v>
      </c>
      <c r="DO24" s="56">
        <v>1222.6000000000001</v>
      </c>
      <c r="DP24" s="56">
        <v>1800</v>
      </c>
      <c r="DQ24" s="56">
        <f>DM24+DO24</f>
        <v>6113.0000000000009</v>
      </c>
      <c r="DR24" s="56">
        <f>DN24+DP24</f>
        <v>5124</v>
      </c>
      <c r="DS24" s="194">
        <v>737</v>
      </c>
      <c r="DT24" s="194">
        <v>1473</v>
      </c>
      <c r="DU24" s="194">
        <v>257</v>
      </c>
      <c r="DV24" s="195">
        <v>512</v>
      </c>
      <c r="DW24" s="56">
        <f>DS24+DU24</f>
        <v>994</v>
      </c>
      <c r="DX24" s="56">
        <f>DT24+DV24</f>
        <v>1985</v>
      </c>
      <c r="DY24" s="56">
        <v>4245</v>
      </c>
      <c r="DZ24" s="56">
        <v>5029</v>
      </c>
      <c r="EA24" s="56">
        <v>2076</v>
      </c>
      <c r="EB24" s="56">
        <v>3159</v>
      </c>
      <c r="EC24" s="56">
        <f>DY24+EA24</f>
        <v>6321</v>
      </c>
      <c r="ED24" s="56">
        <f>DZ24+EB24</f>
        <v>8188</v>
      </c>
      <c r="EE24" s="56">
        <v>462</v>
      </c>
      <c r="EF24" s="56">
        <v>1000</v>
      </c>
      <c r="EG24" s="56">
        <v>131</v>
      </c>
      <c r="EH24" s="56">
        <v>370</v>
      </c>
      <c r="EI24" s="56">
        <f>EE24+EG24</f>
        <v>593</v>
      </c>
      <c r="EJ24" s="56">
        <f>EF24+EH24</f>
        <v>1370</v>
      </c>
      <c r="EK24" s="193">
        <v>292</v>
      </c>
      <c r="EL24" s="193">
        <v>114.99999999999999</v>
      </c>
      <c r="EM24" s="193">
        <v>68</v>
      </c>
      <c r="EN24" s="193">
        <v>20</v>
      </c>
      <c r="EO24" s="56">
        <f>EK24+EM24</f>
        <v>360</v>
      </c>
      <c r="EP24" s="56">
        <f>EL24+EN24</f>
        <v>135</v>
      </c>
      <c r="EQ24" s="56">
        <v>3710</v>
      </c>
      <c r="ER24" s="56">
        <v>11300</v>
      </c>
      <c r="ES24" s="56">
        <v>1989</v>
      </c>
      <c r="ET24" s="56">
        <v>5797.18</v>
      </c>
      <c r="EU24" s="56">
        <f>EQ24+ES24</f>
        <v>5699</v>
      </c>
      <c r="EV24" s="56">
        <f>ER24+ET24</f>
        <v>17097.18</v>
      </c>
      <c r="EW24" s="56">
        <v>1482</v>
      </c>
      <c r="EX24" s="56">
        <v>1100</v>
      </c>
      <c r="EY24" s="56">
        <v>513</v>
      </c>
      <c r="EZ24" s="56">
        <v>362</v>
      </c>
      <c r="FA24" s="56">
        <f t="shared" ref="FA24:FA37" si="82">EW24+EY24</f>
        <v>1995</v>
      </c>
      <c r="FB24" s="56">
        <f t="shared" ref="FB24:FB37" si="83">EX24+EZ24</f>
        <v>1462</v>
      </c>
      <c r="FC24" s="56">
        <v>1429</v>
      </c>
      <c r="FD24" s="87">
        <v>200</v>
      </c>
      <c r="FE24" s="56">
        <v>411</v>
      </c>
      <c r="FF24" s="87">
        <v>143</v>
      </c>
      <c r="FG24" s="56">
        <f t="shared" si="51"/>
        <v>1840</v>
      </c>
      <c r="FH24" s="56">
        <f t="shared" si="52"/>
        <v>343</v>
      </c>
      <c r="FI24" s="56">
        <v>323.09999999999997</v>
      </c>
      <c r="FJ24" s="56">
        <v>675</v>
      </c>
      <c r="FK24" s="56">
        <v>753.90000000000009</v>
      </c>
      <c r="FL24" s="56">
        <v>572</v>
      </c>
      <c r="FM24" s="56">
        <f t="shared" ref="FM24:FM37" si="84">FI24+FK24</f>
        <v>1077</v>
      </c>
      <c r="FN24" s="56">
        <f t="shared" ref="FN24:FN37" si="85">FJ24+FL24</f>
        <v>1247</v>
      </c>
      <c r="FO24" s="56">
        <v>1555</v>
      </c>
      <c r="FP24" s="56">
        <v>1700</v>
      </c>
      <c r="FQ24" s="56">
        <v>674</v>
      </c>
      <c r="FR24" s="56">
        <v>622</v>
      </c>
      <c r="FS24" s="56">
        <f>FO24+FQ24</f>
        <v>2229</v>
      </c>
      <c r="FT24" s="56">
        <f>FP24+FR24</f>
        <v>2322</v>
      </c>
      <c r="FU24" s="56">
        <v>2173</v>
      </c>
      <c r="FV24" s="56">
        <v>2500</v>
      </c>
      <c r="FW24" s="56">
        <v>1170</v>
      </c>
      <c r="FX24" s="56">
        <v>1500</v>
      </c>
      <c r="FY24" s="56">
        <f t="shared" si="57"/>
        <v>3343</v>
      </c>
      <c r="FZ24" s="56">
        <f t="shared" si="58"/>
        <v>4000</v>
      </c>
      <c r="GA24" s="56">
        <v>99</v>
      </c>
      <c r="GB24" s="56">
        <v>250</v>
      </c>
      <c r="GC24" s="56">
        <v>51</v>
      </c>
      <c r="GD24" s="56">
        <v>300</v>
      </c>
      <c r="GE24" s="56">
        <f>GA24+GC24</f>
        <v>150</v>
      </c>
      <c r="GF24" s="56">
        <f>GB24+GD24</f>
        <v>550</v>
      </c>
      <c r="GG24" s="56">
        <v>1475</v>
      </c>
      <c r="GH24" s="56">
        <v>1506.69</v>
      </c>
      <c r="GI24" s="56">
        <v>2613</v>
      </c>
      <c r="GJ24" s="56">
        <v>2796.5099999999998</v>
      </c>
      <c r="GK24" s="56">
        <f>GG24+GI24</f>
        <v>4088</v>
      </c>
      <c r="GL24" s="56">
        <f>GH24+GJ24</f>
        <v>4303.2</v>
      </c>
      <c r="GM24" s="56">
        <v>183</v>
      </c>
      <c r="GN24" s="56">
        <v>100</v>
      </c>
      <c r="GO24" s="56">
        <v>88</v>
      </c>
      <c r="GP24" s="56">
        <v>75</v>
      </c>
      <c r="GQ24" s="56">
        <f>GM24+GO24</f>
        <v>271</v>
      </c>
      <c r="GR24" s="56">
        <f>GN24+GP24</f>
        <v>175</v>
      </c>
      <c r="GS24" s="56">
        <v>706</v>
      </c>
      <c r="GT24" s="56">
        <v>1180</v>
      </c>
      <c r="GU24" s="56">
        <v>508</v>
      </c>
      <c r="GV24" s="56">
        <v>450</v>
      </c>
      <c r="GW24" s="56">
        <f>GS24+GU24</f>
        <v>1214</v>
      </c>
      <c r="GX24" s="56">
        <f>GT24+GV24</f>
        <v>1630</v>
      </c>
      <c r="GY24" s="201">
        <v>103</v>
      </c>
      <c r="GZ24" s="202">
        <v>300</v>
      </c>
      <c r="HA24" s="201">
        <v>50</v>
      </c>
      <c r="HB24" s="202">
        <v>50</v>
      </c>
      <c r="HC24" s="56">
        <f t="shared" ref="HC24:HC37" si="86">GY24+HA24</f>
        <v>153</v>
      </c>
      <c r="HD24" s="56">
        <f t="shared" ref="HD24:HD37" si="87">GZ24+HB24</f>
        <v>350</v>
      </c>
      <c r="HE24" s="197">
        <v>2000</v>
      </c>
      <c r="HF24" s="199">
        <v>712</v>
      </c>
      <c r="HG24" s="197">
        <v>175</v>
      </c>
      <c r="HH24" s="197">
        <v>250</v>
      </c>
      <c r="HI24" s="56">
        <f t="shared" ref="HI24:HI37" si="88">HE24+HG24</f>
        <v>2175</v>
      </c>
      <c r="HJ24" s="56">
        <f t="shared" ref="HJ24:HJ37" si="89">HF24+HH24</f>
        <v>962</v>
      </c>
      <c r="HK24" s="56">
        <f t="shared" ref="HK24:HP24" si="90">C24+I24+O24+U24+AA24+AG24+AM24+AS24+AY24+BE24+BK24+BQ24+BW24+CC24+CI24+CO24+CU24+DA24+DG24+DM24+DS24+DY24+EE24+EK24+EQ24+EW24+FC24+FI24+FO24+FU24+GA24+GG24+GM24+GS24+GY24+HE24</f>
        <v>57068</v>
      </c>
      <c r="HL24" s="56">
        <f t="shared" si="90"/>
        <v>52182.89</v>
      </c>
      <c r="HM24" s="56">
        <f t="shared" si="90"/>
        <v>26281</v>
      </c>
      <c r="HN24" s="56">
        <f t="shared" si="90"/>
        <v>25936.489999999998</v>
      </c>
      <c r="HO24" s="56">
        <f t="shared" si="90"/>
        <v>83349</v>
      </c>
      <c r="HP24" s="56">
        <f t="shared" si="90"/>
        <v>78119.37999999999</v>
      </c>
    </row>
    <row r="25" spans="1:224" s="48" customFormat="1" ht="15" customHeight="1" x14ac:dyDescent="0.25">
      <c r="A25" s="36">
        <v>14</v>
      </c>
      <c r="B25" s="37" t="s">
        <v>198</v>
      </c>
      <c r="C25" s="56">
        <v>0</v>
      </c>
      <c r="D25" s="56">
        <v>0</v>
      </c>
      <c r="E25" s="56">
        <v>0</v>
      </c>
      <c r="F25" s="56">
        <v>0</v>
      </c>
      <c r="G25" s="56">
        <f t="shared" ref="G25:G37" si="91">C25+E25</f>
        <v>0</v>
      </c>
      <c r="H25" s="56">
        <f t="shared" ref="H25:H37" si="92">D25+F25</f>
        <v>0</v>
      </c>
      <c r="I25" s="56"/>
      <c r="J25" s="56">
        <v>0</v>
      </c>
      <c r="K25" s="56"/>
      <c r="L25" s="56">
        <v>0</v>
      </c>
      <c r="M25" s="56">
        <f t="shared" si="5"/>
        <v>0</v>
      </c>
      <c r="N25" s="56">
        <f t="shared" ref="N25:N37" si="93">J25+L25</f>
        <v>0</v>
      </c>
      <c r="O25" s="56">
        <v>0</v>
      </c>
      <c r="P25" s="56">
        <v>0</v>
      </c>
      <c r="Q25" s="56">
        <v>0</v>
      </c>
      <c r="R25" s="56">
        <v>0</v>
      </c>
      <c r="S25" s="56">
        <f t="shared" ref="S25:S37" si="94">O25+Q25</f>
        <v>0</v>
      </c>
      <c r="T25" s="56">
        <f t="shared" ref="T25:T37" si="95">P25+R25</f>
        <v>0</v>
      </c>
      <c r="U25" s="56">
        <v>0</v>
      </c>
      <c r="V25" s="56">
        <v>0</v>
      </c>
      <c r="W25" s="56">
        <v>0</v>
      </c>
      <c r="X25" s="56">
        <v>0</v>
      </c>
      <c r="Y25" s="56">
        <f t="shared" ref="Y25:Y37" si="96">U25+W25</f>
        <v>0</v>
      </c>
      <c r="Z25" s="56">
        <f t="shared" ref="Z25:Z37" si="97">V25+X25</f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f t="shared" ref="AE25:AE37" si="98">AA25+AC25</f>
        <v>0</v>
      </c>
      <c r="AF25" s="56">
        <f t="shared" ref="AF25:AF37" si="99">AB25+AD25</f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f t="shared" ref="AK25:AK37" si="100">AG25+AI25</f>
        <v>0</v>
      </c>
      <c r="AL25" s="56">
        <f t="shared" ref="AL25:AL37" si="101">AH25+AJ25</f>
        <v>0</v>
      </c>
      <c r="AM25" s="56"/>
      <c r="AN25" s="56">
        <v>0</v>
      </c>
      <c r="AO25" s="56"/>
      <c r="AP25" s="56">
        <v>0</v>
      </c>
      <c r="AQ25" s="56">
        <f t="shared" ref="AQ25:AQ37" si="102">AM25+AO25</f>
        <v>0</v>
      </c>
      <c r="AR25" s="56">
        <f t="shared" ref="AR25:AR37" si="103">AN25+AP25</f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f t="shared" ref="AW25:AW37" si="104">AS25+AU25</f>
        <v>0</v>
      </c>
      <c r="AX25" s="56">
        <f t="shared" ref="AX25:AX37" si="105">AT25+AV25</f>
        <v>0</v>
      </c>
      <c r="AY25" s="56">
        <v>107</v>
      </c>
      <c r="AZ25" s="56">
        <v>70</v>
      </c>
      <c r="BA25" s="56">
        <v>0</v>
      </c>
      <c r="BB25" s="56">
        <v>0</v>
      </c>
      <c r="BC25" s="56">
        <f t="shared" ref="BC25:BC37" si="106">AY25+BA25</f>
        <v>107</v>
      </c>
      <c r="BD25" s="56">
        <f t="shared" ref="BD25:BD37" si="107">AZ25+BB25</f>
        <v>70</v>
      </c>
      <c r="BE25" s="56">
        <v>0</v>
      </c>
      <c r="BF25" s="56">
        <v>0</v>
      </c>
      <c r="BG25" s="56">
        <v>0</v>
      </c>
      <c r="BH25" s="56">
        <v>0</v>
      </c>
      <c r="BI25" s="56">
        <f t="shared" si="21"/>
        <v>0</v>
      </c>
      <c r="BJ25" s="56">
        <f t="shared" si="22"/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f t="shared" si="23"/>
        <v>0</v>
      </c>
      <c r="BP25" s="56">
        <f t="shared" si="24"/>
        <v>0</v>
      </c>
      <c r="BQ25" s="56"/>
      <c r="BR25" s="56">
        <v>0</v>
      </c>
      <c r="BS25" s="56"/>
      <c r="BT25" s="56">
        <v>0</v>
      </c>
      <c r="BU25" s="56">
        <v>0</v>
      </c>
      <c r="BV25" s="56">
        <f t="shared" si="26"/>
        <v>0</v>
      </c>
      <c r="BW25" s="193">
        <v>0</v>
      </c>
      <c r="BX25" s="193">
        <v>0</v>
      </c>
      <c r="BY25" s="193">
        <v>0</v>
      </c>
      <c r="BZ25" s="193">
        <v>0</v>
      </c>
      <c r="CA25" s="56">
        <f t="shared" ref="CA25:CA37" si="108">BW25+BY25</f>
        <v>0</v>
      </c>
      <c r="CB25" s="56">
        <f t="shared" ref="CB25:CB37" si="109">BX25+BZ25</f>
        <v>0</v>
      </c>
      <c r="CC25" s="56">
        <v>232</v>
      </c>
      <c r="CD25" s="56">
        <v>100</v>
      </c>
      <c r="CE25" s="56">
        <v>102</v>
      </c>
      <c r="CF25" s="56">
        <v>67</v>
      </c>
      <c r="CG25" s="56">
        <f t="shared" ref="CG25:CG37" si="110">CC25+CE25</f>
        <v>334</v>
      </c>
      <c r="CH25" s="56">
        <f t="shared" ref="CH25:CH37" si="111">CD25+CF25</f>
        <v>167</v>
      </c>
      <c r="CI25" s="56">
        <v>0</v>
      </c>
      <c r="CJ25" s="56">
        <v>0</v>
      </c>
      <c r="CK25" s="56">
        <v>0</v>
      </c>
      <c r="CL25" s="56">
        <v>0</v>
      </c>
      <c r="CM25" s="56">
        <f t="shared" ref="CM25:CM37" si="112">CI25+CK25</f>
        <v>0</v>
      </c>
      <c r="CN25" s="56">
        <f t="shared" ref="CN25:CN37" si="113">CJ25+CL25</f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f t="shared" ref="CS25:CS37" si="114">CO25+CQ25</f>
        <v>0</v>
      </c>
      <c r="CT25" s="56">
        <f t="shared" ref="CT25:CT37" si="115">CP25+CR25</f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f t="shared" si="80"/>
        <v>0</v>
      </c>
      <c r="CZ25" s="56">
        <f t="shared" si="80"/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f t="shared" si="81"/>
        <v>0</v>
      </c>
      <c r="DF25" s="56">
        <f t="shared" si="81"/>
        <v>0</v>
      </c>
      <c r="DG25" s="56">
        <v>0</v>
      </c>
      <c r="DH25" s="56">
        <v>0</v>
      </c>
      <c r="DI25" s="56"/>
      <c r="DJ25" s="56">
        <v>0</v>
      </c>
      <c r="DK25" s="56">
        <f t="shared" ref="DK25:DK37" si="116">DG25+DI25</f>
        <v>0</v>
      </c>
      <c r="DL25" s="56">
        <f t="shared" ref="DL25:DL37" si="117">DH25+DJ25</f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f t="shared" ref="DQ25:DQ37" si="118">DM25+DO25</f>
        <v>0</v>
      </c>
      <c r="DR25" s="56">
        <f t="shared" ref="DR25:DR37" si="119">DN25+DP25</f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f t="shared" ref="DW25:DW37" si="120">DS25+DU25</f>
        <v>0</v>
      </c>
      <c r="DX25" s="56">
        <f t="shared" ref="DX25:DX37" si="121">DT25+DV25</f>
        <v>0</v>
      </c>
      <c r="DY25" s="56">
        <v>0</v>
      </c>
      <c r="DZ25" s="56">
        <v>0</v>
      </c>
      <c r="EA25" s="56"/>
      <c r="EB25" s="56">
        <v>0</v>
      </c>
      <c r="EC25" s="56">
        <f t="shared" ref="EC25:EC37" si="122">DY25+EA25</f>
        <v>0</v>
      </c>
      <c r="ED25" s="56">
        <f t="shared" ref="ED25:ED37" si="123">DZ25+EB25</f>
        <v>0</v>
      </c>
      <c r="EE25" s="56">
        <v>0</v>
      </c>
      <c r="EF25" s="56">
        <v>0</v>
      </c>
      <c r="EG25" s="56">
        <v>0</v>
      </c>
      <c r="EH25" s="56">
        <v>0</v>
      </c>
      <c r="EI25" s="56">
        <f t="shared" ref="EI25:EI37" si="124">EE25+EG25</f>
        <v>0</v>
      </c>
      <c r="EJ25" s="56">
        <f t="shared" ref="EJ25:EJ37" si="125">EF25+EH25</f>
        <v>0</v>
      </c>
      <c r="EK25" s="56">
        <v>0</v>
      </c>
      <c r="EL25" s="56">
        <v>0</v>
      </c>
      <c r="EM25" s="56">
        <v>0</v>
      </c>
      <c r="EN25" s="56">
        <v>0</v>
      </c>
      <c r="EO25" s="56">
        <f t="shared" ref="EO25:EO37" si="126">EK25+EM25</f>
        <v>0</v>
      </c>
      <c r="EP25" s="56">
        <f t="shared" ref="EP25:EP37" si="127">EL25+EN25</f>
        <v>0</v>
      </c>
      <c r="EQ25" s="56">
        <v>0</v>
      </c>
      <c r="ER25" s="56">
        <v>0</v>
      </c>
      <c r="ES25" s="56">
        <v>12</v>
      </c>
      <c r="ET25" s="56">
        <v>18.96</v>
      </c>
      <c r="EU25" s="56">
        <f t="shared" ref="EU25:EU37" si="128">EQ25+ES25</f>
        <v>12</v>
      </c>
      <c r="EV25" s="56">
        <f t="shared" ref="EV25:EV37" si="129">ER25+ET25</f>
        <v>18.96</v>
      </c>
      <c r="EW25" s="56">
        <v>0</v>
      </c>
      <c r="EX25" s="56">
        <v>0</v>
      </c>
      <c r="EY25" s="56">
        <v>0</v>
      </c>
      <c r="EZ25" s="56">
        <v>0</v>
      </c>
      <c r="FA25" s="56">
        <f t="shared" si="82"/>
        <v>0</v>
      </c>
      <c r="FB25" s="56">
        <f t="shared" si="83"/>
        <v>0</v>
      </c>
      <c r="FC25" s="56">
        <v>98</v>
      </c>
      <c r="FD25" s="87">
        <v>40</v>
      </c>
      <c r="FE25" s="56">
        <v>42</v>
      </c>
      <c r="FF25" s="87">
        <v>7</v>
      </c>
      <c r="FG25" s="56">
        <f t="shared" si="51"/>
        <v>140</v>
      </c>
      <c r="FH25" s="87">
        <f t="shared" si="52"/>
        <v>47</v>
      </c>
      <c r="FI25" s="56">
        <v>0</v>
      </c>
      <c r="FJ25" s="56">
        <v>0</v>
      </c>
      <c r="FK25" s="56">
        <v>0</v>
      </c>
      <c r="FL25" s="56">
        <v>0</v>
      </c>
      <c r="FM25" s="56">
        <f t="shared" si="84"/>
        <v>0</v>
      </c>
      <c r="FN25" s="56">
        <f t="shared" si="85"/>
        <v>0</v>
      </c>
      <c r="FO25" s="56">
        <v>0</v>
      </c>
      <c r="FP25" s="56">
        <v>0</v>
      </c>
      <c r="FQ25" s="56">
        <v>0</v>
      </c>
      <c r="FR25" s="56">
        <v>0</v>
      </c>
      <c r="FS25" s="56">
        <f t="shared" ref="FS25:FS37" si="130">FO25+FQ25</f>
        <v>0</v>
      </c>
      <c r="FT25" s="56">
        <f t="shared" ref="FT25:FT37" si="131">FP25+FR25</f>
        <v>0</v>
      </c>
      <c r="FU25" s="56">
        <v>1005</v>
      </c>
      <c r="FV25" s="56">
        <v>1400</v>
      </c>
      <c r="FW25" s="56">
        <v>541</v>
      </c>
      <c r="FX25" s="56">
        <v>800</v>
      </c>
      <c r="FY25" s="56">
        <f t="shared" si="57"/>
        <v>1546</v>
      </c>
      <c r="FZ25" s="56">
        <f t="shared" si="58"/>
        <v>2200</v>
      </c>
      <c r="GA25" s="56"/>
      <c r="GB25" s="56">
        <v>0</v>
      </c>
      <c r="GC25" s="56"/>
      <c r="GD25" s="56">
        <v>0</v>
      </c>
      <c r="GE25" s="56">
        <f t="shared" ref="GE25:GE37" si="132">GA25+GC25</f>
        <v>0</v>
      </c>
      <c r="GF25" s="56">
        <f t="shared" ref="GF25:GF37" si="133">GB25+GD25</f>
        <v>0</v>
      </c>
      <c r="GG25" s="56"/>
      <c r="GH25" s="56">
        <v>0</v>
      </c>
      <c r="GI25" s="56"/>
      <c r="GJ25" s="56">
        <v>0</v>
      </c>
      <c r="GK25" s="56">
        <f t="shared" ref="GK25:GK37" si="134">GG25+GI25</f>
        <v>0</v>
      </c>
      <c r="GL25" s="56">
        <f t="shared" ref="GL25:GL37" si="135">GH25+GJ25</f>
        <v>0</v>
      </c>
      <c r="GM25" s="56">
        <v>0</v>
      </c>
      <c r="GN25" s="56">
        <v>0</v>
      </c>
      <c r="GO25" s="56">
        <v>0</v>
      </c>
      <c r="GP25" s="56">
        <v>0</v>
      </c>
      <c r="GQ25" s="56">
        <f t="shared" ref="GQ25:GQ37" si="136">GM25+GO25</f>
        <v>0</v>
      </c>
      <c r="GR25" s="56">
        <f t="shared" ref="GR25:GR37" si="137">GN25+GP25</f>
        <v>0</v>
      </c>
      <c r="GS25" s="56"/>
      <c r="GT25" s="56"/>
      <c r="GU25" s="56"/>
      <c r="GV25" s="56"/>
      <c r="GW25" s="56">
        <f t="shared" ref="GW25:GW37" si="138">GS25+GU25</f>
        <v>0</v>
      </c>
      <c r="GX25" s="56">
        <f t="shared" ref="GX25:GX37" si="139">GT25+GV25</f>
        <v>0</v>
      </c>
      <c r="GY25" s="56">
        <v>0</v>
      </c>
      <c r="GZ25" s="56">
        <v>0</v>
      </c>
      <c r="HA25" s="56">
        <v>0</v>
      </c>
      <c r="HB25" s="56">
        <v>0</v>
      </c>
      <c r="HC25" s="56">
        <f t="shared" si="86"/>
        <v>0</v>
      </c>
      <c r="HD25" s="56">
        <f t="shared" si="87"/>
        <v>0</v>
      </c>
      <c r="HE25" s="56">
        <v>0</v>
      </c>
      <c r="HF25" s="87">
        <v>0</v>
      </c>
      <c r="HG25" s="56"/>
      <c r="HH25" s="56">
        <v>0</v>
      </c>
      <c r="HI25" s="56">
        <f t="shared" si="88"/>
        <v>0</v>
      </c>
      <c r="HJ25" s="56">
        <f t="shared" si="89"/>
        <v>0</v>
      </c>
      <c r="HK25" s="56">
        <f t="shared" ref="HK25:HK37" si="140">C25+I25+O25+U25+AA25+AG25+AM25+AS25+AY25+BE25+BK25+BQ25+BW25+CC25+CI25+CO25+CU25+DA25+DG25+DM25+DS25+DY25+EE25+EK25+EQ25+EW25+FC25+FI25+FO25+FU25+GA25+GG25+GM25+GS25+GY25+HE25</f>
        <v>1442</v>
      </c>
      <c r="HL25" s="56">
        <f t="shared" ref="HL25:HL37" si="141">D25+J25+P25+V25+AB25+AH25+AN25+AT25+AZ25+BF25+BL25+BR25+BX25+CD25+CJ25+CP25+CV25+DB25+DH25+DN25+DT25+DZ25+EF25+EL25+ER25+EX25+FD25+FJ25+FP25+FV25+GB25+GH25+GN25+GT25+GZ25+HF25</f>
        <v>1610</v>
      </c>
      <c r="HM25" s="56">
        <f t="shared" ref="HM25:HM37" si="142">E25+K25+Q25+W25+AC25+AI25+AO25+AU25+BA25+BG25+BM25+BS25+BY25+CE25+CK25+CQ25+CW25+DC25+DI25+DO25+DU25+EA25+EG25+EM25+ES25+EY25+FE25+FK25+FQ25+FW25+GC25+GI25+GO25+GU25+HA25+HG25</f>
        <v>697</v>
      </c>
      <c r="HN25" s="56">
        <f t="shared" ref="HN25:HN37" si="143">F25+L25+R25+X25+AD25+AJ25+AP25+AV25+BB25+BH25+BN25+BT25+BZ25+CF25+CL25+CR25+CX25+DD25+DJ25+DP25+DV25+EB25+EH25+EN25+ET25+EZ25+FF25+FL25+FR25+FX25+GD25+GJ25+GP25+GV25+HB25+HH25</f>
        <v>892.96</v>
      </c>
      <c r="HO25" s="56">
        <f t="shared" ref="HO25:HO37" si="144">G25+M25+S25+Y25+AE25+AK25+AQ25+AW25+BC25+BI25+BO25+BU25+CA25+CG25+CM25+CS25+CY25+DE25+DK25+DQ25+DW25+EC25+EI25+EO25+EU25+FA25+FG25+FM25+FS25+FY25+GE25+GK25+GQ25+GW25+HC25+HI25</f>
        <v>2139</v>
      </c>
      <c r="HP25" s="56">
        <f t="shared" ref="HP25:HP37" si="145">H25+N25+T25+Z25+AF25+AL25+AR25+AX25+BD25+BJ25+BP25+BV25+CB25+CH25+CN25+CT25+CZ25+DF25+DL25+DR25+DX25+ED25+EJ25+EP25+EV25+FB25+FH25+FN25+FT25+FZ25+GF25+GL25+GR25+GX25+HD25+HJ25</f>
        <v>2502.96</v>
      </c>
    </row>
    <row r="26" spans="1:224" s="48" customFormat="1" ht="15" customHeight="1" x14ac:dyDescent="0.25">
      <c r="A26" s="36">
        <v>15</v>
      </c>
      <c r="B26" s="37" t="s">
        <v>199</v>
      </c>
      <c r="C26" s="56">
        <v>0</v>
      </c>
      <c r="D26" s="56">
        <v>0</v>
      </c>
      <c r="E26" s="56">
        <v>0</v>
      </c>
      <c r="F26" s="56">
        <v>0</v>
      </c>
      <c r="G26" s="56">
        <f t="shared" si="91"/>
        <v>0</v>
      </c>
      <c r="H26" s="56">
        <f t="shared" si="92"/>
        <v>0</v>
      </c>
      <c r="I26" s="56"/>
      <c r="J26" s="56">
        <v>0</v>
      </c>
      <c r="K26" s="56"/>
      <c r="L26" s="56">
        <v>0</v>
      </c>
      <c r="M26" s="56">
        <f t="shared" si="5"/>
        <v>0</v>
      </c>
      <c r="N26" s="56">
        <f t="shared" si="93"/>
        <v>0</v>
      </c>
      <c r="O26" s="56">
        <v>0</v>
      </c>
      <c r="P26" s="56">
        <v>0</v>
      </c>
      <c r="Q26" s="56">
        <v>0</v>
      </c>
      <c r="R26" s="56">
        <v>0</v>
      </c>
      <c r="S26" s="56">
        <f t="shared" si="94"/>
        <v>0</v>
      </c>
      <c r="T26" s="56">
        <f t="shared" si="95"/>
        <v>0</v>
      </c>
      <c r="U26" s="56">
        <v>0</v>
      </c>
      <c r="V26" s="56">
        <v>0</v>
      </c>
      <c r="W26" s="56">
        <v>0</v>
      </c>
      <c r="X26" s="56">
        <v>0</v>
      </c>
      <c r="Y26" s="56">
        <f t="shared" si="96"/>
        <v>0</v>
      </c>
      <c r="Z26" s="56">
        <f t="shared" si="97"/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f t="shared" si="98"/>
        <v>0</v>
      </c>
      <c r="AF26" s="56">
        <f t="shared" si="99"/>
        <v>0</v>
      </c>
      <c r="AG26" s="56">
        <v>0</v>
      </c>
      <c r="AH26" s="56">
        <v>0</v>
      </c>
      <c r="AI26" s="56">
        <v>0</v>
      </c>
      <c r="AJ26" s="56">
        <v>0</v>
      </c>
      <c r="AK26" s="56">
        <f t="shared" si="100"/>
        <v>0</v>
      </c>
      <c r="AL26" s="56">
        <f t="shared" si="101"/>
        <v>0</v>
      </c>
      <c r="AM26" s="56"/>
      <c r="AN26" s="56">
        <v>0</v>
      </c>
      <c r="AO26" s="56"/>
      <c r="AP26" s="56">
        <v>0</v>
      </c>
      <c r="AQ26" s="56">
        <f t="shared" si="102"/>
        <v>0</v>
      </c>
      <c r="AR26" s="56">
        <f t="shared" si="103"/>
        <v>0</v>
      </c>
      <c r="AS26" s="56">
        <v>0</v>
      </c>
      <c r="AT26" s="56">
        <v>0</v>
      </c>
      <c r="AU26" s="56">
        <v>0</v>
      </c>
      <c r="AV26" s="56">
        <v>0</v>
      </c>
      <c r="AW26" s="56">
        <f t="shared" si="104"/>
        <v>0</v>
      </c>
      <c r="AX26" s="56">
        <f t="shared" si="105"/>
        <v>0</v>
      </c>
      <c r="AY26" s="56">
        <v>0</v>
      </c>
      <c r="AZ26" s="56">
        <v>0</v>
      </c>
      <c r="BA26" s="56">
        <v>0</v>
      </c>
      <c r="BB26" s="56">
        <v>0</v>
      </c>
      <c r="BC26" s="56">
        <f t="shared" si="106"/>
        <v>0</v>
      </c>
      <c r="BD26" s="56">
        <f t="shared" si="107"/>
        <v>0</v>
      </c>
      <c r="BE26" s="56">
        <v>0</v>
      </c>
      <c r="BF26" s="56">
        <v>0</v>
      </c>
      <c r="BG26" s="56">
        <v>0</v>
      </c>
      <c r="BH26" s="56">
        <v>0</v>
      </c>
      <c r="BI26" s="56">
        <f t="shared" si="21"/>
        <v>0</v>
      </c>
      <c r="BJ26" s="56">
        <f t="shared" si="22"/>
        <v>0</v>
      </c>
      <c r="BK26" s="56">
        <v>0</v>
      </c>
      <c r="BL26" s="56">
        <v>0</v>
      </c>
      <c r="BM26" s="56">
        <v>0</v>
      </c>
      <c r="BN26" s="56">
        <v>0</v>
      </c>
      <c r="BO26" s="56">
        <f t="shared" si="23"/>
        <v>0</v>
      </c>
      <c r="BP26" s="56">
        <f t="shared" si="24"/>
        <v>0</v>
      </c>
      <c r="BQ26" s="56"/>
      <c r="BR26" s="56">
        <v>0</v>
      </c>
      <c r="BS26" s="56"/>
      <c r="BT26" s="56">
        <v>0</v>
      </c>
      <c r="BU26" s="56">
        <v>0</v>
      </c>
      <c r="BV26" s="56">
        <f t="shared" si="26"/>
        <v>0</v>
      </c>
      <c r="BW26" s="193"/>
      <c r="BX26" s="193">
        <v>0</v>
      </c>
      <c r="BY26" s="193"/>
      <c r="BZ26" s="193">
        <v>0</v>
      </c>
      <c r="CA26" s="56">
        <f t="shared" si="108"/>
        <v>0</v>
      </c>
      <c r="CB26" s="56">
        <f t="shared" si="109"/>
        <v>0</v>
      </c>
      <c r="CC26" s="56">
        <v>0</v>
      </c>
      <c r="CD26" s="56">
        <v>0</v>
      </c>
      <c r="CE26" s="56"/>
      <c r="CF26" s="56">
        <v>0</v>
      </c>
      <c r="CG26" s="56">
        <f t="shared" si="110"/>
        <v>0</v>
      </c>
      <c r="CH26" s="56">
        <f t="shared" si="111"/>
        <v>0</v>
      </c>
      <c r="CI26" s="56">
        <v>18.5</v>
      </c>
      <c r="CJ26" s="56">
        <v>50</v>
      </c>
      <c r="CK26" s="56">
        <v>18.5</v>
      </c>
      <c r="CL26" s="56">
        <v>50</v>
      </c>
      <c r="CM26" s="56">
        <f t="shared" si="112"/>
        <v>37</v>
      </c>
      <c r="CN26" s="56">
        <f t="shared" si="113"/>
        <v>100</v>
      </c>
      <c r="CO26" s="56">
        <v>0</v>
      </c>
      <c r="CP26" s="56">
        <v>0</v>
      </c>
      <c r="CQ26" s="56">
        <v>0</v>
      </c>
      <c r="CR26" s="56">
        <v>0</v>
      </c>
      <c r="CS26" s="56">
        <f t="shared" si="114"/>
        <v>0</v>
      </c>
      <c r="CT26" s="56">
        <f t="shared" si="115"/>
        <v>0</v>
      </c>
      <c r="CU26" s="56">
        <v>0</v>
      </c>
      <c r="CV26" s="56">
        <v>0</v>
      </c>
      <c r="CW26" s="56">
        <v>0</v>
      </c>
      <c r="CX26" s="56">
        <v>0</v>
      </c>
      <c r="CY26" s="56">
        <f t="shared" si="80"/>
        <v>0</v>
      </c>
      <c r="CZ26" s="56">
        <f t="shared" si="80"/>
        <v>0</v>
      </c>
      <c r="DA26" s="56">
        <v>0</v>
      </c>
      <c r="DB26" s="56">
        <v>0</v>
      </c>
      <c r="DC26" s="56">
        <v>0</v>
      </c>
      <c r="DD26" s="56">
        <v>0</v>
      </c>
      <c r="DE26" s="56">
        <f t="shared" si="81"/>
        <v>0</v>
      </c>
      <c r="DF26" s="56">
        <f t="shared" si="81"/>
        <v>0</v>
      </c>
      <c r="DG26" s="56">
        <v>0</v>
      </c>
      <c r="DH26" s="56">
        <v>0</v>
      </c>
      <c r="DI26" s="56"/>
      <c r="DJ26" s="56">
        <v>0</v>
      </c>
      <c r="DK26" s="56">
        <f t="shared" si="116"/>
        <v>0</v>
      </c>
      <c r="DL26" s="56">
        <f t="shared" si="117"/>
        <v>0</v>
      </c>
      <c r="DM26" s="56">
        <v>0</v>
      </c>
      <c r="DN26" s="56">
        <v>0</v>
      </c>
      <c r="DO26" s="56">
        <v>0</v>
      </c>
      <c r="DP26" s="56">
        <v>0</v>
      </c>
      <c r="DQ26" s="56">
        <f t="shared" si="118"/>
        <v>0</v>
      </c>
      <c r="DR26" s="56">
        <f t="shared" si="119"/>
        <v>0</v>
      </c>
      <c r="DS26" s="56">
        <v>0</v>
      </c>
      <c r="DT26" s="56">
        <v>0</v>
      </c>
      <c r="DU26" s="56">
        <v>0</v>
      </c>
      <c r="DV26" s="56">
        <v>0</v>
      </c>
      <c r="DW26" s="56">
        <f t="shared" si="120"/>
        <v>0</v>
      </c>
      <c r="DX26" s="56">
        <f t="shared" si="121"/>
        <v>0</v>
      </c>
      <c r="DY26" s="56">
        <v>0</v>
      </c>
      <c r="DZ26" s="56">
        <v>0</v>
      </c>
      <c r="EA26" s="56"/>
      <c r="EB26" s="56">
        <v>0</v>
      </c>
      <c r="EC26" s="56">
        <f t="shared" si="122"/>
        <v>0</v>
      </c>
      <c r="ED26" s="56">
        <f t="shared" si="123"/>
        <v>0</v>
      </c>
      <c r="EE26" s="56">
        <v>0</v>
      </c>
      <c r="EF26" s="56">
        <v>0</v>
      </c>
      <c r="EG26" s="56">
        <v>0</v>
      </c>
      <c r="EH26" s="56">
        <v>0</v>
      </c>
      <c r="EI26" s="56">
        <f t="shared" si="124"/>
        <v>0</v>
      </c>
      <c r="EJ26" s="56">
        <f t="shared" si="125"/>
        <v>0</v>
      </c>
      <c r="EK26" s="56">
        <v>0</v>
      </c>
      <c r="EL26" s="56">
        <v>0</v>
      </c>
      <c r="EM26" s="56">
        <v>0</v>
      </c>
      <c r="EN26" s="56">
        <v>0</v>
      </c>
      <c r="EO26" s="56">
        <f t="shared" si="126"/>
        <v>0</v>
      </c>
      <c r="EP26" s="56">
        <f t="shared" si="127"/>
        <v>0</v>
      </c>
      <c r="EQ26" s="56">
        <v>0</v>
      </c>
      <c r="ER26" s="56">
        <v>0</v>
      </c>
      <c r="ES26" s="56">
        <v>8</v>
      </c>
      <c r="ET26" s="56">
        <v>24.89</v>
      </c>
      <c r="EU26" s="56">
        <f t="shared" si="128"/>
        <v>8</v>
      </c>
      <c r="EV26" s="56">
        <f t="shared" si="129"/>
        <v>24.89</v>
      </c>
      <c r="EW26" s="56">
        <v>0</v>
      </c>
      <c r="EX26" s="56">
        <v>0</v>
      </c>
      <c r="EY26" s="56">
        <v>0</v>
      </c>
      <c r="EZ26" s="56">
        <v>0</v>
      </c>
      <c r="FA26" s="56">
        <f t="shared" si="82"/>
        <v>0</v>
      </c>
      <c r="FB26" s="56">
        <f t="shared" si="83"/>
        <v>0</v>
      </c>
      <c r="FC26" s="56">
        <v>0</v>
      </c>
      <c r="FD26" s="87">
        <v>0</v>
      </c>
      <c r="FE26" s="56">
        <v>0</v>
      </c>
      <c r="FF26" s="87">
        <v>0</v>
      </c>
      <c r="FG26" s="56">
        <f t="shared" si="51"/>
        <v>0</v>
      </c>
      <c r="FH26" s="56">
        <f t="shared" si="52"/>
        <v>0</v>
      </c>
      <c r="FI26" s="56">
        <v>31.799999999999997</v>
      </c>
      <c r="FJ26" s="56">
        <v>75</v>
      </c>
      <c r="FK26" s="56">
        <v>74.2</v>
      </c>
      <c r="FL26" s="56">
        <v>52</v>
      </c>
      <c r="FM26" s="56">
        <f t="shared" si="84"/>
        <v>106</v>
      </c>
      <c r="FN26" s="56">
        <f t="shared" si="85"/>
        <v>127</v>
      </c>
      <c r="FO26" s="56">
        <v>0</v>
      </c>
      <c r="FP26" s="56">
        <v>0</v>
      </c>
      <c r="FQ26" s="56">
        <v>0</v>
      </c>
      <c r="FR26" s="56">
        <v>0</v>
      </c>
      <c r="FS26" s="56">
        <f t="shared" si="130"/>
        <v>0</v>
      </c>
      <c r="FT26" s="56">
        <f t="shared" si="131"/>
        <v>0</v>
      </c>
      <c r="FU26" s="56">
        <v>124</v>
      </c>
      <c r="FV26" s="56">
        <v>100</v>
      </c>
      <c r="FW26" s="56">
        <v>67</v>
      </c>
      <c r="FX26" s="56">
        <v>125</v>
      </c>
      <c r="FY26" s="56">
        <f t="shared" si="57"/>
        <v>191</v>
      </c>
      <c r="FZ26" s="56">
        <f t="shared" si="58"/>
        <v>225</v>
      </c>
      <c r="GA26" s="56"/>
      <c r="GB26" s="56">
        <v>0</v>
      </c>
      <c r="GC26" s="56"/>
      <c r="GD26" s="56">
        <v>0</v>
      </c>
      <c r="GE26" s="56">
        <f t="shared" si="132"/>
        <v>0</v>
      </c>
      <c r="GF26" s="56">
        <f t="shared" si="133"/>
        <v>0</v>
      </c>
      <c r="GG26" s="56"/>
      <c r="GH26" s="56">
        <v>0</v>
      </c>
      <c r="GI26" s="56"/>
      <c r="GJ26" s="56">
        <v>0</v>
      </c>
      <c r="GK26" s="56">
        <f t="shared" si="134"/>
        <v>0</v>
      </c>
      <c r="GL26" s="56">
        <f t="shared" si="135"/>
        <v>0</v>
      </c>
      <c r="GM26" s="56">
        <v>0</v>
      </c>
      <c r="GN26" s="56">
        <v>0</v>
      </c>
      <c r="GO26" s="56">
        <v>0</v>
      </c>
      <c r="GP26" s="56">
        <v>0</v>
      </c>
      <c r="GQ26" s="56">
        <f t="shared" si="136"/>
        <v>0</v>
      </c>
      <c r="GR26" s="56">
        <f t="shared" si="137"/>
        <v>0</v>
      </c>
      <c r="GS26" s="56"/>
      <c r="GT26" s="56"/>
      <c r="GU26" s="56"/>
      <c r="GV26" s="56"/>
      <c r="GW26" s="56">
        <f t="shared" si="138"/>
        <v>0</v>
      </c>
      <c r="GX26" s="56">
        <f t="shared" si="139"/>
        <v>0</v>
      </c>
      <c r="GY26" s="56">
        <v>0</v>
      </c>
      <c r="GZ26" s="56">
        <v>0</v>
      </c>
      <c r="HA26" s="56">
        <v>0</v>
      </c>
      <c r="HB26" s="56">
        <v>0</v>
      </c>
      <c r="HC26" s="56">
        <f t="shared" si="86"/>
        <v>0</v>
      </c>
      <c r="HD26" s="56">
        <f t="shared" si="87"/>
        <v>0</v>
      </c>
      <c r="HE26" s="56">
        <v>0</v>
      </c>
      <c r="HF26" s="87">
        <v>0</v>
      </c>
      <c r="HG26" s="56"/>
      <c r="HH26" s="56">
        <v>0</v>
      </c>
      <c r="HI26" s="56">
        <f t="shared" si="88"/>
        <v>0</v>
      </c>
      <c r="HJ26" s="56">
        <f t="shared" si="89"/>
        <v>0</v>
      </c>
      <c r="HK26" s="56">
        <f t="shared" si="140"/>
        <v>174.3</v>
      </c>
      <c r="HL26" s="56">
        <f t="shared" si="141"/>
        <v>225</v>
      </c>
      <c r="HM26" s="56">
        <f t="shared" si="142"/>
        <v>167.7</v>
      </c>
      <c r="HN26" s="56">
        <f t="shared" si="143"/>
        <v>251.89</v>
      </c>
      <c r="HO26" s="56">
        <f t="shared" si="144"/>
        <v>342</v>
      </c>
      <c r="HP26" s="56">
        <f t="shared" si="145"/>
        <v>476.89</v>
      </c>
    </row>
    <row r="27" spans="1:224" s="48" customFormat="1" ht="15" customHeight="1" x14ac:dyDescent="0.25">
      <c r="A27" s="36">
        <v>16</v>
      </c>
      <c r="B27" s="37" t="s">
        <v>200</v>
      </c>
      <c r="C27" s="56">
        <v>0</v>
      </c>
      <c r="D27" s="56">
        <v>0</v>
      </c>
      <c r="E27" s="56">
        <v>0</v>
      </c>
      <c r="F27" s="56">
        <v>0</v>
      </c>
      <c r="G27" s="56">
        <f t="shared" si="91"/>
        <v>0</v>
      </c>
      <c r="H27" s="56">
        <f t="shared" si="92"/>
        <v>0</v>
      </c>
      <c r="I27" s="56"/>
      <c r="J27" s="56">
        <v>0</v>
      </c>
      <c r="K27" s="56"/>
      <c r="L27" s="56">
        <v>0</v>
      </c>
      <c r="M27" s="56">
        <f t="shared" si="5"/>
        <v>0</v>
      </c>
      <c r="N27" s="56">
        <f t="shared" si="93"/>
        <v>0</v>
      </c>
      <c r="O27" s="56">
        <v>0</v>
      </c>
      <c r="P27" s="56">
        <v>0</v>
      </c>
      <c r="Q27" s="56">
        <v>0</v>
      </c>
      <c r="R27" s="56">
        <v>0</v>
      </c>
      <c r="S27" s="56">
        <f t="shared" si="94"/>
        <v>0</v>
      </c>
      <c r="T27" s="56">
        <f t="shared" si="95"/>
        <v>0</v>
      </c>
      <c r="U27" s="56">
        <v>0</v>
      </c>
      <c r="V27" s="56">
        <v>0</v>
      </c>
      <c r="W27" s="56">
        <v>0</v>
      </c>
      <c r="X27" s="56">
        <v>0</v>
      </c>
      <c r="Y27" s="56">
        <f t="shared" si="96"/>
        <v>0</v>
      </c>
      <c r="Z27" s="56">
        <f t="shared" si="97"/>
        <v>0</v>
      </c>
      <c r="AA27" s="56">
        <v>790</v>
      </c>
      <c r="AB27" s="56">
        <v>600</v>
      </c>
      <c r="AC27" s="56">
        <v>209</v>
      </c>
      <c r="AD27" s="56">
        <v>200</v>
      </c>
      <c r="AE27" s="56">
        <f t="shared" si="98"/>
        <v>999</v>
      </c>
      <c r="AF27" s="56">
        <f t="shared" si="99"/>
        <v>800</v>
      </c>
      <c r="AG27" s="56">
        <v>0</v>
      </c>
      <c r="AH27" s="56">
        <v>0</v>
      </c>
      <c r="AI27" s="56">
        <v>0</v>
      </c>
      <c r="AJ27" s="56">
        <v>0</v>
      </c>
      <c r="AK27" s="56">
        <f t="shared" si="100"/>
        <v>0</v>
      </c>
      <c r="AL27" s="56">
        <f t="shared" si="101"/>
        <v>0</v>
      </c>
      <c r="AM27" s="56"/>
      <c r="AN27" s="56">
        <v>0</v>
      </c>
      <c r="AO27" s="56"/>
      <c r="AP27" s="56">
        <v>0</v>
      </c>
      <c r="AQ27" s="56">
        <f t="shared" si="102"/>
        <v>0</v>
      </c>
      <c r="AR27" s="56">
        <f t="shared" si="103"/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f t="shared" si="104"/>
        <v>0</v>
      </c>
      <c r="AX27" s="56">
        <f t="shared" si="105"/>
        <v>0</v>
      </c>
      <c r="AY27" s="56">
        <v>383</v>
      </c>
      <c r="AZ27" s="56">
        <v>200</v>
      </c>
      <c r="BA27" s="56">
        <v>62</v>
      </c>
      <c r="BB27" s="56">
        <v>92</v>
      </c>
      <c r="BC27" s="56">
        <f t="shared" si="106"/>
        <v>445</v>
      </c>
      <c r="BD27" s="56">
        <f t="shared" si="107"/>
        <v>292</v>
      </c>
      <c r="BE27" s="56">
        <v>0</v>
      </c>
      <c r="BF27" s="56">
        <v>0</v>
      </c>
      <c r="BG27" s="56">
        <v>0</v>
      </c>
      <c r="BH27" s="56">
        <v>0</v>
      </c>
      <c r="BI27" s="56">
        <f t="shared" si="21"/>
        <v>0</v>
      </c>
      <c r="BJ27" s="56">
        <f t="shared" si="22"/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f t="shared" si="23"/>
        <v>0</v>
      </c>
      <c r="BP27" s="56">
        <f t="shared" si="24"/>
        <v>0</v>
      </c>
      <c r="BQ27" s="56"/>
      <c r="BR27" s="56">
        <v>0</v>
      </c>
      <c r="BS27" s="56"/>
      <c r="BT27" s="56">
        <v>0</v>
      </c>
      <c r="BU27" s="56">
        <v>0</v>
      </c>
      <c r="BV27" s="56">
        <f t="shared" si="26"/>
        <v>0</v>
      </c>
      <c r="BW27" s="193">
        <v>0</v>
      </c>
      <c r="BX27" s="193">
        <v>0</v>
      </c>
      <c r="BY27" s="193">
        <v>0</v>
      </c>
      <c r="BZ27" s="193">
        <v>0</v>
      </c>
      <c r="CA27" s="56">
        <f t="shared" si="108"/>
        <v>0</v>
      </c>
      <c r="CB27" s="56">
        <f t="shared" si="109"/>
        <v>0</v>
      </c>
      <c r="CC27" s="56">
        <v>0</v>
      </c>
      <c r="CD27" s="56">
        <v>0</v>
      </c>
      <c r="CE27" s="56"/>
      <c r="CF27" s="56">
        <v>0</v>
      </c>
      <c r="CG27" s="56">
        <f t="shared" si="110"/>
        <v>0</v>
      </c>
      <c r="CH27" s="56">
        <f t="shared" si="111"/>
        <v>0</v>
      </c>
      <c r="CI27" s="56">
        <v>17.5</v>
      </c>
      <c r="CJ27" s="56">
        <v>50</v>
      </c>
      <c r="CK27" s="56">
        <v>17.5</v>
      </c>
      <c r="CL27" s="56">
        <v>50</v>
      </c>
      <c r="CM27" s="56">
        <f t="shared" si="112"/>
        <v>35</v>
      </c>
      <c r="CN27" s="56">
        <f t="shared" si="113"/>
        <v>100</v>
      </c>
      <c r="CO27" s="56">
        <v>255</v>
      </c>
      <c r="CP27" s="56">
        <v>102</v>
      </c>
      <c r="CQ27" s="56">
        <v>75</v>
      </c>
      <c r="CR27" s="56">
        <v>100</v>
      </c>
      <c r="CS27" s="56">
        <f t="shared" si="114"/>
        <v>330</v>
      </c>
      <c r="CT27" s="56">
        <f t="shared" si="115"/>
        <v>202</v>
      </c>
      <c r="CU27" s="56">
        <v>0</v>
      </c>
      <c r="CV27" s="56">
        <v>0</v>
      </c>
      <c r="CW27" s="56">
        <v>0</v>
      </c>
      <c r="CX27" s="56">
        <v>0</v>
      </c>
      <c r="CY27" s="56">
        <f t="shared" si="80"/>
        <v>0</v>
      </c>
      <c r="CZ27" s="56">
        <f t="shared" si="80"/>
        <v>0</v>
      </c>
      <c r="DA27" s="56">
        <v>0</v>
      </c>
      <c r="DB27" s="56">
        <v>0</v>
      </c>
      <c r="DC27" s="56">
        <v>0</v>
      </c>
      <c r="DD27" s="56">
        <v>0</v>
      </c>
      <c r="DE27" s="56">
        <f t="shared" si="81"/>
        <v>0</v>
      </c>
      <c r="DF27" s="56">
        <f t="shared" si="81"/>
        <v>0</v>
      </c>
      <c r="DG27" s="56">
        <v>0</v>
      </c>
      <c r="DH27" s="56">
        <v>0</v>
      </c>
      <c r="DI27" s="56"/>
      <c r="DJ27" s="56">
        <v>0</v>
      </c>
      <c r="DK27" s="56">
        <f t="shared" si="116"/>
        <v>0</v>
      </c>
      <c r="DL27" s="56">
        <f t="shared" si="117"/>
        <v>0</v>
      </c>
      <c r="DM27" s="56">
        <v>0</v>
      </c>
      <c r="DN27" s="56">
        <v>0</v>
      </c>
      <c r="DO27" s="56">
        <v>0</v>
      </c>
      <c r="DP27" s="56">
        <v>0</v>
      </c>
      <c r="DQ27" s="56">
        <f t="shared" si="118"/>
        <v>0</v>
      </c>
      <c r="DR27" s="56">
        <f t="shared" si="119"/>
        <v>0</v>
      </c>
      <c r="DS27" s="56">
        <v>0</v>
      </c>
      <c r="DT27" s="56">
        <v>0</v>
      </c>
      <c r="DU27" s="56">
        <v>0</v>
      </c>
      <c r="DV27" s="56">
        <v>0</v>
      </c>
      <c r="DW27" s="56">
        <f t="shared" si="120"/>
        <v>0</v>
      </c>
      <c r="DX27" s="56">
        <f t="shared" si="121"/>
        <v>0</v>
      </c>
      <c r="DY27" s="56">
        <v>644</v>
      </c>
      <c r="DZ27" s="56">
        <v>996.00000000000011</v>
      </c>
      <c r="EA27" s="56">
        <v>134</v>
      </c>
      <c r="EB27" s="56">
        <v>204</v>
      </c>
      <c r="EC27" s="56">
        <f t="shared" si="122"/>
        <v>778</v>
      </c>
      <c r="ED27" s="56">
        <f t="shared" si="123"/>
        <v>1200</v>
      </c>
      <c r="EE27" s="56">
        <v>0</v>
      </c>
      <c r="EF27" s="56">
        <v>0</v>
      </c>
      <c r="EG27" s="56">
        <v>0</v>
      </c>
      <c r="EH27" s="56">
        <v>0</v>
      </c>
      <c r="EI27" s="56">
        <f t="shared" si="124"/>
        <v>0</v>
      </c>
      <c r="EJ27" s="56">
        <f t="shared" si="125"/>
        <v>0</v>
      </c>
      <c r="EK27" s="56">
        <v>0</v>
      </c>
      <c r="EL27" s="56">
        <v>0</v>
      </c>
      <c r="EM27" s="56">
        <v>0</v>
      </c>
      <c r="EN27" s="56">
        <v>0</v>
      </c>
      <c r="EO27" s="56">
        <f t="shared" si="126"/>
        <v>0</v>
      </c>
      <c r="EP27" s="56">
        <f t="shared" si="127"/>
        <v>0</v>
      </c>
      <c r="EQ27" s="56">
        <v>0</v>
      </c>
      <c r="ER27" s="56">
        <v>0</v>
      </c>
      <c r="ES27" s="56">
        <v>6</v>
      </c>
      <c r="ET27" s="87">
        <v>19</v>
      </c>
      <c r="EU27" s="56">
        <f t="shared" si="128"/>
        <v>6</v>
      </c>
      <c r="EV27" s="87">
        <f t="shared" si="129"/>
        <v>19</v>
      </c>
      <c r="EW27" s="56">
        <v>0</v>
      </c>
      <c r="EX27" s="56">
        <v>0</v>
      </c>
      <c r="EY27" s="56">
        <v>0</v>
      </c>
      <c r="EZ27" s="56">
        <v>0</v>
      </c>
      <c r="FA27" s="56">
        <f t="shared" si="82"/>
        <v>0</v>
      </c>
      <c r="FB27" s="56">
        <f t="shared" si="83"/>
        <v>0</v>
      </c>
      <c r="FC27" s="56">
        <v>77</v>
      </c>
      <c r="FD27" s="87">
        <v>15</v>
      </c>
      <c r="FE27" s="56">
        <v>24</v>
      </c>
      <c r="FF27" s="87">
        <v>0</v>
      </c>
      <c r="FG27" s="56">
        <f t="shared" si="51"/>
        <v>101</v>
      </c>
      <c r="FH27" s="87">
        <f t="shared" si="52"/>
        <v>15</v>
      </c>
      <c r="FI27" s="56">
        <v>0</v>
      </c>
      <c r="FJ27" s="56">
        <v>0</v>
      </c>
      <c r="FK27" s="56">
        <v>0</v>
      </c>
      <c r="FL27" s="56">
        <v>0</v>
      </c>
      <c r="FM27" s="56">
        <f t="shared" si="84"/>
        <v>0</v>
      </c>
      <c r="FN27" s="56">
        <f t="shared" si="85"/>
        <v>0</v>
      </c>
      <c r="FO27" s="56">
        <v>0</v>
      </c>
      <c r="FP27" s="56">
        <v>0</v>
      </c>
      <c r="FQ27" s="56">
        <v>30</v>
      </c>
      <c r="FR27" s="56">
        <v>31</v>
      </c>
      <c r="FS27" s="56">
        <f t="shared" si="130"/>
        <v>30</v>
      </c>
      <c r="FT27" s="56">
        <f t="shared" si="131"/>
        <v>31</v>
      </c>
      <c r="FU27" s="56">
        <v>0</v>
      </c>
      <c r="FV27" s="56">
        <v>0</v>
      </c>
      <c r="FW27" s="56">
        <v>0</v>
      </c>
      <c r="FX27" s="56">
        <v>0</v>
      </c>
      <c r="FY27" s="56">
        <f t="shared" si="57"/>
        <v>0</v>
      </c>
      <c r="FZ27" s="56">
        <f t="shared" si="58"/>
        <v>0</v>
      </c>
      <c r="GA27" s="56"/>
      <c r="GB27" s="56">
        <v>0</v>
      </c>
      <c r="GC27" s="56"/>
      <c r="GD27" s="56">
        <v>0</v>
      </c>
      <c r="GE27" s="56">
        <f t="shared" si="132"/>
        <v>0</v>
      </c>
      <c r="GF27" s="56">
        <f t="shared" si="133"/>
        <v>0</v>
      </c>
      <c r="GG27" s="56"/>
      <c r="GH27" s="56">
        <v>0</v>
      </c>
      <c r="GI27" s="56"/>
      <c r="GJ27" s="56">
        <v>0</v>
      </c>
      <c r="GK27" s="56">
        <f t="shared" si="134"/>
        <v>0</v>
      </c>
      <c r="GL27" s="56">
        <f t="shared" si="135"/>
        <v>0</v>
      </c>
      <c r="GM27" s="56">
        <v>0</v>
      </c>
      <c r="GN27" s="56">
        <v>0</v>
      </c>
      <c r="GO27" s="56">
        <v>0</v>
      </c>
      <c r="GP27" s="56">
        <v>0</v>
      </c>
      <c r="GQ27" s="56">
        <f t="shared" si="136"/>
        <v>0</v>
      </c>
      <c r="GR27" s="56">
        <f t="shared" si="137"/>
        <v>0</v>
      </c>
      <c r="GS27" s="56"/>
      <c r="GT27" s="56"/>
      <c r="GU27" s="56"/>
      <c r="GV27" s="56"/>
      <c r="GW27" s="56">
        <f t="shared" si="138"/>
        <v>0</v>
      </c>
      <c r="GX27" s="56">
        <f t="shared" si="139"/>
        <v>0</v>
      </c>
      <c r="GY27" s="56">
        <v>0</v>
      </c>
      <c r="GZ27" s="56">
        <v>0</v>
      </c>
      <c r="HA27" s="56">
        <v>0</v>
      </c>
      <c r="HB27" s="56">
        <v>0</v>
      </c>
      <c r="HC27" s="56">
        <f t="shared" si="86"/>
        <v>0</v>
      </c>
      <c r="HD27" s="56">
        <f t="shared" si="87"/>
        <v>0</v>
      </c>
      <c r="HE27" s="56">
        <v>0</v>
      </c>
      <c r="HF27" s="87">
        <v>0</v>
      </c>
      <c r="HG27" s="56"/>
      <c r="HH27" s="56">
        <v>0</v>
      </c>
      <c r="HI27" s="56">
        <f t="shared" si="88"/>
        <v>0</v>
      </c>
      <c r="HJ27" s="56">
        <f t="shared" si="89"/>
        <v>0</v>
      </c>
      <c r="HK27" s="56">
        <f t="shared" si="140"/>
        <v>2166.5</v>
      </c>
      <c r="HL27" s="56">
        <f t="shared" si="141"/>
        <v>1963</v>
      </c>
      <c r="HM27" s="56">
        <f t="shared" si="142"/>
        <v>557.5</v>
      </c>
      <c r="HN27" s="56">
        <f t="shared" si="143"/>
        <v>696</v>
      </c>
      <c r="HO27" s="56">
        <f t="shared" si="144"/>
        <v>2724</v>
      </c>
      <c r="HP27" s="56">
        <f t="shared" si="145"/>
        <v>2659</v>
      </c>
    </row>
    <row r="28" spans="1:224" s="48" customFormat="1" ht="15" customHeight="1" x14ac:dyDescent="0.25">
      <c r="A28" s="36">
        <v>17</v>
      </c>
      <c r="B28" s="37" t="s">
        <v>201</v>
      </c>
      <c r="C28" s="56">
        <v>680</v>
      </c>
      <c r="D28" s="56">
        <v>500</v>
      </c>
      <c r="E28" s="56">
        <v>367</v>
      </c>
      <c r="F28" s="56">
        <v>301</v>
      </c>
      <c r="G28" s="56">
        <f t="shared" si="91"/>
        <v>1047</v>
      </c>
      <c r="H28" s="56">
        <f t="shared" si="92"/>
        <v>801</v>
      </c>
      <c r="I28" s="56"/>
      <c r="J28" s="56">
        <v>0</v>
      </c>
      <c r="K28" s="56"/>
      <c r="L28" s="56">
        <v>0</v>
      </c>
      <c r="M28" s="56">
        <f t="shared" si="5"/>
        <v>0</v>
      </c>
      <c r="N28" s="56">
        <f t="shared" si="93"/>
        <v>0</v>
      </c>
      <c r="O28" s="56">
        <v>0</v>
      </c>
      <c r="P28" s="56">
        <v>0</v>
      </c>
      <c r="Q28" s="56">
        <v>0</v>
      </c>
      <c r="R28" s="56">
        <v>0</v>
      </c>
      <c r="S28" s="56">
        <f t="shared" si="94"/>
        <v>0</v>
      </c>
      <c r="T28" s="56">
        <f t="shared" si="95"/>
        <v>0</v>
      </c>
      <c r="U28" s="56">
        <v>28</v>
      </c>
      <c r="V28" s="87">
        <v>13</v>
      </c>
      <c r="W28" s="56">
        <v>0</v>
      </c>
      <c r="X28" s="87">
        <v>0</v>
      </c>
      <c r="Y28" s="56">
        <f t="shared" si="96"/>
        <v>28</v>
      </c>
      <c r="Z28" s="56">
        <f t="shared" si="97"/>
        <v>13</v>
      </c>
      <c r="AA28" s="56">
        <v>0</v>
      </c>
      <c r="AB28" s="56">
        <v>0</v>
      </c>
      <c r="AC28" s="56">
        <v>0</v>
      </c>
      <c r="AD28" s="56">
        <v>0</v>
      </c>
      <c r="AE28" s="56">
        <f t="shared" si="98"/>
        <v>0</v>
      </c>
      <c r="AF28" s="56">
        <f t="shared" si="99"/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f t="shared" si="100"/>
        <v>0</v>
      </c>
      <c r="AL28" s="56">
        <f t="shared" si="101"/>
        <v>0</v>
      </c>
      <c r="AM28" s="56"/>
      <c r="AN28" s="56">
        <v>0</v>
      </c>
      <c r="AO28" s="56"/>
      <c r="AP28" s="56">
        <v>0</v>
      </c>
      <c r="AQ28" s="56">
        <f t="shared" si="102"/>
        <v>0</v>
      </c>
      <c r="AR28" s="56">
        <f t="shared" si="103"/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f t="shared" si="104"/>
        <v>0</v>
      </c>
      <c r="AX28" s="56">
        <f t="shared" si="105"/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f t="shared" si="106"/>
        <v>0</v>
      </c>
      <c r="BD28" s="56">
        <f t="shared" si="107"/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f t="shared" si="21"/>
        <v>0</v>
      </c>
      <c r="BJ28" s="56">
        <f t="shared" si="22"/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f t="shared" si="23"/>
        <v>0</v>
      </c>
      <c r="BP28" s="56">
        <f t="shared" si="24"/>
        <v>0</v>
      </c>
      <c r="BQ28" s="56"/>
      <c r="BR28" s="56">
        <v>0</v>
      </c>
      <c r="BS28" s="56"/>
      <c r="BT28" s="56">
        <v>0</v>
      </c>
      <c r="BU28" s="56">
        <v>0</v>
      </c>
      <c r="BV28" s="56">
        <f t="shared" si="26"/>
        <v>0</v>
      </c>
      <c r="BW28" s="193">
        <v>0</v>
      </c>
      <c r="BX28" s="193">
        <v>0</v>
      </c>
      <c r="BY28" s="193">
        <v>0</v>
      </c>
      <c r="BZ28" s="193">
        <v>0</v>
      </c>
      <c r="CA28" s="56">
        <f t="shared" si="108"/>
        <v>0</v>
      </c>
      <c r="CB28" s="56">
        <f t="shared" si="109"/>
        <v>0</v>
      </c>
      <c r="CC28" s="56">
        <v>0</v>
      </c>
      <c r="CD28" s="56">
        <v>0</v>
      </c>
      <c r="CE28" s="56"/>
      <c r="CF28" s="56">
        <v>0</v>
      </c>
      <c r="CG28" s="56">
        <f t="shared" si="110"/>
        <v>0</v>
      </c>
      <c r="CH28" s="56">
        <f t="shared" si="111"/>
        <v>0</v>
      </c>
      <c r="CI28" s="56">
        <v>5000.5</v>
      </c>
      <c r="CJ28" s="56">
        <v>5000</v>
      </c>
      <c r="CK28" s="56">
        <v>5000.5</v>
      </c>
      <c r="CL28" s="56">
        <v>5000</v>
      </c>
      <c r="CM28" s="56">
        <f t="shared" si="112"/>
        <v>10001</v>
      </c>
      <c r="CN28" s="56">
        <f t="shared" si="113"/>
        <v>10000</v>
      </c>
      <c r="CO28" s="56">
        <v>0</v>
      </c>
      <c r="CP28" s="56">
        <v>0</v>
      </c>
      <c r="CQ28" s="56">
        <v>0</v>
      </c>
      <c r="CR28" s="56">
        <v>0</v>
      </c>
      <c r="CS28" s="56">
        <f t="shared" si="114"/>
        <v>0</v>
      </c>
      <c r="CT28" s="56">
        <f t="shared" si="115"/>
        <v>0</v>
      </c>
      <c r="CU28" s="56">
        <v>0</v>
      </c>
      <c r="CV28" s="56">
        <v>0</v>
      </c>
      <c r="CW28" s="56">
        <v>0</v>
      </c>
      <c r="CX28" s="56">
        <v>0</v>
      </c>
      <c r="CY28" s="56">
        <f t="shared" si="80"/>
        <v>0</v>
      </c>
      <c r="CZ28" s="56">
        <f t="shared" si="80"/>
        <v>0</v>
      </c>
      <c r="DA28" s="56">
        <v>0</v>
      </c>
      <c r="DB28" s="56">
        <v>0</v>
      </c>
      <c r="DC28" s="56">
        <v>0</v>
      </c>
      <c r="DD28" s="56">
        <v>0</v>
      </c>
      <c r="DE28" s="56">
        <f t="shared" si="81"/>
        <v>0</v>
      </c>
      <c r="DF28" s="56">
        <f t="shared" si="81"/>
        <v>0</v>
      </c>
      <c r="DG28" s="56">
        <v>0</v>
      </c>
      <c r="DH28" s="56">
        <v>0</v>
      </c>
      <c r="DI28" s="56"/>
      <c r="DJ28" s="56">
        <v>0</v>
      </c>
      <c r="DK28" s="56">
        <f t="shared" si="116"/>
        <v>0</v>
      </c>
      <c r="DL28" s="56">
        <f t="shared" si="117"/>
        <v>0</v>
      </c>
      <c r="DM28" s="56">
        <v>0</v>
      </c>
      <c r="DN28" s="56">
        <v>0</v>
      </c>
      <c r="DO28" s="56">
        <v>0</v>
      </c>
      <c r="DP28" s="56">
        <v>0</v>
      </c>
      <c r="DQ28" s="56">
        <f t="shared" si="118"/>
        <v>0</v>
      </c>
      <c r="DR28" s="56">
        <f t="shared" si="119"/>
        <v>0</v>
      </c>
      <c r="DS28" s="56">
        <v>0</v>
      </c>
      <c r="DT28" s="56">
        <v>0</v>
      </c>
      <c r="DU28" s="56">
        <v>0</v>
      </c>
      <c r="DV28" s="56">
        <v>0</v>
      </c>
      <c r="DW28" s="56">
        <f t="shared" si="120"/>
        <v>0</v>
      </c>
      <c r="DX28" s="56">
        <f t="shared" si="121"/>
        <v>0</v>
      </c>
      <c r="DY28" s="56">
        <v>0</v>
      </c>
      <c r="DZ28" s="56">
        <v>0</v>
      </c>
      <c r="EA28" s="56"/>
      <c r="EB28" s="56">
        <v>0</v>
      </c>
      <c r="EC28" s="56">
        <f t="shared" si="122"/>
        <v>0</v>
      </c>
      <c r="ED28" s="56">
        <f t="shared" si="123"/>
        <v>0</v>
      </c>
      <c r="EE28" s="56">
        <v>0</v>
      </c>
      <c r="EF28" s="56">
        <v>0</v>
      </c>
      <c r="EG28" s="56">
        <v>0</v>
      </c>
      <c r="EH28" s="56">
        <v>0</v>
      </c>
      <c r="EI28" s="56">
        <f t="shared" si="124"/>
        <v>0</v>
      </c>
      <c r="EJ28" s="56">
        <f t="shared" si="125"/>
        <v>0</v>
      </c>
      <c r="EK28" s="193">
        <v>88</v>
      </c>
      <c r="EL28" s="193">
        <v>38</v>
      </c>
      <c r="EM28" s="193">
        <v>22</v>
      </c>
      <c r="EN28" s="193">
        <v>8</v>
      </c>
      <c r="EO28" s="56">
        <f t="shared" si="126"/>
        <v>110</v>
      </c>
      <c r="EP28" s="56">
        <f t="shared" si="127"/>
        <v>46</v>
      </c>
      <c r="EQ28" s="56">
        <v>186</v>
      </c>
      <c r="ER28" s="56">
        <v>600</v>
      </c>
      <c r="ES28" s="56">
        <v>181</v>
      </c>
      <c r="ET28" s="56">
        <v>603.01</v>
      </c>
      <c r="EU28" s="56">
        <f t="shared" si="128"/>
        <v>367</v>
      </c>
      <c r="EV28" s="56">
        <f t="shared" si="129"/>
        <v>1203.01</v>
      </c>
      <c r="EW28" s="56">
        <v>0</v>
      </c>
      <c r="EX28" s="56">
        <v>0</v>
      </c>
      <c r="EY28" s="56">
        <v>0</v>
      </c>
      <c r="EZ28" s="56">
        <v>0</v>
      </c>
      <c r="FA28" s="56">
        <f t="shared" si="82"/>
        <v>0</v>
      </c>
      <c r="FB28" s="56">
        <f t="shared" si="83"/>
        <v>0</v>
      </c>
      <c r="FC28" s="56">
        <v>0</v>
      </c>
      <c r="FD28" s="87">
        <v>0</v>
      </c>
      <c r="FE28" s="56">
        <v>0</v>
      </c>
      <c r="FF28" s="87">
        <v>0</v>
      </c>
      <c r="FG28" s="56">
        <f t="shared" si="51"/>
        <v>0</v>
      </c>
      <c r="FH28" s="56">
        <f t="shared" si="52"/>
        <v>0</v>
      </c>
      <c r="FI28" s="56">
        <v>15.299999999999999</v>
      </c>
      <c r="FJ28" s="56">
        <v>43</v>
      </c>
      <c r="FK28" s="56">
        <v>35.700000000000003</v>
      </c>
      <c r="FL28" s="56">
        <v>53</v>
      </c>
      <c r="FM28" s="56">
        <f t="shared" si="84"/>
        <v>51</v>
      </c>
      <c r="FN28" s="56">
        <f t="shared" si="85"/>
        <v>96</v>
      </c>
      <c r="FO28" s="56">
        <v>2359</v>
      </c>
      <c r="FP28" s="56">
        <v>2500</v>
      </c>
      <c r="FQ28" s="56">
        <v>1022</v>
      </c>
      <c r="FR28" s="56">
        <v>1030</v>
      </c>
      <c r="FS28" s="56">
        <f t="shared" si="130"/>
        <v>3381</v>
      </c>
      <c r="FT28" s="56">
        <f t="shared" si="131"/>
        <v>3530</v>
      </c>
      <c r="FU28" s="56">
        <v>2109</v>
      </c>
      <c r="FV28" s="56">
        <v>2400</v>
      </c>
      <c r="FW28" s="56">
        <v>1200</v>
      </c>
      <c r="FX28" s="56">
        <v>1800</v>
      </c>
      <c r="FY28" s="56">
        <f t="shared" si="57"/>
        <v>3309</v>
      </c>
      <c r="FZ28" s="56">
        <f t="shared" si="58"/>
        <v>4200</v>
      </c>
      <c r="GA28" s="56">
        <v>169</v>
      </c>
      <c r="GB28" s="56">
        <v>200</v>
      </c>
      <c r="GC28" s="56">
        <v>87</v>
      </c>
      <c r="GD28" s="56">
        <v>100</v>
      </c>
      <c r="GE28" s="56">
        <f t="shared" si="132"/>
        <v>256</v>
      </c>
      <c r="GF28" s="56">
        <f t="shared" si="133"/>
        <v>300</v>
      </c>
      <c r="GG28" s="56">
        <v>633</v>
      </c>
      <c r="GH28" s="56">
        <v>643.53</v>
      </c>
      <c r="GI28" s="56">
        <v>1114</v>
      </c>
      <c r="GJ28" s="56">
        <v>1194.31</v>
      </c>
      <c r="GK28" s="56">
        <f t="shared" si="134"/>
        <v>1747</v>
      </c>
      <c r="GL28" s="56">
        <f t="shared" si="135"/>
        <v>1837.84</v>
      </c>
      <c r="GM28" s="56">
        <v>258</v>
      </c>
      <c r="GN28" s="56">
        <v>140</v>
      </c>
      <c r="GO28" s="56">
        <v>104</v>
      </c>
      <c r="GP28" s="56">
        <v>100</v>
      </c>
      <c r="GQ28" s="56">
        <f t="shared" si="136"/>
        <v>362</v>
      </c>
      <c r="GR28" s="56">
        <f t="shared" si="137"/>
        <v>240</v>
      </c>
      <c r="GS28" s="56"/>
      <c r="GT28" s="56"/>
      <c r="GU28" s="56"/>
      <c r="GV28" s="56"/>
      <c r="GW28" s="56">
        <f t="shared" si="138"/>
        <v>0</v>
      </c>
      <c r="GX28" s="56">
        <f t="shared" si="139"/>
        <v>0</v>
      </c>
      <c r="GY28" s="56">
        <v>0</v>
      </c>
      <c r="GZ28" s="56">
        <v>0</v>
      </c>
      <c r="HA28" s="56">
        <v>0</v>
      </c>
      <c r="HB28" s="56">
        <v>0</v>
      </c>
      <c r="HC28" s="56">
        <f t="shared" si="86"/>
        <v>0</v>
      </c>
      <c r="HD28" s="56">
        <f t="shared" si="87"/>
        <v>0</v>
      </c>
      <c r="HE28" s="56">
        <v>0</v>
      </c>
      <c r="HF28" s="87">
        <v>0</v>
      </c>
      <c r="HG28" s="56"/>
      <c r="HH28" s="56">
        <v>0</v>
      </c>
      <c r="HI28" s="56">
        <f t="shared" si="88"/>
        <v>0</v>
      </c>
      <c r="HJ28" s="56">
        <f t="shared" si="89"/>
        <v>0</v>
      </c>
      <c r="HK28" s="56">
        <f t="shared" si="140"/>
        <v>11525.8</v>
      </c>
      <c r="HL28" s="56">
        <f t="shared" si="141"/>
        <v>12077.53</v>
      </c>
      <c r="HM28" s="56">
        <f t="shared" si="142"/>
        <v>9133.2000000000007</v>
      </c>
      <c r="HN28" s="56">
        <f t="shared" si="143"/>
        <v>10189.32</v>
      </c>
      <c r="HO28" s="56">
        <f t="shared" si="144"/>
        <v>20659</v>
      </c>
      <c r="HP28" s="56">
        <f t="shared" si="145"/>
        <v>22266.850000000002</v>
      </c>
    </row>
    <row r="29" spans="1:224" s="48" customFormat="1" ht="15" customHeight="1" x14ac:dyDescent="0.25">
      <c r="A29" s="36">
        <v>18</v>
      </c>
      <c r="B29" s="37" t="s">
        <v>202</v>
      </c>
      <c r="C29" s="56">
        <v>9512</v>
      </c>
      <c r="D29" s="56">
        <v>7500</v>
      </c>
      <c r="E29" s="56">
        <v>5123</v>
      </c>
      <c r="F29" s="56">
        <v>3957</v>
      </c>
      <c r="G29" s="56">
        <f t="shared" si="91"/>
        <v>14635</v>
      </c>
      <c r="H29" s="56">
        <f t="shared" si="92"/>
        <v>11457</v>
      </c>
      <c r="I29" s="56">
        <v>2100</v>
      </c>
      <c r="J29" s="56">
        <v>1800</v>
      </c>
      <c r="K29" s="56">
        <v>150</v>
      </c>
      <c r="L29" s="56">
        <v>0</v>
      </c>
      <c r="M29" s="56">
        <f t="shared" si="5"/>
        <v>2250</v>
      </c>
      <c r="N29" s="56">
        <f t="shared" si="93"/>
        <v>1800</v>
      </c>
      <c r="O29" s="56">
        <v>2400</v>
      </c>
      <c r="P29" s="56">
        <v>2400</v>
      </c>
      <c r="Q29" s="56">
        <v>600</v>
      </c>
      <c r="R29" s="56">
        <v>700</v>
      </c>
      <c r="S29" s="56">
        <f t="shared" si="94"/>
        <v>3000</v>
      </c>
      <c r="T29" s="56">
        <f t="shared" si="95"/>
        <v>3100</v>
      </c>
      <c r="U29" s="56">
        <v>21365</v>
      </c>
      <c r="V29" s="56">
        <v>10600</v>
      </c>
      <c r="W29" s="56">
        <v>5400</v>
      </c>
      <c r="X29" s="56">
        <v>4500</v>
      </c>
      <c r="Y29" s="56">
        <f t="shared" si="96"/>
        <v>26765</v>
      </c>
      <c r="Z29" s="56">
        <f t="shared" si="97"/>
        <v>15100</v>
      </c>
      <c r="AA29" s="56">
        <v>6770</v>
      </c>
      <c r="AB29" s="56">
        <v>5400</v>
      </c>
      <c r="AC29" s="56">
        <v>1732</v>
      </c>
      <c r="AD29" s="56">
        <v>1400</v>
      </c>
      <c r="AE29" s="56">
        <f t="shared" si="98"/>
        <v>8502</v>
      </c>
      <c r="AF29" s="56">
        <f t="shared" si="99"/>
        <v>6800</v>
      </c>
      <c r="AG29" s="56">
        <v>903</v>
      </c>
      <c r="AH29" s="56">
        <v>420</v>
      </c>
      <c r="AI29" s="56">
        <v>387</v>
      </c>
      <c r="AJ29" s="56">
        <v>180</v>
      </c>
      <c r="AK29" s="56">
        <f t="shared" si="100"/>
        <v>1290</v>
      </c>
      <c r="AL29" s="56">
        <f t="shared" si="101"/>
        <v>600</v>
      </c>
      <c r="AM29" s="56">
        <v>1800</v>
      </c>
      <c r="AN29" s="56">
        <v>3700</v>
      </c>
      <c r="AO29" s="56">
        <v>750</v>
      </c>
      <c r="AP29" s="56">
        <v>800</v>
      </c>
      <c r="AQ29" s="56">
        <f t="shared" si="102"/>
        <v>2550</v>
      </c>
      <c r="AR29" s="56">
        <f t="shared" si="103"/>
        <v>4500</v>
      </c>
      <c r="AS29" s="56">
        <v>1400</v>
      </c>
      <c r="AT29" s="56">
        <v>1100</v>
      </c>
      <c r="AU29" s="56">
        <v>200</v>
      </c>
      <c r="AV29" s="56">
        <v>98</v>
      </c>
      <c r="AW29" s="56">
        <f t="shared" si="104"/>
        <v>1600</v>
      </c>
      <c r="AX29" s="56">
        <f t="shared" si="105"/>
        <v>1198</v>
      </c>
      <c r="AY29" s="56">
        <v>4511</v>
      </c>
      <c r="AZ29" s="56">
        <v>3000</v>
      </c>
      <c r="BA29" s="56">
        <v>641</v>
      </c>
      <c r="BB29" s="56">
        <v>624</v>
      </c>
      <c r="BC29" s="56">
        <f t="shared" si="106"/>
        <v>5152</v>
      </c>
      <c r="BD29" s="56">
        <f t="shared" si="107"/>
        <v>3624</v>
      </c>
      <c r="BE29" s="56">
        <v>50</v>
      </c>
      <c r="BF29" s="56">
        <v>28</v>
      </c>
      <c r="BG29" s="56">
        <v>11</v>
      </c>
      <c r="BH29" s="56">
        <v>6</v>
      </c>
      <c r="BI29" s="56">
        <f t="shared" si="21"/>
        <v>61</v>
      </c>
      <c r="BJ29" s="56">
        <f t="shared" si="22"/>
        <v>34</v>
      </c>
      <c r="BK29" s="56">
        <v>1125</v>
      </c>
      <c r="BL29" s="56">
        <v>400</v>
      </c>
      <c r="BM29" s="56">
        <v>2000</v>
      </c>
      <c r="BN29" s="56">
        <v>472</v>
      </c>
      <c r="BO29" s="56">
        <f t="shared" si="23"/>
        <v>3125</v>
      </c>
      <c r="BP29" s="56">
        <f t="shared" si="24"/>
        <v>872</v>
      </c>
      <c r="BQ29" s="56">
        <v>6238</v>
      </c>
      <c r="BR29" s="56">
        <v>3800</v>
      </c>
      <c r="BS29" s="56">
        <v>2087</v>
      </c>
      <c r="BT29" s="56">
        <v>1202</v>
      </c>
      <c r="BU29" s="56">
        <v>8325</v>
      </c>
      <c r="BV29" s="56">
        <f t="shared" si="26"/>
        <v>5002</v>
      </c>
      <c r="BW29" s="193">
        <v>15858</v>
      </c>
      <c r="BX29" s="193">
        <v>12800</v>
      </c>
      <c r="BY29" s="193">
        <v>6938</v>
      </c>
      <c r="BZ29" s="193">
        <v>8000</v>
      </c>
      <c r="CA29" s="56">
        <f t="shared" si="108"/>
        <v>22796</v>
      </c>
      <c r="CB29" s="56">
        <f t="shared" si="109"/>
        <v>20800</v>
      </c>
      <c r="CC29" s="56">
        <v>7420</v>
      </c>
      <c r="CD29" s="56">
        <v>3800</v>
      </c>
      <c r="CE29" s="56">
        <v>3223</v>
      </c>
      <c r="CF29" s="56">
        <v>1629</v>
      </c>
      <c r="CG29" s="56">
        <f t="shared" si="110"/>
        <v>10643</v>
      </c>
      <c r="CH29" s="56">
        <f t="shared" si="111"/>
        <v>5429</v>
      </c>
      <c r="CI29" s="56">
        <v>121</v>
      </c>
      <c r="CJ29" s="56">
        <v>750</v>
      </c>
      <c r="CK29" s="56">
        <v>121</v>
      </c>
      <c r="CL29" s="56">
        <v>750</v>
      </c>
      <c r="CM29" s="56">
        <f t="shared" si="112"/>
        <v>242</v>
      </c>
      <c r="CN29" s="56">
        <f t="shared" si="113"/>
        <v>1500</v>
      </c>
      <c r="CO29" s="56">
        <v>16857</v>
      </c>
      <c r="CP29" s="56">
        <v>10400</v>
      </c>
      <c r="CQ29" s="56">
        <v>4267</v>
      </c>
      <c r="CR29" s="56">
        <v>2586</v>
      </c>
      <c r="CS29" s="56">
        <f t="shared" si="114"/>
        <v>21124</v>
      </c>
      <c r="CT29" s="56">
        <f t="shared" si="115"/>
        <v>12986</v>
      </c>
      <c r="CU29" s="56">
        <v>0</v>
      </c>
      <c r="CV29" s="56">
        <v>0</v>
      </c>
      <c r="CW29" s="56">
        <v>0</v>
      </c>
      <c r="CX29" s="56">
        <v>0</v>
      </c>
      <c r="CY29" s="56">
        <f t="shared" si="80"/>
        <v>0</v>
      </c>
      <c r="CZ29" s="56">
        <f t="shared" si="80"/>
        <v>0</v>
      </c>
      <c r="DA29" s="56">
        <v>0</v>
      </c>
      <c r="DB29" s="56">
        <v>0</v>
      </c>
      <c r="DC29" s="56">
        <v>0</v>
      </c>
      <c r="DD29" s="56">
        <v>0</v>
      </c>
      <c r="DE29" s="56">
        <f t="shared" si="81"/>
        <v>0</v>
      </c>
      <c r="DF29" s="56">
        <f t="shared" si="81"/>
        <v>0</v>
      </c>
      <c r="DG29" s="56">
        <v>1600</v>
      </c>
      <c r="DH29" s="56">
        <v>4500</v>
      </c>
      <c r="DI29" s="56">
        <v>200</v>
      </c>
      <c r="DJ29" s="56">
        <v>701</v>
      </c>
      <c r="DK29" s="56">
        <f t="shared" si="116"/>
        <v>1800</v>
      </c>
      <c r="DL29" s="56">
        <f t="shared" si="117"/>
        <v>5201</v>
      </c>
      <c r="DM29" s="56">
        <v>4723.2</v>
      </c>
      <c r="DN29" s="56">
        <v>3307.2000000000003</v>
      </c>
      <c r="DO29" s="56">
        <v>1600</v>
      </c>
      <c r="DP29" s="56">
        <v>2000</v>
      </c>
      <c r="DQ29" s="56">
        <f t="shared" si="118"/>
        <v>6323.2</v>
      </c>
      <c r="DR29" s="56">
        <f t="shared" si="119"/>
        <v>5307.2000000000007</v>
      </c>
      <c r="DS29" s="194">
        <v>1467</v>
      </c>
      <c r="DT29" s="194">
        <v>2933</v>
      </c>
      <c r="DU29" s="194">
        <v>510</v>
      </c>
      <c r="DV29" s="195">
        <v>1018</v>
      </c>
      <c r="DW29" s="56">
        <f t="shared" si="120"/>
        <v>1977</v>
      </c>
      <c r="DX29" s="56">
        <f t="shared" si="121"/>
        <v>3951</v>
      </c>
      <c r="DY29" s="56">
        <v>8188</v>
      </c>
      <c r="DZ29" s="56">
        <v>11172</v>
      </c>
      <c r="EA29" s="56">
        <v>6226</v>
      </c>
      <c r="EB29" s="56">
        <v>9800</v>
      </c>
      <c r="EC29" s="56">
        <f t="shared" si="122"/>
        <v>14414</v>
      </c>
      <c r="ED29" s="56">
        <f t="shared" si="123"/>
        <v>20972</v>
      </c>
      <c r="EE29" s="56">
        <v>441</v>
      </c>
      <c r="EF29" s="56">
        <v>900</v>
      </c>
      <c r="EG29" s="56">
        <v>129</v>
      </c>
      <c r="EH29" s="56">
        <v>247</v>
      </c>
      <c r="EI29" s="56">
        <f t="shared" si="124"/>
        <v>570</v>
      </c>
      <c r="EJ29" s="56">
        <f t="shared" si="125"/>
        <v>1147</v>
      </c>
      <c r="EK29" s="193">
        <v>748</v>
      </c>
      <c r="EL29" s="193">
        <v>298</v>
      </c>
      <c r="EM29" s="193">
        <v>151</v>
      </c>
      <c r="EN29" s="193">
        <v>175</v>
      </c>
      <c r="EO29" s="56">
        <f t="shared" si="126"/>
        <v>899</v>
      </c>
      <c r="EP29" s="56">
        <f t="shared" si="127"/>
        <v>473</v>
      </c>
      <c r="EQ29" s="56">
        <v>3907</v>
      </c>
      <c r="ER29" s="56">
        <v>12000</v>
      </c>
      <c r="ES29" s="56">
        <v>3083</v>
      </c>
      <c r="ET29" s="56">
        <v>8970.11</v>
      </c>
      <c r="EU29" s="56">
        <f t="shared" si="128"/>
        <v>6990</v>
      </c>
      <c r="EV29" s="56">
        <f t="shared" si="129"/>
        <v>20970.11</v>
      </c>
      <c r="EW29" s="56">
        <v>3985</v>
      </c>
      <c r="EX29" s="56">
        <v>3300</v>
      </c>
      <c r="EY29" s="56">
        <v>1380</v>
      </c>
      <c r="EZ29" s="56">
        <v>1164</v>
      </c>
      <c r="FA29" s="56">
        <f t="shared" si="82"/>
        <v>5365</v>
      </c>
      <c r="FB29" s="56">
        <f t="shared" si="83"/>
        <v>4464</v>
      </c>
      <c r="FC29" s="56">
        <v>694</v>
      </c>
      <c r="FD29" s="87">
        <v>300</v>
      </c>
      <c r="FE29" s="56">
        <v>216</v>
      </c>
      <c r="FF29" s="87">
        <v>103</v>
      </c>
      <c r="FG29" s="56">
        <f t="shared" si="51"/>
        <v>910</v>
      </c>
      <c r="FH29" s="56">
        <f t="shared" si="52"/>
        <v>403</v>
      </c>
      <c r="FI29" s="56">
        <v>26.7</v>
      </c>
      <c r="FJ29" s="56">
        <v>106</v>
      </c>
      <c r="FK29" s="56">
        <v>62.3</v>
      </c>
      <c r="FL29" s="56">
        <v>80</v>
      </c>
      <c r="FM29" s="56">
        <f t="shared" si="84"/>
        <v>89</v>
      </c>
      <c r="FN29" s="56">
        <f t="shared" si="85"/>
        <v>186</v>
      </c>
      <c r="FO29" s="56">
        <v>3287</v>
      </c>
      <c r="FP29" s="56">
        <v>3400</v>
      </c>
      <c r="FQ29" s="56">
        <v>1454</v>
      </c>
      <c r="FR29" s="56">
        <v>1500</v>
      </c>
      <c r="FS29" s="56">
        <f t="shared" si="130"/>
        <v>4741</v>
      </c>
      <c r="FT29" s="56">
        <f t="shared" si="131"/>
        <v>4900</v>
      </c>
      <c r="FU29" s="56">
        <v>3515</v>
      </c>
      <c r="FV29" s="56">
        <v>4900</v>
      </c>
      <c r="FW29" s="56">
        <v>2300</v>
      </c>
      <c r="FX29" s="56">
        <v>2800</v>
      </c>
      <c r="FY29" s="56">
        <f t="shared" si="57"/>
        <v>5815</v>
      </c>
      <c r="FZ29" s="56">
        <f t="shared" si="58"/>
        <v>7700</v>
      </c>
      <c r="GA29" s="56">
        <v>257</v>
      </c>
      <c r="GB29" s="56">
        <v>200</v>
      </c>
      <c r="GC29" s="56">
        <v>133</v>
      </c>
      <c r="GD29" s="56">
        <v>100</v>
      </c>
      <c r="GE29" s="56">
        <f t="shared" si="132"/>
        <v>390</v>
      </c>
      <c r="GF29" s="56">
        <f t="shared" si="133"/>
        <v>300</v>
      </c>
      <c r="GG29" s="56">
        <v>3927</v>
      </c>
      <c r="GH29" s="56">
        <v>4087.42</v>
      </c>
      <c r="GI29" s="56">
        <v>7169</v>
      </c>
      <c r="GJ29" s="56">
        <v>7687</v>
      </c>
      <c r="GK29" s="56">
        <f t="shared" si="134"/>
        <v>11096</v>
      </c>
      <c r="GL29" s="56">
        <f t="shared" si="135"/>
        <v>11774.42</v>
      </c>
      <c r="GM29" s="56">
        <v>300</v>
      </c>
      <c r="GN29" s="56">
        <v>200</v>
      </c>
      <c r="GO29" s="56">
        <v>167</v>
      </c>
      <c r="GP29" s="56">
        <v>100</v>
      </c>
      <c r="GQ29" s="56">
        <f t="shared" si="136"/>
        <v>467</v>
      </c>
      <c r="GR29" s="56">
        <f t="shared" si="137"/>
        <v>300</v>
      </c>
      <c r="GS29" s="56">
        <v>2200</v>
      </c>
      <c r="GT29" s="56">
        <v>2560</v>
      </c>
      <c r="GU29" s="56">
        <v>900</v>
      </c>
      <c r="GV29" s="56">
        <v>913</v>
      </c>
      <c r="GW29" s="56">
        <f t="shared" si="138"/>
        <v>3100</v>
      </c>
      <c r="GX29" s="56">
        <f t="shared" si="139"/>
        <v>3473</v>
      </c>
      <c r="GY29" s="201">
        <v>531</v>
      </c>
      <c r="GZ29" s="202">
        <v>800</v>
      </c>
      <c r="HA29" s="201">
        <v>938</v>
      </c>
      <c r="HB29" s="202">
        <v>400</v>
      </c>
      <c r="HC29" s="56">
        <f t="shared" si="86"/>
        <v>1469</v>
      </c>
      <c r="HD29" s="56">
        <f t="shared" si="87"/>
        <v>1200</v>
      </c>
      <c r="HE29" s="197">
        <v>4500</v>
      </c>
      <c r="HF29" s="199">
        <v>4500</v>
      </c>
      <c r="HG29" s="197">
        <v>300</v>
      </c>
      <c r="HH29" s="197">
        <v>360</v>
      </c>
      <c r="HI29" s="56">
        <f t="shared" si="88"/>
        <v>4800</v>
      </c>
      <c r="HJ29" s="56">
        <f t="shared" si="89"/>
        <v>4860</v>
      </c>
      <c r="HK29" s="56">
        <f t="shared" si="140"/>
        <v>142726.9</v>
      </c>
      <c r="HL29" s="56">
        <f t="shared" si="141"/>
        <v>127361.62</v>
      </c>
      <c r="HM29" s="56">
        <f t="shared" si="142"/>
        <v>60548.3</v>
      </c>
      <c r="HN29" s="56">
        <f t="shared" si="143"/>
        <v>65022.11</v>
      </c>
      <c r="HO29" s="56">
        <f t="shared" si="144"/>
        <v>203275.2</v>
      </c>
      <c r="HP29" s="56">
        <f t="shared" si="145"/>
        <v>192383.73</v>
      </c>
    </row>
    <row r="30" spans="1:224" s="48" customFormat="1" ht="15" customHeight="1" x14ac:dyDescent="0.25">
      <c r="A30" s="36">
        <v>19</v>
      </c>
      <c r="B30" s="37" t="s">
        <v>203</v>
      </c>
      <c r="C30" s="56">
        <v>9536</v>
      </c>
      <c r="D30" s="56">
        <v>7400</v>
      </c>
      <c r="E30" s="56">
        <v>5135</v>
      </c>
      <c r="F30" s="56">
        <v>3985</v>
      </c>
      <c r="G30" s="56">
        <f t="shared" si="91"/>
        <v>14671</v>
      </c>
      <c r="H30" s="56">
        <f t="shared" si="92"/>
        <v>11385</v>
      </c>
      <c r="I30" s="56">
        <v>3000</v>
      </c>
      <c r="J30" s="56">
        <v>2400</v>
      </c>
      <c r="K30" s="56">
        <v>100</v>
      </c>
      <c r="L30" s="56">
        <v>100</v>
      </c>
      <c r="M30" s="56">
        <f t="shared" si="5"/>
        <v>3100</v>
      </c>
      <c r="N30" s="56">
        <f t="shared" si="93"/>
        <v>2500</v>
      </c>
      <c r="O30" s="56">
        <v>2400</v>
      </c>
      <c r="P30" s="56">
        <v>2400</v>
      </c>
      <c r="Q30" s="56">
        <v>600</v>
      </c>
      <c r="R30" s="56">
        <v>700</v>
      </c>
      <c r="S30" s="56">
        <f t="shared" si="94"/>
        <v>3000</v>
      </c>
      <c r="T30" s="56">
        <f t="shared" si="95"/>
        <v>3100</v>
      </c>
      <c r="U30" s="56">
        <v>6602</v>
      </c>
      <c r="V30" s="56">
        <v>3400</v>
      </c>
      <c r="W30" s="56">
        <v>1724</v>
      </c>
      <c r="X30" s="56">
        <v>1500</v>
      </c>
      <c r="Y30" s="56">
        <f t="shared" si="96"/>
        <v>8326</v>
      </c>
      <c r="Z30" s="56">
        <f t="shared" si="97"/>
        <v>4900</v>
      </c>
      <c r="AA30" s="56">
        <v>7967</v>
      </c>
      <c r="AB30" s="56">
        <v>6400</v>
      </c>
      <c r="AC30" s="56">
        <v>2034</v>
      </c>
      <c r="AD30" s="56">
        <v>1600</v>
      </c>
      <c r="AE30" s="56">
        <f t="shared" si="98"/>
        <v>10001</v>
      </c>
      <c r="AF30" s="56">
        <f t="shared" si="99"/>
        <v>8000</v>
      </c>
      <c r="AG30" s="56">
        <v>1734</v>
      </c>
      <c r="AH30" s="56">
        <v>805</v>
      </c>
      <c r="AI30" s="56">
        <v>742</v>
      </c>
      <c r="AJ30" s="56">
        <v>345</v>
      </c>
      <c r="AK30" s="56">
        <f t="shared" si="100"/>
        <v>2476</v>
      </c>
      <c r="AL30" s="56">
        <f t="shared" si="101"/>
        <v>1150</v>
      </c>
      <c r="AM30" s="56">
        <v>1400</v>
      </c>
      <c r="AN30" s="56">
        <v>2900</v>
      </c>
      <c r="AO30" s="56">
        <v>600</v>
      </c>
      <c r="AP30" s="56">
        <v>650</v>
      </c>
      <c r="AQ30" s="56">
        <f t="shared" si="102"/>
        <v>2000</v>
      </c>
      <c r="AR30" s="56">
        <f t="shared" si="103"/>
        <v>3550</v>
      </c>
      <c r="AS30" s="56">
        <v>1000</v>
      </c>
      <c r="AT30" s="56">
        <v>800</v>
      </c>
      <c r="AU30" s="56">
        <v>100</v>
      </c>
      <c r="AV30" s="56">
        <v>44</v>
      </c>
      <c r="AW30" s="56">
        <f t="shared" si="104"/>
        <v>1100</v>
      </c>
      <c r="AX30" s="56">
        <f t="shared" si="105"/>
        <v>844</v>
      </c>
      <c r="AY30" s="56">
        <v>4307</v>
      </c>
      <c r="AZ30" s="56">
        <v>2900</v>
      </c>
      <c r="BA30" s="56">
        <v>656</v>
      </c>
      <c r="BB30" s="56">
        <v>650</v>
      </c>
      <c r="BC30" s="56">
        <f t="shared" si="106"/>
        <v>4963</v>
      </c>
      <c r="BD30" s="56">
        <f t="shared" si="107"/>
        <v>3550</v>
      </c>
      <c r="BE30" s="56">
        <v>200</v>
      </c>
      <c r="BF30" s="56">
        <v>112</v>
      </c>
      <c r="BG30" s="56">
        <v>43</v>
      </c>
      <c r="BH30" s="56">
        <v>24</v>
      </c>
      <c r="BI30" s="56">
        <f t="shared" si="21"/>
        <v>243</v>
      </c>
      <c r="BJ30" s="56">
        <f t="shared" si="22"/>
        <v>136</v>
      </c>
      <c r="BK30" s="56">
        <v>3255</v>
      </c>
      <c r="BL30" s="56">
        <v>1300</v>
      </c>
      <c r="BM30" s="56">
        <v>4015</v>
      </c>
      <c r="BN30" s="56">
        <v>1346</v>
      </c>
      <c r="BO30" s="56">
        <f t="shared" si="23"/>
        <v>7270</v>
      </c>
      <c r="BP30" s="56">
        <f t="shared" si="24"/>
        <v>2646</v>
      </c>
      <c r="BQ30" s="56">
        <v>4886</v>
      </c>
      <c r="BR30" s="56">
        <v>2900</v>
      </c>
      <c r="BS30" s="56">
        <v>1655</v>
      </c>
      <c r="BT30" s="56">
        <v>1031</v>
      </c>
      <c r="BU30" s="56">
        <v>6541</v>
      </c>
      <c r="BV30" s="56">
        <f t="shared" si="26"/>
        <v>3931</v>
      </c>
      <c r="BW30" s="193">
        <v>7836</v>
      </c>
      <c r="BX30" s="193">
        <v>6300</v>
      </c>
      <c r="BY30" s="193">
        <v>3562</v>
      </c>
      <c r="BZ30" s="193">
        <v>5500</v>
      </c>
      <c r="CA30" s="56">
        <f t="shared" si="108"/>
        <v>11398</v>
      </c>
      <c r="CB30" s="56">
        <f t="shared" si="109"/>
        <v>11800</v>
      </c>
      <c r="CC30" s="56">
        <v>3721</v>
      </c>
      <c r="CD30" s="56">
        <v>1921</v>
      </c>
      <c r="CE30" s="56">
        <v>1627</v>
      </c>
      <c r="CF30" s="56">
        <v>807</v>
      </c>
      <c r="CG30" s="56">
        <f t="shared" si="110"/>
        <v>5348</v>
      </c>
      <c r="CH30" s="56">
        <f t="shared" si="111"/>
        <v>2728</v>
      </c>
      <c r="CI30" s="56">
        <v>3957.5</v>
      </c>
      <c r="CJ30" s="56">
        <v>4400.5</v>
      </c>
      <c r="CK30" s="56">
        <v>3957.5</v>
      </c>
      <c r="CL30" s="56">
        <v>4400.5</v>
      </c>
      <c r="CM30" s="56">
        <f t="shared" si="112"/>
        <v>7915</v>
      </c>
      <c r="CN30" s="56">
        <f t="shared" si="113"/>
        <v>8801</v>
      </c>
      <c r="CO30" s="56">
        <v>15853</v>
      </c>
      <c r="CP30" s="56">
        <v>9809</v>
      </c>
      <c r="CQ30" s="56">
        <v>4008</v>
      </c>
      <c r="CR30" s="56">
        <v>2400</v>
      </c>
      <c r="CS30" s="56">
        <f t="shared" si="114"/>
        <v>19861</v>
      </c>
      <c r="CT30" s="56">
        <f t="shared" si="115"/>
        <v>12209</v>
      </c>
      <c r="CU30" s="56">
        <v>0</v>
      </c>
      <c r="CV30" s="56">
        <v>0</v>
      </c>
      <c r="CW30" s="56">
        <v>0</v>
      </c>
      <c r="CX30" s="56">
        <v>0</v>
      </c>
      <c r="CY30" s="56">
        <f t="shared" si="80"/>
        <v>0</v>
      </c>
      <c r="CZ30" s="56">
        <f t="shared" si="80"/>
        <v>0</v>
      </c>
      <c r="DA30" s="56">
        <v>0</v>
      </c>
      <c r="DB30" s="56">
        <v>0</v>
      </c>
      <c r="DC30" s="56">
        <v>0</v>
      </c>
      <c r="DD30" s="56">
        <v>0</v>
      </c>
      <c r="DE30" s="56">
        <f t="shared" si="81"/>
        <v>0</v>
      </c>
      <c r="DF30" s="56">
        <f t="shared" si="81"/>
        <v>0</v>
      </c>
      <c r="DG30" s="56">
        <v>1500</v>
      </c>
      <c r="DH30" s="56">
        <v>4000</v>
      </c>
      <c r="DI30" s="56">
        <v>250</v>
      </c>
      <c r="DJ30" s="56">
        <v>501</v>
      </c>
      <c r="DK30" s="56">
        <f t="shared" si="116"/>
        <v>1750</v>
      </c>
      <c r="DL30" s="56">
        <f t="shared" si="117"/>
        <v>4501</v>
      </c>
      <c r="DM30" s="56">
        <v>2775.2000000000003</v>
      </c>
      <c r="DN30" s="56">
        <v>1944.0000000000002</v>
      </c>
      <c r="DO30" s="56">
        <v>1000</v>
      </c>
      <c r="DP30" s="56">
        <v>1200</v>
      </c>
      <c r="DQ30" s="56">
        <f t="shared" si="118"/>
        <v>3775.2000000000003</v>
      </c>
      <c r="DR30" s="56">
        <f t="shared" si="119"/>
        <v>3144</v>
      </c>
      <c r="DS30" s="194">
        <v>569</v>
      </c>
      <c r="DT30" s="194">
        <v>1137</v>
      </c>
      <c r="DU30" s="194">
        <v>198</v>
      </c>
      <c r="DV30" s="195">
        <v>395</v>
      </c>
      <c r="DW30" s="56">
        <f t="shared" si="120"/>
        <v>767</v>
      </c>
      <c r="DX30" s="56">
        <f t="shared" si="121"/>
        <v>1532</v>
      </c>
      <c r="DY30" s="56">
        <v>7602</v>
      </c>
      <c r="DZ30" s="56">
        <v>8511</v>
      </c>
      <c r="EA30" s="56">
        <v>2519</v>
      </c>
      <c r="EB30" s="56">
        <v>4100</v>
      </c>
      <c r="EC30" s="56">
        <f t="shared" si="122"/>
        <v>10121</v>
      </c>
      <c r="ED30" s="56">
        <f t="shared" si="123"/>
        <v>12611</v>
      </c>
      <c r="EE30" s="56">
        <v>3508</v>
      </c>
      <c r="EF30" s="56">
        <v>7700</v>
      </c>
      <c r="EG30" s="56">
        <v>2000</v>
      </c>
      <c r="EH30" s="56">
        <v>2500</v>
      </c>
      <c r="EI30" s="56">
        <f t="shared" si="124"/>
        <v>5508</v>
      </c>
      <c r="EJ30" s="56">
        <f t="shared" si="125"/>
        <v>10200</v>
      </c>
      <c r="EK30" s="193">
        <v>764</v>
      </c>
      <c r="EL30" s="193">
        <v>286</v>
      </c>
      <c r="EM30" s="193">
        <v>162</v>
      </c>
      <c r="EN30" s="193">
        <v>200</v>
      </c>
      <c r="EO30" s="56">
        <f t="shared" si="126"/>
        <v>926</v>
      </c>
      <c r="EP30" s="56">
        <f t="shared" si="127"/>
        <v>486</v>
      </c>
      <c r="EQ30" s="56">
        <v>978</v>
      </c>
      <c r="ER30" s="56">
        <v>3400</v>
      </c>
      <c r="ES30" s="56">
        <v>1154</v>
      </c>
      <c r="ET30" s="56">
        <v>2996.9399999999996</v>
      </c>
      <c r="EU30" s="56">
        <f t="shared" si="128"/>
        <v>2132</v>
      </c>
      <c r="EV30" s="56">
        <f t="shared" si="129"/>
        <v>6396.94</v>
      </c>
      <c r="EW30" s="56">
        <v>3068</v>
      </c>
      <c r="EX30" s="56">
        <v>2600</v>
      </c>
      <c r="EY30" s="56">
        <v>1081</v>
      </c>
      <c r="EZ30" s="56">
        <v>927</v>
      </c>
      <c r="FA30" s="56">
        <f t="shared" si="82"/>
        <v>4149</v>
      </c>
      <c r="FB30" s="56">
        <f t="shared" si="83"/>
        <v>3527</v>
      </c>
      <c r="FC30" s="56">
        <v>2942</v>
      </c>
      <c r="FD30" s="87">
        <v>1424</v>
      </c>
      <c r="FE30" s="56">
        <v>803</v>
      </c>
      <c r="FF30" s="87">
        <v>300</v>
      </c>
      <c r="FG30" s="56">
        <f t="shared" si="51"/>
        <v>3745</v>
      </c>
      <c r="FH30" s="56">
        <f t="shared" si="52"/>
        <v>1724</v>
      </c>
      <c r="FI30" s="56">
        <v>20.399999999999999</v>
      </c>
      <c r="FJ30" s="56">
        <v>530</v>
      </c>
      <c r="FK30" s="56">
        <v>47.6</v>
      </c>
      <c r="FL30" s="56">
        <v>955.00000000000011</v>
      </c>
      <c r="FM30" s="56">
        <f t="shared" si="84"/>
        <v>68</v>
      </c>
      <c r="FN30" s="56">
        <f t="shared" si="85"/>
        <v>1485</v>
      </c>
      <c r="FO30" s="56">
        <v>16791</v>
      </c>
      <c r="FP30" s="56">
        <v>17600</v>
      </c>
      <c r="FQ30" s="56">
        <v>7528</v>
      </c>
      <c r="FR30" s="56">
        <v>7600</v>
      </c>
      <c r="FS30" s="56">
        <f t="shared" si="130"/>
        <v>24319</v>
      </c>
      <c r="FT30" s="56">
        <f t="shared" si="131"/>
        <v>25200</v>
      </c>
      <c r="FU30" s="56">
        <v>4960</v>
      </c>
      <c r="FV30" s="56">
        <v>5600</v>
      </c>
      <c r="FW30" s="56">
        <v>3200</v>
      </c>
      <c r="FX30" s="56">
        <v>3700</v>
      </c>
      <c r="FY30" s="56">
        <f t="shared" si="57"/>
        <v>8160</v>
      </c>
      <c r="FZ30" s="56">
        <f t="shared" si="58"/>
        <v>9300</v>
      </c>
      <c r="GA30" s="56">
        <v>376</v>
      </c>
      <c r="GB30" s="56">
        <v>750</v>
      </c>
      <c r="GC30" s="56">
        <v>194</v>
      </c>
      <c r="GD30" s="56">
        <v>100</v>
      </c>
      <c r="GE30" s="56">
        <f t="shared" si="132"/>
        <v>570</v>
      </c>
      <c r="GF30" s="56">
        <f t="shared" si="133"/>
        <v>850</v>
      </c>
      <c r="GG30" s="56">
        <v>8329</v>
      </c>
      <c r="GH30" s="56">
        <v>8571.18</v>
      </c>
      <c r="GI30" s="56">
        <v>14933</v>
      </c>
      <c r="GJ30" s="56">
        <v>15912.13</v>
      </c>
      <c r="GK30" s="56">
        <f t="shared" si="134"/>
        <v>23262</v>
      </c>
      <c r="GL30" s="56">
        <f t="shared" si="135"/>
        <v>24483.309999999998</v>
      </c>
      <c r="GM30" s="56">
        <v>1296</v>
      </c>
      <c r="GN30" s="56">
        <v>800</v>
      </c>
      <c r="GO30" s="56">
        <v>566</v>
      </c>
      <c r="GP30" s="56">
        <v>400</v>
      </c>
      <c r="GQ30" s="56">
        <f t="shared" si="136"/>
        <v>1862</v>
      </c>
      <c r="GR30" s="56">
        <f t="shared" si="137"/>
        <v>1200</v>
      </c>
      <c r="GS30" s="56">
        <v>2800</v>
      </c>
      <c r="GT30" s="56">
        <v>3062</v>
      </c>
      <c r="GU30" s="56">
        <v>900</v>
      </c>
      <c r="GV30" s="56">
        <v>975</v>
      </c>
      <c r="GW30" s="56">
        <f t="shared" si="138"/>
        <v>3700</v>
      </c>
      <c r="GX30" s="56">
        <f t="shared" si="139"/>
        <v>4037</v>
      </c>
      <c r="GY30" s="201">
        <v>889</v>
      </c>
      <c r="GZ30" s="202">
        <v>900</v>
      </c>
      <c r="HA30" s="201">
        <v>1206</v>
      </c>
      <c r="HB30" s="202">
        <v>400</v>
      </c>
      <c r="HC30" s="56">
        <f t="shared" si="86"/>
        <v>2095</v>
      </c>
      <c r="HD30" s="56">
        <f t="shared" si="87"/>
        <v>1300</v>
      </c>
      <c r="HE30" s="197">
        <v>4400</v>
      </c>
      <c r="HF30" s="199">
        <v>3300</v>
      </c>
      <c r="HG30" s="197">
        <v>145</v>
      </c>
      <c r="HH30" s="197">
        <v>175</v>
      </c>
      <c r="HI30" s="56">
        <f t="shared" si="88"/>
        <v>4545</v>
      </c>
      <c r="HJ30" s="56">
        <f t="shared" si="89"/>
        <v>3475</v>
      </c>
      <c r="HK30" s="56">
        <f t="shared" si="140"/>
        <v>141222.09999999998</v>
      </c>
      <c r="HL30" s="56">
        <f t="shared" si="141"/>
        <v>128262.68</v>
      </c>
      <c r="HM30" s="56">
        <f t="shared" si="142"/>
        <v>68445.100000000006</v>
      </c>
      <c r="HN30" s="56">
        <f t="shared" si="143"/>
        <v>68419.570000000007</v>
      </c>
      <c r="HO30" s="56">
        <f t="shared" si="144"/>
        <v>209667.20000000001</v>
      </c>
      <c r="HP30" s="56">
        <f t="shared" si="145"/>
        <v>196682.25</v>
      </c>
    </row>
    <row r="31" spans="1:224" s="48" customFormat="1" ht="15" customHeight="1" x14ac:dyDescent="0.25">
      <c r="A31" s="36">
        <v>20</v>
      </c>
      <c r="B31" s="37" t="s">
        <v>204</v>
      </c>
      <c r="C31" s="56">
        <v>9307</v>
      </c>
      <c r="D31" s="56">
        <v>7200</v>
      </c>
      <c r="E31" s="56">
        <v>5012</v>
      </c>
      <c r="F31" s="56">
        <v>3939</v>
      </c>
      <c r="G31" s="56">
        <f t="shared" si="91"/>
        <v>14319</v>
      </c>
      <c r="H31" s="56">
        <f t="shared" si="92"/>
        <v>11139</v>
      </c>
      <c r="I31" s="56">
        <v>700</v>
      </c>
      <c r="J31" s="56">
        <v>500</v>
      </c>
      <c r="K31" s="56">
        <v>50</v>
      </c>
      <c r="L31" s="56">
        <v>130</v>
      </c>
      <c r="M31" s="56">
        <f t="shared" si="5"/>
        <v>750</v>
      </c>
      <c r="N31" s="56">
        <f t="shared" si="93"/>
        <v>630</v>
      </c>
      <c r="O31" s="56">
        <v>400</v>
      </c>
      <c r="P31" s="56">
        <v>400</v>
      </c>
      <c r="Q31" s="56">
        <v>100</v>
      </c>
      <c r="R31" s="56">
        <v>150</v>
      </c>
      <c r="S31" s="56">
        <f t="shared" si="94"/>
        <v>500</v>
      </c>
      <c r="T31" s="56">
        <f t="shared" si="95"/>
        <v>550</v>
      </c>
      <c r="U31" s="56">
        <v>1913</v>
      </c>
      <c r="V31" s="56">
        <v>1000</v>
      </c>
      <c r="W31" s="56">
        <v>509</v>
      </c>
      <c r="X31" s="56">
        <v>500</v>
      </c>
      <c r="Y31" s="56">
        <f t="shared" si="96"/>
        <v>2422</v>
      </c>
      <c r="Z31" s="56">
        <f t="shared" si="97"/>
        <v>1500</v>
      </c>
      <c r="AA31" s="56">
        <v>8160</v>
      </c>
      <c r="AB31" s="56">
        <v>6600</v>
      </c>
      <c r="AC31" s="56">
        <v>2089</v>
      </c>
      <c r="AD31" s="56">
        <v>1600</v>
      </c>
      <c r="AE31" s="56">
        <f t="shared" si="98"/>
        <v>10249</v>
      </c>
      <c r="AF31" s="56">
        <f t="shared" si="99"/>
        <v>8200</v>
      </c>
      <c r="AG31" s="56">
        <v>302</v>
      </c>
      <c r="AH31" s="56">
        <v>140.69999999999996</v>
      </c>
      <c r="AI31" s="56">
        <v>129</v>
      </c>
      <c r="AJ31" s="56">
        <v>60.300000000000011</v>
      </c>
      <c r="AK31" s="56">
        <f t="shared" si="100"/>
        <v>431</v>
      </c>
      <c r="AL31" s="56">
        <f t="shared" si="101"/>
        <v>200.99999999999997</v>
      </c>
      <c r="AM31" s="56">
        <v>1000</v>
      </c>
      <c r="AN31" s="56">
        <v>1300</v>
      </c>
      <c r="AO31" s="56">
        <v>500</v>
      </c>
      <c r="AP31" s="56">
        <v>550</v>
      </c>
      <c r="AQ31" s="56">
        <f t="shared" si="102"/>
        <v>1500</v>
      </c>
      <c r="AR31" s="56">
        <f t="shared" si="103"/>
        <v>1850</v>
      </c>
      <c r="AS31" s="56">
        <v>1400</v>
      </c>
      <c r="AT31" s="56">
        <v>1100</v>
      </c>
      <c r="AU31" s="56">
        <v>200</v>
      </c>
      <c r="AV31" s="56">
        <v>97</v>
      </c>
      <c r="AW31" s="56">
        <f t="shared" si="104"/>
        <v>1600</v>
      </c>
      <c r="AX31" s="56">
        <f t="shared" si="105"/>
        <v>1197</v>
      </c>
      <c r="AY31" s="56">
        <v>1656</v>
      </c>
      <c r="AZ31" s="56">
        <v>1100</v>
      </c>
      <c r="BA31" s="56">
        <v>246</v>
      </c>
      <c r="BB31" s="56">
        <v>300</v>
      </c>
      <c r="BC31" s="56">
        <f t="shared" si="106"/>
        <v>1902</v>
      </c>
      <c r="BD31" s="56">
        <f t="shared" si="107"/>
        <v>1400</v>
      </c>
      <c r="BE31" s="56">
        <v>1218</v>
      </c>
      <c r="BF31" s="56">
        <v>683</v>
      </c>
      <c r="BG31" s="56">
        <v>262</v>
      </c>
      <c r="BH31" s="56">
        <v>146</v>
      </c>
      <c r="BI31" s="56">
        <f t="shared" si="21"/>
        <v>1480</v>
      </c>
      <c r="BJ31" s="56">
        <f t="shared" si="22"/>
        <v>829</v>
      </c>
      <c r="BK31" s="56">
        <v>712</v>
      </c>
      <c r="BL31" s="56">
        <v>300</v>
      </c>
      <c r="BM31" s="56">
        <v>370</v>
      </c>
      <c r="BN31" s="56">
        <v>21</v>
      </c>
      <c r="BO31" s="56">
        <f t="shared" si="23"/>
        <v>1082</v>
      </c>
      <c r="BP31" s="56">
        <f t="shared" si="24"/>
        <v>321</v>
      </c>
      <c r="BQ31" s="56">
        <v>2042</v>
      </c>
      <c r="BR31" s="56">
        <v>1200</v>
      </c>
      <c r="BS31" s="56">
        <v>689</v>
      </c>
      <c r="BT31" s="56">
        <v>440</v>
      </c>
      <c r="BU31" s="56">
        <v>2731</v>
      </c>
      <c r="BV31" s="56">
        <f t="shared" si="26"/>
        <v>1640</v>
      </c>
      <c r="BW31" s="193">
        <v>3049</v>
      </c>
      <c r="BX31" s="193">
        <v>2600</v>
      </c>
      <c r="BY31" s="193">
        <v>2000</v>
      </c>
      <c r="BZ31" s="193">
        <v>2393</v>
      </c>
      <c r="CA31" s="56">
        <f t="shared" si="108"/>
        <v>5049</v>
      </c>
      <c r="CB31" s="56">
        <f t="shared" si="109"/>
        <v>4993</v>
      </c>
      <c r="CC31" s="56">
        <v>3398</v>
      </c>
      <c r="CD31" s="56">
        <v>1702</v>
      </c>
      <c r="CE31" s="56">
        <v>1506</v>
      </c>
      <c r="CF31" s="56">
        <v>799</v>
      </c>
      <c r="CG31" s="56">
        <f t="shared" si="110"/>
        <v>4904</v>
      </c>
      <c r="CH31" s="56">
        <f t="shared" si="111"/>
        <v>2501</v>
      </c>
      <c r="CI31" s="56">
        <v>1919</v>
      </c>
      <c r="CJ31" s="56">
        <v>2499.5</v>
      </c>
      <c r="CK31" s="56">
        <v>1919</v>
      </c>
      <c r="CL31" s="56">
        <v>2499.5</v>
      </c>
      <c r="CM31" s="56">
        <f t="shared" si="112"/>
        <v>3838</v>
      </c>
      <c r="CN31" s="56">
        <f t="shared" si="113"/>
        <v>4999</v>
      </c>
      <c r="CO31" s="56">
        <v>13891</v>
      </c>
      <c r="CP31" s="56">
        <v>8129</v>
      </c>
      <c r="CQ31" s="56">
        <v>3540</v>
      </c>
      <c r="CR31" s="56">
        <v>2000</v>
      </c>
      <c r="CS31" s="56">
        <f t="shared" si="114"/>
        <v>17431</v>
      </c>
      <c r="CT31" s="56">
        <f t="shared" si="115"/>
        <v>10129</v>
      </c>
      <c r="CU31" s="56">
        <v>0</v>
      </c>
      <c r="CV31" s="56">
        <v>0</v>
      </c>
      <c r="CW31" s="56">
        <v>0</v>
      </c>
      <c r="CX31" s="56">
        <v>0</v>
      </c>
      <c r="CY31" s="56">
        <f t="shared" si="80"/>
        <v>0</v>
      </c>
      <c r="CZ31" s="56">
        <f t="shared" si="80"/>
        <v>0</v>
      </c>
      <c r="DA31" s="56">
        <v>0</v>
      </c>
      <c r="DB31" s="56">
        <v>0</v>
      </c>
      <c r="DC31" s="56">
        <v>0</v>
      </c>
      <c r="DD31" s="56">
        <v>0</v>
      </c>
      <c r="DE31" s="56">
        <f t="shared" si="81"/>
        <v>0</v>
      </c>
      <c r="DF31" s="56">
        <f t="shared" si="81"/>
        <v>0</v>
      </c>
      <c r="DG31" s="56">
        <v>900</v>
      </c>
      <c r="DH31" s="56">
        <v>1100</v>
      </c>
      <c r="DI31" s="56">
        <v>100</v>
      </c>
      <c r="DJ31" s="56">
        <v>100</v>
      </c>
      <c r="DK31" s="56">
        <f t="shared" si="116"/>
        <v>1000</v>
      </c>
      <c r="DL31" s="56">
        <f t="shared" si="117"/>
        <v>1200</v>
      </c>
      <c r="DM31" s="56">
        <v>5176</v>
      </c>
      <c r="DN31" s="56">
        <v>3624.8000000000006</v>
      </c>
      <c r="DO31" s="56">
        <v>1800</v>
      </c>
      <c r="DP31" s="56">
        <v>2000</v>
      </c>
      <c r="DQ31" s="56">
        <f t="shared" si="118"/>
        <v>6976</v>
      </c>
      <c r="DR31" s="56">
        <f t="shared" si="119"/>
        <v>5624.8000000000011</v>
      </c>
      <c r="DS31" s="194">
        <v>709</v>
      </c>
      <c r="DT31" s="194">
        <v>1418</v>
      </c>
      <c r="DU31" s="194">
        <v>247</v>
      </c>
      <c r="DV31" s="195">
        <v>493</v>
      </c>
      <c r="DW31" s="56">
        <f t="shared" si="120"/>
        <v>956</v>
      </c>
      <c r="DX31" s="56">
        <f t="shared" si="121"/>
        <v>1911</v>
      </c>
      <c r="DY31" s="56">
        <v>5182</v>
      </c>
      <c r="DZ31" s="56">
        <v>6961</v>
      </c>
      <c r="EA31" s="56">
        <v>2430</v>
      </c>
      <c r="EB31" s="56">
        <v>3500</v>
      </c>
      <c r="EC31" s="56">
        <f t="shared" si="122"/>
        <v>7612</v>
      </c>
      <c r="ED31" s="56">
        <f t="shared" si="123"/>
        <v>10461</v>
      </c>
      <c r="EE31" s="56">
        <v>2192</v>
      </c>
      <c r="EF31" s="56">
        <v>3500</v>
      </c>
      <c r="EG31" s="56">
        <v>1000</v>
      </c>
      <c r="EH31" s="56">
        <v>1200</v>
      </c>
      <c r="EI31" s="56">
        <f t="shared" si="124"/>
        <v>3192</v>
      </c>
      <c r="EJ31" s="56">
        <f t="shared" si="125"/>
        <v>4700</v>
      </c>
      <c r="EK31" s="193">
        <v>578</v>
      </c>
      <c r="EL31" s="193">
        <v>188</v>
      </c>
      <c r="EM31" s="193">
        <v>142</v>
      </c>
      <c r="EN31" s="193">
        <v>175</v>
      </c>
      <c r="EO31" s="56">
        <f t="shared" si="126"/>
        <v>720</v>
      </c>
      <c r="EP31" s="56">
        <f t="shared" si="127"/>
        <v>363</v>
      </c>
      <c r="EQ31" s="56">
        <v>146</v>
      </c>
      <c r="ER31" s="56">
        <v>500</v>
      </c>
      <c r="ES31" s="56">
        <v>374</v>
      </c>
      <c r="ET31" s="56">
        <v>1061.01</v>
      </c>
      <c r="EU31" s="56">
        <f t="shared" si="128"/>
        <v>520</v>
      </c>
      <c r="EV31" s="56">
        <f t="shared" si="129"/>
        <v>1561.01</v>
      </c>
      <c r="EW31" s="56">
        <v>3895</v>
      </c>
      <c r="EX31" s="56">
        <v>3100</v>
      </c>
      <c r="EY31" s="56">
        <v>1333</v>
      </c>
      <c r="EZ31" s="56">
        <v>986</v>
      </c>
      <c r="FA31" s="56">
        <f t="shared" si="82"/>
        <v>5228</v>
      </c>
      <c r="FB31" s="56">
        <f t="shared" si="83"/>
        <v>4086</v>
      </c>
      <c r="FC31" s="56">
        <v>3166</v>
      </c>
      <c r="FD31" s="87">
        <v>500</v>
      </c>
      <c r="FE31" s="56">
        <v>579</v>
      </c>
      <c r="FF31" s="87">
        <v>126</v>
      </c>
      <c r="FG31" s="56">
        <f t="shared" si="51"/>
        <v>3745</v>
      </c>
      <c r="FH31" s="56">
        <f t="shared" si="52"/>
        <v>626</v>
      </c>
      <c r="FI31" s="56">
        <v>397.2</v>
      </c>
      <c r="FJ31" s="56">
        <v>138</v>
      </c>
      <c r="FK31" s="56">
        <v>926.8</v>
      </c>
      <c r="FL31" s="56">
        <v>178</v>
      </c>
      <c r="FM31" s="56">
        <f t="shared" si="84"/>
        <v>1324</v>
      </c>
      <c r="FN31" s="56">
        <f t="shared" si="85"/>
        <v>316</v>
      </c>
      <c r="FO31" s="56">
        <v>1220</v>
      </c>
      <c r="FP31" s="56">
        <v>1300</v>
      </c>
      <c r="FQ31" s="56">
        <v>548</v>
      </c>
      <c r="FR31" s="56">
        <v>500</v>
      </c>
      <c r="FS31" s="56">
        <f t="shared" si="130"/>
        <v>1768</v>
      </c>
      <c r="FT31" s="56">
        <f t="shared" si="131"/>
        <v>1800</v>
      </c>
      <c r="FU31" s="56">
        <v>8633</v>
      </c>
      <c r="FV31" s="56">
        <v>9800</v>
      </c>
      <c r="FW31" s="56">
        <v>4648</v>
      </c>
      <c r="FX31" s="56">
        <v>5700</v>
      </c>
      <c r="FY31" s="56">
        <f t="shared" si="57"/>
        <v>13281</v>
      </c>
      <c r="FZ31" s="56">
        <f t="shared" si="58"/>
        <v>15500</v>
      </c>
      <c r="GA31" s="56">
        <v>121</v>
      </c>
      <c r="GB31" s="56">
        <v>200</v>
      </c>
      <c r="GC31" s="56">
        <v>62</v>
      </c>
      <c r="GD31" s="56">
        <v>150</v>
      </c>
      <c r="GE31" s="56">
        <f t="shared" si="132"/>
        <v>183</v>
      </c>
      <c r="GF31" s="56">
        <f t="shared" si="133"/>
        <v>350</v>
      </c>
      <c r="GG31" s="56">
        <v>5865</v>
      </c>
      <c r="GH31" s="56">
        <v>6087.04</v>
      </c>
      <c r="GI31" s="56">
        <v>10656</v>
      </c>
      <c r="GJ31" s="56">
        <v>11303</v>
      </c>
      <c r="GK31" s="56">
        <f t="shared" si="134"/>
        <v>16521</v>
      </c>
      <c r="GL31" s="56">
        <f t="shared" si="135"/>
        <v>17390.04</v>
      </c>
      <c r="GM31" s="56">
        <v>404</v>
      </c>
      <c r="GN31" s="56">
        <v>300</v>
      </c>
      <c r="GO31" s="56">
        <v>212</v>
      </c>
      <c r="GP31" s="56">
        <v>60</v>
      </c>
      <c r="GQ31" s="56">
        <f t="shared" si="136"/>
        <v>616</v>
      </c>
      <c r="GR31" s="56">
        <f t="shared" si="137"/>
        <v>360</v>
      </c>
      <c r="GS31" s="56">
        <v>1800</v>
      </c>
      <c r="GT31" s="56">
        <v>2137</v>
      </c>
      <c r="GU31" s="56">
        <v>200</v>
      </c>
      <c r="GV31" s="56">
        <v>297</v>
      </c>
      <c r="GW31" s="56">
        <f t="shared" si="138"/>
        <v>2000</v>
      </c>
      <c r="GX31" s="56">
        <f t="shared" si="139"/>
        <v>2434</v>
      </c>
      <c r="GY31" s="201">
        <v>111</v>
      </c>
      <c r="GZ31" s="202">
        <v>200</v>
      </c>
      <c r="HA31" s="201">
        <v>50</v>
      </c>
      <c r="HB31" s="202">
        <v>50</v>
      </c>
      <c r="HC31" s="56">
        <f t="shared" si="86"/>
        <v>161</v>
      </c>
      <c r="HD31" s="56">
        <f t="shared" si="87"/>
        <v>250</v>
      </c>
      <c r="HE31" s="197">
        <v>1000</v>
      </c>
      <c r="HF31" s="199">
        <v>425</v>
      </c>
      <c r="HG31" s="197">
        <v>250</v>
      </c>
      <c r="HH31" s="197">
        <v>275</v>
      </c>
      <c r="HI31" s="56">
        <f t="shared" si="88"/>
        <v>1250</v>
      </c>
      <c r="HJ31" s="56">
        <f t="shared" si="89"/>
        <v>700</v>
      </c>
      <c r="HK31" s="56">
        <f t="shared" si="140"/>
        <v>92562.2</v>
      </c>
      <c r="HL31" s="56">
        <f t="shared" si="141"/>
        <v>77933.039999999994</v>
      </c>
      <c r="HM31" s="56">
        <f t="shared" si="142"/>
        <v>44678.8</v>
      </c>
      <c r="HN31" s="56">
        <f t="shared" si="143"/>
        <v>43778.81</v>
      </c>
      <c r="HO31" s="56">
        <f t="shared" si="144"/>
        <v>137241</v>
      </c>
      <c r="HP31" s="56">
        <f t="shared" si="145"/>
        <v>121711.85</v>
      </c>
    </row>
    <row r="32" spans="1:224" s="48" customFormat="1" ht="15" customHeight="1" x14ac:dyDescent="0.25">
      <c r="A32" s="36">
        <v>21</v>
      </c>
      <c r="B32" s="37" t="s">
        <v>205</v>
      </c>
      <c r="C32" s="56">
        <v>0</v>
      </c>
      <c r="D32" s="56">
        <v>0</v>
      </c>
      <c r="E32" s="56">
        <v>0</v>
      </c>
      <c r="F32" s="56">
        <v>0</v>
      </c>
      <c r="G32" s="56">
        <f t="shared" si="91"/>
        <v>0</v>
      </c>
      <c r="H32" s="56">
        <f t="shared" si="92"/>
        <v>0</v>
      </c>
      <c r="I32" s="56">
        <v>0</v>
      </c>
      <c r="J32" s="56">
        <v>0</v>
      </c>
      <c r="K32" s="56">
        <v>0</v>
      </c>
      <c r="L32" s="56">
        <v>0</v>
      </c>
      <c r="M32" s="56">
        <f t="shared" si="5"/>
        <v>0</v>
      </c>
      <c r="N32" s="56">
        <f t="shared" si="93"/>
        <v>0</v>
      </c>
      <c r="O32" s="56">
        <v>0</v>
      </c>
      <c r="P32" s="56">
        <v>0</v>
      </c>
      <c r="Q32" s="56">
        <v>0</v>
      </c>
      <c r="R32" s="56">
        <v>0</v>
      </c>
      <c r="S32" s="56">
        <f t="shared" si="94"/>
        <v>0</v>
      </c>
      <c r="T32" s="56">
        <f t="shared" si="95"/>
        <v>0</v>
      </c>
      <c r="U32" s="56">
        <v>0</v>
      </c>
      <c r="V32" s="56">
        <v>0</v>
      </c>
      <c r="W32" s="56">
        <v>0</v>
      </c>
      <c r="X32" s="56">
        <v>0</v>
      </c>
      <c r="Y32" s="56">
        <f t="shared" si="96"/>
        <v>0</v>
      </c>
      <c r="Z32" s="56">
        <f t="shared" si="97"/>
        <v>0</v>
      </c>
      <c r="AA32" s="56"/>
      <c r="AB32" s="56">
        <v>0</v>
      </c>
      <c r="AC32" s="56"/>
      <c r="AD32" s="56">
        <v>0</v>
      </c>
      <c r="AE32" s="56">
        <f t="shared" si="98"/>
        <v>0</v>
      </c>
      <c r="AF32" s="56">
        <f t="shared" si="99"/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f t="shared" si="100"/>
        <v>0</v>
      </c>
      <c r="AL32" s="56">
        <f t="shared" si="101"/>
        <v>0</v>
      </c>
      <c r="AM32" s="56"/>
      <c r="AN32" s="56">
        <v>0</v>
      </c>
      <c r="AO32" s="56"/>
      <c r="AP32" s="56">
        <v>0</v>
      </c>
      <c r="AQ32" s="56">
        <f t="shared" si="102"/>
        <v>0</v>
      </c>
      <c r="AR32" s="56">
        <f t="shared" si="103"/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f t="shared" si="104"/>
        <v>0</v>
      </c>
      <c r="AX32" s="56">
        <f t="shared" si="105"/>
        <v>0</v>
      </c>
      <c r="AY32" s="56">
        <v>0</v>
      </c>
      <c r="AZ32" s="56">
        <v>0</v>
      </c>
      <c r="BA32" s="56">
        <v>0</v>
      </c>
      <c r="BB32" s="56">
        <v>0</v>
      </c>
      <c r="BC32" s="56">
        <f t="shared" si="106"/>
        <v>0</v>
      </c>
      <c r="BD32" s="56">
        <f t="shared" si="107"/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f t="shared" si="21"/>
        <v>0</v>
      </c>
      <c r="BJ32" s="56">
        <f t="shared" si="22"/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 t="shared" si="23"/>
        <v>0</v>
      </c>
      <c r="BP32" s="56">
        <f t="shared" si="24"/>
        <v>0</v>
      </c>
      <c r="BQ32" s="56"/>
      <c r="BR32" s="56">
        <v>0</v>
      </c>
      <c r="BS32" s="56"/>
      <c r="BT32" s="56">
        <v>0</v>
      </c>
      <c r="BU32" s="56">
        <v>0</v>
      </c>
      <c r="BV32" s="56">
        <f t="shared" si="26"/>
        <v>0</v>
      </c>
      <c r="BW32" s="193"/>
      <c r="BX32" s="193">
        <v>0</v>
      </c>
      <c r="BY32" s="193"/>
      <c r="BZ32" s="193">
        <v>0</v>
      </c>
      <c r="CA32" s="56">
        <f t="shared" si="108"/>
        <v>0</v>
      </c>
      <c r="CB32" s="56">
        <f t="shared" si="109"/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f t="shared" si="110"/>
        <v>0</v>
      </c>
      <c r="CH32" s="56">
        <f t="shared" si="111"/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f t="shared" si="112"/>
        <v>0</v>
      </c>
      <c r="CN32" s="56">
        <f t="shared" si="113"/>
        <v>0</v>
      </c>
      <c r="CO32" s="56">
        <v>0</v>
      </c>
      <c r="CP32" s="56">
        <v>0</v>
      </c>
      <c r="CQ32" s="56">
        <v>0</v>
      </c>
      <c r="CR32" s="56">
        <v>0</v>
      </c>
      <c r="CS32" s="56">
        <f t="shared" si="114"/>
        <v>0</v>
      </c>
      <c r="CT32" s="56">
        <f t="shared" si="115"/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f t="shared" si="80"/>
        <v>0</v>
      </c>
      <c r="CZ32" s="56">
        <f t="shared" si="80"/>
        <v>0</v>
      </c>
      <c r="DA32" s="56">
        <v>0</v>
      </c>
      <c r="DB32" s="56">
        <v>0</v>
      </c>
      <c r="DC32" s="56">
        <v>0</v>
      </c>
      <c r="DD32" s="56">
        <v>0</v>
      </c>
      <c r="DE32" s="56">
        <f t="shared" si="81"/>
        <v>0</v>
      </c>
      <c r="DF32" s="56">
        <f t="shared" si="81"/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f t="shared" si="116"/>
        <v>0</v>
      </c>
      <c r="DL32" s="56">
        <f t="shared" si="117"/>
        <v>0</v>
      </c>
      <c r="DM32" s="56">
        <v>0</v>
      </c>
      <c r="DN32" s="56">
        <v>0</v>
      </c>
      <c r="DO32" s="56"/>
      <c r="DP32" s="56">
        <v>0</v>
      </c>
      <c r="DQ32" s="56">
        <f t="shared" si="118"/>
        <v>0</v>
      </c>
      <c r="DR32" s="56">
        <f t="shared" si="119"/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f t="shared" si="120"/>
        <v>0</v>
      </c>
      <c r="DX32" s="56">
        <f t="shared" si="121"/>
        <v>0</v>
      </c>
      <c r="DY32" s="56">
        <v>171</v>
      </c>
      <c r="DZ32" s="56">
        <v>200</v>
      </c>
      <c r="EA32" s="56">
        <v>0</v>
      </c>
      <c r="EB32" s="56">
        <v>0</v>
      </c>
      <c r="EC32" s="56">
        <f t="shared" si="122"/>
        <v>171</v>
      </c>
      <c r="ED32" s="56">
        <f t="shared" si="123"/>
        <v>200</v>
      </c>
      <c r="EE32" s="56">
        <v>0</v>
      </c>
      <c r="EF32" s="56">
        <v>0</v>
      </c>
      <c r="EG32" s="56">
        <v>0</v>
      </c>
      <c r="EH32" s="56">
        <v>0</v>
      </c>
      <c r="EI32" s="56">
        <f t="shared" si="124"/>
        <v>0</v>
      </c>
      <c r="EJ32" s="56">
        <f t="shared" si="125"/>
        <v>0</v>
      </c>
      <c r="EK32" s="56">
        <v>0</v>
      </c>
      <c r="EL32" s="56">
        <v>0</v>
      </c>
      <c r="EM32" s="56">
        <v>0</v>
      </c>
      <c r="EN32" s="56">
        <v>0</v>
      </c>
      <c r="EO32" s="56">
        <f t="shared" si="126"/>
        <v>0</v>
      </c>
      <c r="EP32" s="56">
        <f t="shared" si="127"/>
        <v>0</v>
      </c>
      <c r="EQ32" s="56">
        <v>0</v>
      </c>
      <c r="ER32" s="56">
        <v>0</v>
      </c>
      <c r="ES32" s="56">
        <v>3</v>
      </c>
      <c r="ET32" s="56">
        <v>2</v>
      </c>
      <c r="EU32" s="56">
        <f t="shared" si="128"/>
        <v>3</v>
      </c>
      <c r="EV32" s="56">
        <f t="shared" si="129"/>
        <v>2</v>
      </c>
      <c r="EW32" s="56">
        <v>0</v>
      </c>
      <c r="EX32" s="56">
        <v>0</v>
      </c>
      <c r="EY32" s="56">
        <v>0</v>
      </c>
      <c r="EZ32" s="56">
        <v>0</v>
      </c>
      <c r="FA32" s="56">
        <f t="shared" si="82"/>
        <v>0</v>
      </c>
      <c r="FB32" s="56">
        <f t="shared" si="83"/>
        <v>0</v>
      </c>
      <c r="FC32" s="56">
        <v>8</v>
      </c>
      <c r="FD32" s="87">
        <v>0.5</v>
      </c>
      <c r="FE32" s="56">
        <v>3</v>
      </c>
      <c r="FF32" s="87">
        <v>0.5</v>
      </c>
      <c r="FG32" s="56">
        <f t="shared" si="51"/>
        <v>11</v>
      </c>
      <c r="FH32" s="87">
        <f t="shared" si="52"/>
        <v>1</v>
      </c>
      <c r="FI32" s="56">
        <v>0</v>
      </c>
      <c r="FJ32" s="56">
        <v>0</v>
      </c>
      <c r="FK32" s="56">
        <v>0</v>
      </c>
      <c r="FL32" s="56">
        <v>0</v>
      </c>
      <c r="FM32" s="56">
        <f t="shared" si="84"/>
        <v>0</v>
      </c>
      <c r="FN32" s="56">
        <f t="shared" si="85"/>
        <v>0</v>
      </c>
      <c r="FO32" s="56">
        <v>0</v>
      </c>
      <c r="FP32" s="56">
        <v>0</v>
      </c>
      <c r="FQ32" s="56">
        <v>0</v>
      </c>
      <c r="FR32" s="56">
        <v>0</v>
      </c>
      <c r="FS32" s="56">
        <f t="shared" si="130"/>
        <v>0</v>
      </c>
      <c r="FT32" s="56">
        <f t="shared" si="131"/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f t="shared" si="57"/>
        <v>0</v>
      </c>
      <c r="FZ32" s="56">
        <f t="shared" si="58"/>
        <v>0</v>
      </c>
      <c r="GA32" s="56"/>
      <c r="GB32" s="56">
        <v>0</v>
      </c>
      <c r="GC32" s="56"/>
      <c r="GD32" s="56">
        <v>0</v>
      </c>
      <c r="GE32" s="56">
        <f t="shared" si="132"/>
        <v>0</v>
      </c>
      <c r="GF32" s="56">
        <f t="shared" si="133"/>
        <v>0</v>
      </c>
      <c r="GG32" s="56"/>
      <c r="GH32" s="56">
        <v>0</v>
      </c>
      <c r="GI32" s="56"/>
      <c r="GJ32" s="56">
        <v>0</v>
      </c>
      <c r="GK32" s="56">
        <f t="shared" si="134"/>
        <v>0</v>
      </c>
      <c r="GL32" s="56">
        <f t="shared" si="135"/>
        <v>0</v>
      </c>
      <c r="GM32" s="56">
        <v>0</v>
      </c>
      <c r="GN32" s="56">
        <v>0</v>
      </c>
      <c r="GO32" s="56">
        <v>0</v>
      </c>
      <c r="GP32" s="56">
        <v>0</v>
      </c>
      <c r="GQ32" s="56">
        <f t="shared" si="136"/>
        <v>0</v>
      </c>
      <c r="GR32" s="56">
        <f t="shared" si="137"/>
        <v>0</v>
      </c>
      <c r="GS32" s="56"/>
      <c r="GT32" s="56"/>
      <c r="GU32" s="56"/>
      <c r="GV32" s="56"/>
      <c r="GW32" s="56">
        <f t="shared" si="138"/>
        <v>0</v>
      </c>
      <c r="GX32" s="56">
        <f t="shared" si="139"/>
        <v>0</v>
      </c>
      <c r="GY32" s="56">
        <v>0</v>
      </c>
      <c r="GZ32" s="56">
        <v>0</v>
      </c>
      <c r="HA32" s="56">
        <v>0</v>
      </c>
      <c r="HB32" s="56">
        <v>0</v>
      </c>
      <c r="HC32" s="56">
        <f t="shared" si="86"/>
        <v>0</v>
      </c>
      <c r="HD32" s="56">
        <f t="shared" si="87"/>
        <v>0</v>
      </c>
      <c r="HE32" s="56">
        <v>0</v>
      </c>
      <c r="HF32" s="56">
        <v>0</v>
      </c>
      <c r="HG32" s="56"/>
      <c r="HH32" s="56">
        <v>0</v>
      </c>
      <c r="HI32" s="56">
        <f t="shared" si="88"/>
        <v>0</v>
      </c>
      <c r="HJ32" s="56">
        <f t="shared" si="89"/>
        <v>0</v>
      </c>
      <c r="HK32" s="56">
        <f t="shared" si="140"/>
        <v>179</v>
      </c>
      <c r="HL32" s="56">
        <f t="shared" si="141"/>
        <v>200.5</v>
      </c>
      <c r="HM32" s="56">
        <f t="shared" si="142"/>
        <v>6</v>
      </c>
      <c r="HN32" s="56">
        <f t="shared" si="143"/>
        <v>2.5</v>
      </c>
      <c r="HO32" s="56">
        <f t="shared" si="144"/>
        <v>185</v>
      </c>
      <c r="HP32" s="56">
        <f t="shared" si="145"/>
        <v>203</v>
      </c>
    </row>
    <row r="33" spans="1:224" s="48" customFormat="1" ht="15" customHeight="1" x14ac:dyDescent="0.25">
      <c r="A33" s="36">
        <v>22</v>
      </c>
      <c r="B33" s="37" t="s">
        <v>206</v>
      </c>
      <c r="C33" s="56">
        <v>0</v>
      </c>
      <c r="D33" s="56">
        <v>0</v>
      </c>
      <c r="E33" s="56">
        <v>0</v>
      </c>
      <c r="F33" s="56">
        <v>0</v>
      </c>
      <c r="G33" s="56">
        <f t="shared" si="91"/>
        <v>0</v>
      </c>
      <c r="H33" s="56">
        <f t="shared" si="92"/>
        <v>0</v>
      </c>
      <c r="I33" s="56">
        <v>50</v>
      </c>
      <c r="J33" s="87">
        <v>20</v>
      </c>
      <c r="K33" s="56">
        <v>0</v>
      </c>
      <c r="L33" s="87">
        <v>0</v>
      </c>
      <c r="M33" s="56">
        <f t="shared" si="5"/>
        <v>50</v>
      </c>
      <c r="N33" s="56">
        <f t="shared" si="93"/>
        <v>20</v>
      </c>
      <c r="O33" s="56">
        <v>50</v>
      </c>
      <c r="P33" s="56">
        <v>50</v>
      </c>
      <c r="Q33" s="56">
        <v>10</v>
      </c>
      <c r="R33" s="56">
        <v>0</v>
      </c>
      <c r="S33" s="56">
        <f t="shared" si="94"/>
        <v>60</v>
      </c>
      <c r="T33" s="56">
        <f t="shared" si="95"/>
        <v>50</v>
      </c>
      <c r="U33" s="56">
        <v>0</v>
      </c>
      <c r="V33" s="56">
        <v>0</v>
      </c>
      <c r="W33" s="56">
        <v>0</v>
      </c>
      <c r="X33" s="56">
        <v>0</v>
      </c>
      <c r="Y33" s="56">
        <f t="shared" si="96"/>
        <v>0</v>
      </c>
      <c r="Z33" s="56">
        <f t="shared" si="97"/>
        <v>0</v>
      </c>
      <c r="AA33" s="56"/>
      <c r="AB33" s="56">
        <v>0</v>
      </c>
      <c r="AC33" s="56"/>
      <c r="AD33" s="56">
        <v>0</v>
      </c>
      <c r="AE33" s="56">
        <f t="shared" si="98"/>
        <v>0</v>
      </c>
      <c r="AF33" s="56">
        <f t="shared" si="99"/>
        <v>0</v>
      </c>
      <c r="AG33" s="56">
        <v>0</v>
      </c>
      <c r="AH33" s="56">
        <v>0</v>
      </c>
      <c r="AI33" s="56">
        <v>0</v>
      </c>
      <c r="AJ33" s="56">
        <v>0</v>
      </c>
      <c r="AK33" s="56">
        <f t="shared" si="100"/>
        <v>0</v>
      </c>
      <c r="AL33" s="56">
        <f t="shared" si="101"/>
        <v>0</v>
      </c>
      <c r="AM33" s="56"/>
      <c r="AN33" s="56">
        <v>0</v>
      </c>
      <c r="AO33" s="56"/>
      <c r="AP33" s="56">
        <v>0</v>
      </c>
      <c r="AQ33" s="56">
        <f t="shared" si="102"/>
        <v>0</v>
      </c>
      <c r="AR33" s="56">
        <f t="shared" si="103"/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f t="shared" si="104"/>
        <v>0</v>
      </c>
      <c r="AX33" s="56">
        <f t="shared" si="105"/>
        <v>0</v>
      </c>
      <c r="AY33" s="56">
        <v>90</v>
      </c>
      <c r="AZ33" s="56">
        <v>40</v>
      </c>
      <c r="BA33" s="56">
        <v>17</v>
      </c>
      <c r="BB33" s="56">
        <v>30</v>
      </c>
      <c r="BC33" s="56">
        <f t="shared" si="106"/>
        <v>107</v>
      </c>
      <c r="BD33" s="56">
        <f t="shared" si="107"/>
        <v>70</v>
      </c>
      <c r="BE33" s="56">
        <v>0</v>
      </c>
      <c r="BF33" s="56">
        <v>0</v>
      </c>
      <c r="BG33" s="56">
        <v>0</v>
      </c>
      <c r="BH33" s="56">
        <v>0</v>
      </c>
      <c r="BI33" s="56">
        <f t="shared" si="21"/>
        <v>0</v>
      </c>
      <c r="BJ33" s="56">
        <f t="shared" si="22"/>
        <v>0</v>
      </c>
      <c r="BK33" s="56">
        <v>0</v>
      </c>
      <c r="BL33" s="56">
        <v>0</v>
      </c>
      <c r="BM33" s="56">
        <v>0</v>
      </c>
      <c r="BN33" s="56">
        <v>0</v>
      </c>
      <c r="BO33" s="56">
        <f t="shared" si="23"/>
        <v>0</v>
      </c>
      <c r="BP33" s="56">
        <f t="shared" si="24"/>
        <v>0</v>
      </c>
      <c r="BQ33" s="56">
        <v>0</v>
      </c>
      <c r="BR33" s="56">
        <v>0</v>
      </c>
      <c r="BS33" s="56">
        <v>0</v>
      </c>
      <c r="BT33" s="56">
        <v>0</v>
      </c>
      <c r="BU33" s="56">
        <v>0</v>
      </c>
      <c r="BV33" s="56">
        <f t="shared" si="26"/>
        <v>0</v>
      </c>
      <c r="BW33" s="193">
        <v>0</v>
      </c>
      <c r="BX33" s="193">
        <v>0</v>
      </c>
      <c r="BY33" s="193">
        <v>0</v>
      </c>
      <c r="BZ33" s="193">
        <v>0</v>
      </c>
      <c r="CA33" s="56">
        <f t="shared" si="108"/>
        <v>0</v>
      </c>
      <c r="CB33" s="56">
        <f t="shared" si="109"/>
        <v>0</v>
      </c>
      <c r="CC33" s="56">
        <v>140</v>
      </c>
      <c r="CD33" s="56">
        <v>100</v>
      </c>
      <c r="CE33" s="56">
        <v>60</v>
      </c>
      <c r="CF33" s="56">
        <v>0</v>
      </c>
      <c r="CG33" s="56">
        <f t="shared" si="110"/>
        <v>200</v>
      </c>
      <c r="CH33" s="56">
        <f t="shared" si="111"/>
        <v>100</v>
      </c>
      <c r="CI33" s="56">
        <v>22.5</v>
      </c>
      <c r="CJ33" s="56">
        <v>25</v>
      </c>
      <c r="CK33" s="56">
        <v>22.5</v>
      </c>
      <c r="CL33" s="56">
        <v>25</v>
      </c>
      <c r="CM33" s="56">
        <f t="shared" si="112"/>
        <v>45</v>
      </c>
      <c r="CN33" s="56">
        <f t="shared" si="113"/>
        <v>50</v>
      </c>
      <c r="CO33" s="56">
        <v>255</v>
      </c>
      <c r="CP33" s="56">
        <v>102</v>
      </c>
      <c r="CQ33" s="56">
        <v>75</v>
      </c>
      <c r="CR33" s="56">
        <v>100</v>
      </c>
      <c r="CS33" s="56">
        <f t="shared" si="114"/>
        <v>330</v>
      </c>
      <c r="CT33" s="56">
        <f t="shared" si="115"/>
        <v>202</v>
      </c>
      <c r="CU33" s="56">
        <v>0</v>
      </c>
      <c r="CV33" s="56">
        <v>0</v>
      </c>
      <c r="CW33" s="56">
        <v>0</v>
      </c>
      <c r="CX33" s="56">
        <v>0</v>
      </c>
      <c r="CY33" s="56">
        <f t="shared" si="80"/>
        <v>0</v>
      </c>
      <c r="CZ33" s="56">
        <f t="shared" si="80"/>
        <v>0</v>
      </c>
      <c r="DA33" s="56">
        <v>0</v>
      </c>
      <c r="DB33" s="56">
        <v>0</v>
      </c>
      <c r="DC33" s="56">
        <v>0</v>
      </c>
      <c r="DD33" s="56">
        <v>0</v>
      </c>
      <c r="DE33" s="56">
        <f t="shared" si="81"/>
        <v>0</v>
      </c>
      <c r="DF33" s="56">
        <f t="shared" si="81"/>
        <v>0</v>
      </c>
      <c r="DG33" s="56">
        <v>0</v>
      </c>
      <c r="DH33" s="56">
        <v>0</v>
      </c>
      <c r="DI33" s="56">
        <v>0</v>
      </c>
      <c r="DJ33" s="56">
        <v>0</v>
      </c>
      <c r="DK33" s="56">
        <f t="shared" si="116"/>
        <v>0</v>
      </c>
      <c r="DL33" s="56">
        <f t="shared" si="117"/>
        <v>0</v>
      </c>
      <c r="DM33" s="56">
        <v>62.400000000000006</v>
      </c>
      <c r="DN33" s="56">
        <v>43</v>
      </c>
      <c r="DO33" s="56">
        <v>15.600000000000001</v>
      </c>
      <c r="DP33" s="56">
        <v>10.8</v>
      </c>
      <c r="DQ33" s="56">
        <f t="shared" si="118"/>
        <v>78</v>
      </c>
      <c r="DR33" s="56">
        <f t="shared" si="119"/>
        <v>53.8</v>
      </c>
      <c r="DS33" s="56">
        <v>0</v>
      </c>
      <c r="DT33" s="56">
        <v>0</v>
      </c>
      <c r="DU33" s="56">
        <v>0</v>
      </c>
      <c r="DV33" s="56">
        <v>0</v>
      </c>
      <c r="DW33" s="56">
        <f t="shared" si="120"/>
        <v>0</v>
      </c>
      <c r="DX33" s="56">
        <f t="shared" si="121"/>
        <v>0</v>
      </c>
      <c r="DY33" s="56">
        <v>290</v>
      </c>
      <c r="DZ33" s="56">
        <v>396</v>
      </c>
      <c r="EA33" s="56">
        <v>596</v>
      </c>
      <c r="EB33" s="56">
        <v>904</v>
      </c>
      <c r="EC33" s="56">
        <f t="shared" si="122"/>
        <v>886</v>
      </c>
      <c r="ED33" s="56">
        <f t="shared" si="123"/>
        <v>1300</v>
      </c>
      <c r="EE33" s="56">
        <v>0</v>
      </c>
      <c r="EF33" s="56">
        <v>0</v>
      </c>
      <c r="EG33" s="56">
        <v>0</v>
      </c>
      <c r="EH33" s="56">
        <v>0</v>
      </c>
      <c r="EI33" s="56">
        <f t="shared" si="124"/>
        <v>0</v>
      </c>
      <c r="EJ33" s="56">
        <f t="shared" si="125"/>
        <v>0</v>
      </c>
      <c r="EK33" s="56">
        <v>0</v>
      </c>
      <c r="EL33" s="56">
        <v>0</v>
      </c>
      <c r="EM33" s="56">
        <v>0</v>
      </c>
      <c r="EN33" s="56">
        <v>0</v>
      </c>
      <c r="EO33" s="56">
        <f t="shared" si="126"/>
        <v>0</v>
      </c>
      <c r="EP33" s="56">
        <f t="shared" si="127"/>
        <v>0</v>
      </c>
      <c r="EQ33" s="56">
        <v>172</v>
      </c>
      <c r="ER33" s="56">
        <v>400</v>
      </c>
      <c r="ES33" s="56">
        <v>143</v>
      </c>
      <c r="ET33" s="56">
        <v>543.6</v>
      </c>
      <c r="EU33" s="56">
        <f t="shared" si="128"/>
        <v>315</v>
      </c>
      <c r="EV33" s="56">
        <f t="shared" si="129"/>
        <v>943.6</v>
      </c>
      <c r="EW33" s="56">
        <v>0</v>
      </c>
      <c r="EX33" s="56">
        <v>0</v>
      </c>
      <c r="EY33" s="56">
        <v>0</v>
      </c>
      <c r="EZ33" s="56">
        <v>0</v>
      </c>
      <c r="FA33" s="56">
        <f t="shared" si="82"/>
        <v>0</v>
      </c>
      <c r="FB33" s="56">
        <f t="shared" si="83"/>
        <v>0</v>
      </c>
      <c r="FC33" s="56">
        <v>564</v>
      </c>
      <c r="FD33" s="87">
        <v>85</v>
      </c>
      <c r="FE33" s="56">
        <v>0</v>
      </c>
      <c r="FF33" s="87">
        <v>0</v>
      </c>
      <c r="FG33" s="56">
        <f>FC33+FE33</f>
        <v>564</v>
      </c>
      <c r="FH33" s="56">
        <f t="shared" si="52"/>
        <v>85</v>
      </c>
      <c r="FI33" s="56">
        <v>26.4</v>
      </c>
      <c r="FJ33" s="56">
        <v>32</v>
      </c>
      <c r="FK33" s="56">
        <v>61.6</v>
      </c>
      <c r="FL33" s="56">
        <v>20</v>
      </c>
      <c r="FM33" s="56">
        <f t="shared" si="84"/>
        <v>88</v>
      </c>
      <c r="FN33" s="56">
        <f t="shared" si="85"/>
        <v>52</v>
      </c>
      <c r="FO33" s="56">
        <v>50</v>
      </c>
      <c r="FP33" s="56">
        <v>52</v>
      </c>
      <c r="FQ33" s="56">
        <v>0</v>
      </c>
      <c r="FR33" s="56">
        <v>0</v>
      </c>
      <c r="FS33" s="56">
        <f t="shared" si="130"/>
        <v>50</v>
      </c>
      <c r="FT33" s="56">
        <f t="shared" si="131"/>
        <v>52</v>
      </c>
      <c r="FU33" s="56">
        <v>28</v>
      </c>
      <c r="FV33" s="56">
        <v>36</v>
      </c>
      <c r="FW33" s="56">
        <v>0</v>
      </c>
      <c r="FX33" s="56">
        <v>0</v>
      </c>
      <c r="FY33" s="56">
        <f t="shared" si="57"/>
        <v>28</v>
      </c>
      <c r="FZ33" s="56">
        <f t="shared" si="58"/>
        <v>36</v>
      </c>
      <c r="GA33" s="56">
        <v>156</v>
      </c>
      <c r="GB33" s="56">
        <v>200</v>
      </c>
      <c r="GC33" s="56">
        <v>81</v>
      </c>
      <c r="GD33" s="56">
        <v>100</v>
      </c>
      <c r="GE33" s="56">
        <f t="shared" si="132"/>
        <v>237</v>
      </c>
      <c r="GF33" s="56">
        <f t="shared" si="133"/>
        <v>300</v>
      </c>
      <c r="GG33" s="56">
        <v>554</v>
      </c>
      <c r="GH33" s="56">
        <v>541.69999999999993</v>
      </c>
      <c r="GI33" s="56">
        <v>916</v>
      </c>
      <c r="GJ33" s="56">
        <v>1003</v>
      </c>
      <c r="GK33" s="56">
        <f t="shared" si="134"/>
        <v>1470</v>
      </c>
      <c r="GL33" s="56">
        <f t="shared" si="135"/>
        <v>1544.6999999999998</v>
      </c>
      <c r="GM33" s="56">
        <v>0</v>
      </c>
      <c r="GN33" s="56">
        <v>0</v>
      </c>
      <c r="GO33" s="56">
        <v>0</v>
      </c>
      <c r="GP33" s="56">
        <v>0</v>
      </c>
      <c r="GQ33" s="56">
        <f t="shared" si="136"/>
        <v>0</v>
      </c>
      <c r="GR33" s="56">
        <f t="shared" si="137"/>
        <v>0</v>
      </c>
      <c r="GS33" s="56">
        <v>326</v>
      </c>
      <c r="GT33" s="56">
        <v>361</v>
      </c>
      <c r="GU33" s="56">
        <v>143</v>
      </c>
      <c r="GV33" s="56">
        <v>279</v>
      </c>
      <c r="GW33" s="56">
        <f t="shared" si="138"/>
        <v>469</v>
      </c>
      <c r="GX33" s="56">
        <f t="shared" si="139"/>
        <v>640</v>
      </c>
      <c r="GY33" s="56">
        <v>0</v>
      </c>
      <c r="GZ33" s="56">
        <v>0</v>
      </c>
      <c r="HA33" s="56">
        <v>0</v>
      </c>
      <c r="HB33" s="56">
        <v>0</v>
      </c>
      <c r="HC33" s="56">
        <f t="shared" si="86"/>
        <v>0</v>
      </c>
      <c r="HD33" s="56">
        <f t="shared" si="87"/>
        <v>0</v>
      </c>
      <c r="HE33" s="56">
        <v>0</v>
      </c>
      <c r="HF33" s="56">
        <v>0</v>
      </c>
      <c r="HG33" s="56"/>
      <c r="HH33" s="56">
        <v>0</v>
      </c>
      <c r="HI33" s="56">
        <f t="shared" si="88"/>
        <v>0</v>
      </c>
      <c r="HJ33" s="56">
        <f t="shared" si="89"/>
        <v>0</v>
      </c>
      <c r="HK33" s="56">
        <f t="shared" si="140"/>
        <v>2836.3</v>
      </c>
      <c r="HL33" s="56">
        <f t="shared" si="141"/>
        <v>2483.6999999999998</v>
      </c>
      <c r="HM33" s="56">
        <f t="shared" si="142"/>
        <v>2140.6999999999998</v>
      </c>
      <c r="HN33" s="56">
        <f t="shared" si="143"/>
        <v>3015.4</v>
      </c>
      <c r="HO33" s="56">
        <f t="shared" si="144"/>
        <v>4977</v>
      </c>
      <c r="HP33" s="56">
        <f t="shared" si="145"/>
        <v>5499.1</v>
      </c>
    </row>
    <row r="34" spans="1:224" s="48" customFormat="1" ht="15" customHeight="1" x14ac:dyDescent="0.25">
      <c r="A34" s="36">
        <v>23</v>
      </c>
      <c r="B34" s="37" t="s">
        <v>207</v>
      </c>
      <c r="C34" s="56">
        <v>0</v>
      </c>
      <c r="D34" s="56">
        <v>0</v>
      </c>
      <c r="E34" s="56">
        <v>0</v>
      </c>
      <c r="F34" s="56">
        <v>0</v>
      </c>
      <c r="G34" s="56">
        <f t="shared" si="91"/>
        <v>0</v>
      </c>
      <c r="H34" s="56">
        <f t="shared" si="92"/>
        <v>0</v>
      </c>
      <c r="I34" s="56">
        <v>0</v>
      </c>
      <c r="J34" s="56">
        <v>0</v>
      </c>
      <c r="K34" s="56">
        <v>0</v>
      </c>
      <c r="L34" s="56">
        <v>0</v>
      </c>
      <c r="M34" s="56">
        <f t="shared" si="5"/>
        <v>0</v>
      </c>
      <c r="N34" s="56">
        <f t="shared" si="93"/>
        <v>0</v>
      </c>
      <c r="O34" s="56">
        <v>0</v>
      </c>
      <c r="P34" s="56">
        <v>0</v>
      </c>
      <c r="Q34" s="56">
        <v>0</v>
      </c>
      <c r="R34" s="56">
        <v>0</v>
      </c>
      <c r="S34" s="56">
        <f t="shared" si="94"/>
        <v>0</v>
      </c>
      <c r="T34" s="56">
        <f t="shared" si="95"/>
        <v>0</v>
      </c>
      <c r="U34" s="56">
        <v>0</v>
      </c>
      <c r="V34" s="56">
        <v>0</v>
      </c>
      <c r="W34" s="56">
        <v>0</v>
      </c>
      <c r="X34" s="56">
        <v>0</v>
      </c>
      <c r="Y34" s="56">
        <f t="shared" si="96"/>
        <v>0</v>
      </c>
      <c r="Z34" s="56">
        <f t="shared" si="97"/>
        <v>0</v>
      </c>
      <c r="AA34" s="56"/>
      <c r="AB34" s="56">
        <v>0</v>
      </c>
      <c r="AC34" s="56"/>
      <c r="AD34" s="56">
        <v>0</v>
      </c>
      <c r="AE34" s="56">
        <f t="shared" si="98"/>
        <v>0</v>
      </c>
      <c r="AF34" s="56">
        <f t="shared" si="99"/>
        <v>0</v>
      </c>
      <c r="AG34" s="56">
        <v>0</v>
      </c>
      <c r="AH34" s="56">
        <v>0</v>
      </c>
      <c r="AI34" s="56">
        <v>0</v>
      </c>
      <c r="AJ34" s="56">
        <v>0</v>
      </c>
      <c r="AK34" s="56">
        <f t="shared" si="100"/>
        <v>0</v>
      </c>
      <c r="AL34" s="56">
        <f t="shared" si="101"/>
        <v>0</v>
      </c>
      <c r="AM34" s="56"/>
      <c r="AN34" s="56">
        <v>0</v>
      </c>
      <c r="AO34" s="56"/>
      <c r="AP34" s="56">
        <v>0</v>
      </c>
      <c r="AQ34" s="56">
        <f t="shared" si="102"/>
        <v>0</v>
      </c>
      <c r="AR34" s="56">
        <f t="shared" si="103"/>
        <v>0</v>
      </c>
      <c r="AS34" s="56">
        <v>0</v>
      </c>
      <c r="AT34" s="56">
        <v>0</v>
      </c>
      <c r="AU34" s="56">
        <v>0</v>
      </c>
      <c r="AV34" s="56">
        <v>0</v>
      </c>
      <c r="AW34" s="56">
        <f t="shared" si="104"/>
        <v>0</v>
      </c>
      <c r="AX34" s="56">
        <f t="shared" si="105"/>
        <v>0</v>
      </c>
      <c r="AY34" s="56">
        <v>0</v>
      </c>
      <c r="AZ34" s="56">
        <v>0</v>
      </c>
      <c r="BA34" s="56">
        <v>0</v>
      </c>
      <c r="BB34" s="56">
        <v>0</v>
      </c>
      <c r="BC34" s="56">
        <f t="shared" si="106"/>
        <v>0</v>
      </c>
      <c r="BD34" s="56">
        <f t="shared" si="107"/>
        <v>0</v>
      </c>
      <c r="BE34" s="56">
        <v>0</v>
      </c>
      <c r="BF34" s="56">
        <v>0</v>
      </c>
      <c r="BG34" s="56">
        <v>0</v>
      </c>
      <c r="BH34" s="56">
        <v>0</v>
      </c>
      <c r="BI34" s="56">
        <f t="shared" si="21"/>
        <v>0</v>
      </c>
      <c r="BJ34" s="56">
        <f t="shared" si="22"/>
        <v>0</v>
      </c>
      <c r="BK34" s="56">
        <v>0</v>
      </c>
      <c r="BL34" s="56">
        <v>0</v>
      </c>
      <c r="BM34" s="56">
        <v>0</v>
      </c>
      <c r="BN34" s="56">
        <v>0</v>
      </c>
      <c r="BO34" s="56">
        <f t="shared" si="23"/>
        <v>0</v>
      </c>
      <c r="BP34" s="56">
        <f t="shared" si="24"/>
        <v>0</v>
      </c>
      <c r="BQ34" s="56">
        <v>0</v>
      </c>
      <c r="BR34" s="56">
        <v>0</v>
      </c>
      <c r="BS34" s="56">
        <v>0</v>
      </c>
      <c r="BT34" s="56">
        <v>0</v>
      </c>
      <c r="BU34" s="56">
        <v>0</v>
      </c>
      <c r="BV34" s="56">
        <f t="shared" si="26"/>
        <v>0</v>
      </c>
      <c r="BW34" s="193"/>
      <c r="BX34" s="193">
        <v>0</v>
      </c>
      <c r="BY34" s="193"/>
      <c r="BZ34" s="193">
        <v>0</v>
      </c>
      <c r="CA34" s="56">
        <f t="shared" si="108"/>
        <v>0</v>
      </c>
      <c r="CB34" s="56">
        <f t="shared" si="109"/>
        <v>0</v>
      </c>
      <c r="CC34" s="56">
        <v>0</v>
      </c>
      <c r="CD34" s="56">
        <v>0</v>
      </c>
      <c r="CE34" s="56">
        <v>0</v>
      </c>
      <c r="CF34" s="56">
        <v>0</v>
      </c>
      <c r="CG34" s="56">
        <f t="shared" si="110"/>
        <v>0</v>
      </c>
      <c r="CH34" s="56">
        <f t="shared" si="111"/>
        <v>0</v>
      </c>
      <c r="CI34" s="56">
        <v>0</v>
      </c>
      <c r="CJ34" s="56">
        <v>0</v>
      </c>
      <c r="CK34" s="56">
        <v>0</v>
      </c>
      <c r="CL34" s="56">
        <v>0</v>
      </c>
      <c r="CM34" s="56">
        <f t="shared" si="112"/>
        <v>0</v>
      </c>
      <c r="CN34" s="56">
        <f t="shared" si="113"/>
        <v>0</v>
      </c>
      <c r="CO34" s="56">
        <v>0</v>
      </c>
      <c r="CP34" s="56">
        <v>0</v>
      </c>
      <c r="CQ34" s="56">
        <v>0</v>
      </c>
      <c r="CR34" s="56">
        <v>0</v>
      </c>
      <c r="CS34" s="56">
        <f t="shared" si="114"/>
        <v>0</v>
      </c>
      <c r="CT34" s="56">
        <f t="shared" si="115"/>
        <v>0</v>
      </c>
      <c r="CU34" s="56">
        <v>0</v>
      </c>
      <c r="CV34" s="56">
        <v>0</v>
      </c>
      <c r="CW34" s="56">
        <v>0</v>
      </c>
      <c r="CX34" s="56">
        <v>0</v>
      </c>
      <c r="CY34" s="56">
        <f t="shared" si="80"/>
        <v>0</v>
      </c>
      <c r="CZ34" s="56">
        <f t="shared" si="80"/>
        <v>0</v>
      </c>
      <c r="DA34" s="56">
        <v>0</v>
      </c>
      <c r="DB34" s="56">
        <v>0</v>
      </c>
      <c r="DC34" s="56">
        <v>0</v>
      </c>
      <c r="DD34" s="56">
        <v>0</v>
      </c>
      <c r="DE34" s="56">
        <f t="shared" si="81"/>
        <v>0</v>
      </c>
      <c r="DF34" s="56">
        <f t="shared" si="81"/>
        <v>0</v>
      </c>
      <c r="DG34" s="56">
        <v>0</v>
      </c>
      <c r="DH34" s="56">
        <v>0</v>
      </c>
      <c r="DI34" s="56">
        <v>0</v>
      </c>
      <c r="DJ34" s="56">
        <v>0</v>
      </c>
      <c r="DK34" s="56">
        <f t="shared" si="116"/>
        <v>0</v>
      </c>
      <c r="DL34" s="56">
        <f t="shared" si="117"/>
        <v>0</v>
      </c>
      <c r="DM34" s="56">
        <v>245.60000000000002</v>
      </c>
      <c r="DN34" s="56">
        <v>171.20000000000002</v>
      </c>
      <c r="DO34" s="56">
        <v>61.400000000000006</v>
      </c>
      <c r="DP34" s="56">
        <v>42.800000000000004</v>
      </c>
      <c r="DQ34" s="56">
        <f t="shared" si="118"/>
        <v>307</v>
      </c>
      <c r="DR34" s="56">
        <f t="shared" si="119"/>
        <v>214.00000000000003</v>
      </c>
      <c r="DS34" s="56">
        <v>0</v>
      </c>
      <c r="DT34" s="56">
        <v>0</v>
      </c>
      <c r="DU34" s="56">
        <v>0</v>
      </c>
      <c r="DV34" s="56">
        <v>0</v>
      </c>
      <c r="DW34" s="56">
        <f t="shared" si="120"/>
        <v>0</v>
      </c>
      <c r="DX34" s="56">
        <f t="shared" si="121"/>
        <v>0</v>
      </c>
      <c r="DY34" s="56"/>
      <c r="DZ34" s="56">
        <v>0</v>
      </c>
      <c r="EA34" s="56">
        <v>0</v>
      </c>
      <c r="EB34" s="56">
        <v>0</v>
      </c>
      <c r="EC34" s="56">
        <f t="shared" si="122"/>
        <v>0</v>
      </c>
      <c r="ED34" s="56">
        <f t="shared" si="123"/>
        <v>0</v>
      </c>
      <c r="EE34" s="56">
        <v>0</v>
      </c>
      <c r="EF34" s="56">
        <v>0</v>
      </c>
      <c r="EG34" s="56">
        <v>0</v>
      </c>
      <c r="EH34" s="56">
        <v>0</v>
      </c>
      <c r="EI34" s="56">
        <f t="shared" si="124"/>
        <v>0</v>
      </c>
      <c r="EJ34" s="56">
        <f t="shared" si="125"/>
        <v>0</v>
      </c>
      <c r="EK34" s="56">
        <v>49</v>
      </c>
      <c r="EL34" s="56">
        <v>21</v>
      </c>
      <c r="EM34" s="56">
        <v>11</v>
      </c>
      <c r="EN34" s="56">
        <v>4</v>
      </c>
      <c r="EO34" s="56">
        <f t="shared" si="126"/>
        <v>60</v>
      </c>
      <c r="EP34" s="56">
        <f t="shared" si="127"/>
        <v>25</v>
      </c>
      <c r="EQ34" s="56">
        <v>1</v>
      </c>
      <c r="ER34" s="56">
        <v>0</v>
      </c>
      <c r="ES34" s="56">
        <v>20</v>
      </c>
      <c r="ET34" s="56">
        <v>112</v>
      </c>
      <c r="EU34" s="56">
        <f t="shared" si="128"/>
        <v>21</v>
      </c>
      <c r="EV34" s="56">
        <f t="shared" si="129"/>
        <v>112</v>
      </c>
      <c r="EW34" s="56">
        <v>0</v>
      </c>
      <c r="EX34" s="56">
        <v>0</v>
      </c>
      <c r="EY34" s="56">
        <v>0</v>
      </c>
      <c r="EZ34" s="56">
        <v>0</v>
      </c>
      <c r="FA34" s="56">
        <f t="shared" si="82"/>
        <v>0</v>
      </c>
      <c r="FB34" s="56">
        <f t="shared" si="83"/>
        <v>0</v>
      </c>
      <c r="FC34" s="56">
        <v>7</v>
      </c>
      <c r="FD34" s="87">
        <v>0.5</v>
      </c>
      <c r="FE34" s="56">
        <v>2</v>
      </c>
      <c r="FF34" s="87">
        <v>0.5</v>
      </c>
      <c r="FG34" s="56">
        <f t="shared" si="51"/>
        <v>9</v>
      </c>
      <c r="FH34" s="87">
        <f t="shared" si="52"/>
        <v>1</v>
      </c>
      <c r="FI34" s="56">
        <v>0</v>
      </c>
      <c r="FJ34" s="56">
        <v>0</v>
      </c>
      <c r="FK34" s="56">
        <v>0</v>
      </c>
      <c r="FL34" s="56">
        <v>0</v>
      </c>
      <c r="FM34" s="56">
        <f t="shared" si="84"/>
        <v>0</v>
      </c>
      <c r="FN34" s="56">
        <f t="shared" si="85"/>
        <v>0</v>
      </c>
      <c r="FO34" s="56">
        <v>330</v>
      </c>
      <c r="FP34" s="56">
        <v>300</v>
      </c>
      <c r="FQ34" s="56">
        <v>18</v>
      </c>
      <c r="FR34" s="56">
        <v>197</v>
      </c>
      <c r="FS34" s="56">
        <f t="shared" si="130"/>
        <v>348</v>
      </c>
      <c r="FT34" s="56">
        <f t="shared" si="131"/>
        <v>497</v>
      </c>
      <c r="FU34" s="56">
        <v>136</v>
      </c>
      <c r="FV34" s="56">
        <v>100</v>
      </c>
      <c r="FW34" s="56">
        <v>74</v>
      </c>
      <c r="FX34" s="56">
        <v>120</v>
      </c>
      <c r="FY34" s="56">
        <f t="shared" si="57"/>
        <v>210</v>
      </c>
      <c r="FZ34" s="56">
        <f t="shared" si="58"/>
        <v>220</v>
      </c>
      <c r="GA34" s="56"/>
      <c r="GB34" s="56">
        <v>0</v>
      </c>
      <c r="GC34" s="56"/>
      <c r="GD34" s="56">
        <v>0</v>
      </c>
      <c r="GE34" s="56">
        <f t="shared" si="132"/>
        <v>0</v>
      </c>
      <c r="GF34" s="56">
        <f t="shared" si="133"/>
        <v>0</v>
      </c>
      <c r="GG34" s="56">
        <v>144</v>
      </c>
      <c r="GH34" s="56">
        <v>144.23999999999998</v>
      </c>
      <c r="GI34" s="56">
        <v>246</v>
      </c>
      <c r="GJ34" s="56">
        <v>267.77000000000004</v>
      </c>
      <c r="GK34" s="56">
        <f t="shared" si="134"/>
        <v>390</v>
      </c>
      <c r="GL34" s="56">
        <f t="shared" si="135"/>
        <v>412.01</v>
      </c>
      <c r="GM34" s="56">
        <v>0</v>
      </c>
      <c r="GN34" s="56">
        <v>0</v>
      </c>
      <c r="GO34" s="56">
        <v>0</v>
      </c>
      <c r="GP34" s="56">
        <v>0</v>
      </c>
      <c r="GQ34" s="56">
        <f t="shared" si="136"/>
        <v>0</v>
      </c>
      <c r="GR34" s="56">
        <f t="shared" si="137"/>
        <v>0</v>
      </c>
      <c r="GS34" s="56"/>
      <c r="GT34" s="56"/>
      <c r="GU34" s="56"/>
      <c r="GV34" s="56"/>
      <c r="GW34" s="56">
        <f t="shared" si="138"/>
        <v>0</v>
      </c>
      <c r="GX34" s="56">
        <f t="shared" si="139"/>
        <v>0</v>
      </c>
      <c r="GY34" s="56">
        <v>0</v>
      </c>
      <c r="GZ34" s="56">
        <v>0</v>
      </c>
      <c r="HA34" s="56">
        <v>0</v>
      </c>
      <c r="HB34" s="56">
        <v>0</v>
      </c>
      <c r="HC34" s="56">
        <f t="shared" si="86"/>
        <v>0</v>
      </c>
      <c r="HD34" s="56">
        <f t="shared" si="87"/>
        <v>0</v>
      </c>
      <c r="HE34" s="56">
        <v>0</v>
      </c>
      <c r="HF34" s="56">
        <v>0</v>
      </c>
      <c r="HG34" s="56"/>
      <c r="HH34" s="56">
        <v>0</v>
      </c>
      <c r="HI34" s="56">
        <f t="shared" si="88"/>
        <v>0</v>
      </c>
      <c r="HJ34" s="56">
        <f t="shared" si="89"/>
        <v>0</v>
      </c>
      <c r="HK34" s="56">
        <f t="shared" si="140"/>
        <v>912.6</v>
      </c>
      <c r="HL34" s="56">
        <f t="shared" si="141"/>
        <v>736.94</v>
      </c>
      <c r="HM34" s="56">
        <f t="shared" si="142"/>
        <v>432.4</v>
      </c>
      <c r="HN34" s="56">
        <f t="shared" si="143"/>
        <v>744.07</v>
      </c>
      <c r="HO34" s="56">
        <f t="shared" si="144"/>
        <v>1345</v>
      </c>
      <c r="HP34" s="56">
        <f t="shared" si="145"/>
        <v>1481.01</v>
      </c>
    </row>
    <row r="35" spans="1:224" s="48" customFormat="1" ht="15" customHeight="1" x14ac:dyDescent="0.25">
      <c r="A35" s="36">
        <v>24</v>
      </c>
      <c r="B35" s="37" t="s">
        <v>208</v>
      </c>
      <c r="C35" s="56">
        <v>3838</v>
      </c>
      <c r="D35" s="56">
        <v>3100</v>
      </c>
      <c r="E35" s="56">
        <v>2067</v>
      </c>
      <c r="F35" s="56">
        <v>1712</v>
      </c>
      <c r="G35" s="56">
        <f t="shared" si="91"/>
        <v>5905</v>
      </c>
      <c r="H35" s="56">
        <f t="shared" si="92"/>
        <v>4812</v>
      </c>
      <c r="I35" s="56">
        <v>0</v>
      </c>
      <c r="J35" s="56">
        <v>0</v>
      </c>
      <c r="K35" s="56">
        <v>0</v>
      </c>
      <c r="L35" s="56">
        <v>0</v>
      </c>
      <c r="M35" s="56">
        <f t="shared" si="5"/>
        <v>0</v>
      </c>
      <c r="N35" s="56">
        <f t="shared" si="93"/>
        <v>0</v>
      </c>
      <c r="O35" s="56">
        <v>0</v>
      </c>
      <c r="P35" s="56">
        <v>0</v>
      </c>
      <c r="Q35" s="56">
        <v>0</v>
      </c>
      <c r="R35" s="56">
        <v>0</v>
      </c>
      <c r="S35" s="56">
        <f t="shared" si="94"/>
        <v>0</v>
      </c>
      <c r="T35" s="56">
        <f t="shared" si="95"/>
        <v>0</v>
      </c>
      <c r="U35" s="56">
        <v>0</v>
      </c>
      <c r="V35" s="56">
        <v>0</v>
      </c>
      <c r="W35" s="56">
        <v>0</v>
      </c>
      <c r="X35" s="56">
        <v>0</v>
      </c>
      <c r="Y35" s="56">
        <f t="shared" si="96"/>
        <v>0</v>
      </c>
      <c r="Z35" s="56">
        <f t="shared" si="97"/>
        <v>0</v>
      </c>
      <c r="AA35" s="56">
        <v>491</v>
      </c>
      <c r="AB35" s="56">
        <v>400</v>
      </c>
      <c r="AC35" s="56">
        <v>134</v>
      </c>
      <c r="AD35" s="56">
        <v>100</v>
      </c>
      <c r="AE35" s="56">
        <f t="shared" si="98"/>
        <v>625</v>
      </c>
      <c r="AF35" s="56">
        <f t="shared" si="99"/>
        <v>500</v>
      </c>
      <c r="AG35" s="56">
        <v>0</v>
      </c>
      <c r="AH35" s="56">
        <v>0</v>
      </c>
      <c r="AI35" s="56">
        <v>0</v>
      </c>
      <c r="AJ35" s="56">
        <v>0</v>
      </c>
      <c r="AK35" s="56">
        <f t="shared" si="100"/>
        <v>0</v>
      </c>
      <c r="AL35" s="56">
        <f t="shared" si="101"/>
        <v>0</v>
      </c>
      <c r="AM35" s="56"/>
      <c r="AN35" s="56">
        <v>0</v>
      </c>
      <c r="AO35" s="56"/>
      <c r="AP35" s="56">
        <v>0</v>
      </c>
      <c r="AQ35" s="56">
        <f t="shared" si="102"/>
        <v>0</v>
      </c>
      <c r="AR35" s="56">
        <f t="shared" si="103"/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f t="shared" si="104"/>
        <v>0</v>
      </c>
      <c r="AX35" s="56">
        <f t="shared" si="105"/>
        <v>0</v>
      </c>
      <c r="AY35" s="56">
        <v>159</v>
      </c>
      <c r="AZ35" s="56">
        <v>104</v>
      </c>
      <c r="BA35" s="56">
        <v>0</v>
      </c>
      <c r="BB35" s="56">
        <v>0</v>
      </c>
      <c r="BC35" s="56">
        <f t="shared" si="106"/>
        <v>159</v>
      </c>
      <c r="BD35" s="56">
        <f t="shared" si="107"/>
        <v>104</v>
      </c>
      <c r="BE35" s="56">
        <v>0</v>
      </c>
      <c r="BF35" s="56">
        <v>0</v>
      </c>
      <c r="BG35" s="56">
        <v>0</v>
      </c>
      <c r="BH35" s="56">
        <v>0</v>
      </c>
      <c r="BI35" s="56">
        <f t="shared" si="21"/>
        <v>0</v>
      </c>
      <c r="BJ35" s="56">
        <f t="shared" si="22"/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f t="shared" si="23"/>
        <v>0</v>
      </c>
      <c r="BP35" s="56">
        <f t="shared" si="24"/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f t="shared" si="26"/>
        <v>0</v>
      </c>
      <c r="BW35" s="193">
        <v>0</v>
      </c>
      <c r="BX35" s="193">
        <v>0</v>
      </c>
      <c r="BY35" s="193">
        <v>0</v>
      </c>
      <c r="BZ35" s="193">
        <v>0</v>
      </c>
      <c r="CA35" s="56">
        <f t="shared" si="108"/>
        <v>0</v>
      </c>
      <c r="CB35" s="56">
        <f t="shared" si="109"/>
        <v>0</v>
      </c>
      <c r="CC35" s="56">
        <v>13</v>
      </c>
      <c r="CD35" s="56">
        <v>6</v>
      </c>
      <c r="CE35" s="56">
        <v>9</v>
      </c>
      <c r="CF35" s="56">
        <v>5</v>
      </c>
      <c r="CG35" s="56">
        <f t="shared" si="110"/>
        <v>22</v>
      </c>
      <c r="CH35" s="56">
        <f t="shared" si="111"/>
        <v>11</v>
      </c>
      <c r="CI35" s="56">
        <v>0</v>
      </c>
      <c r="CJ35" s="56">
        <v>0</v>
      </c>
      <c r="CK35" s="56">
        <v>0</v>
      </c>
      <c r="CL35" s="56">
        <v>0</v>
      </c>
      <c r="CM35" s="56">
        <f t="shared" si="112"/>
        <v>0</v>
      </c>
      <c r="CN35" s="56">
        <f t="shared" si="113"/>
        <v>0</v>
      </c>
      <c r="CO35" s="56">
        <v>806</v>
      </c>
      <c r="CP35" s="56">
        <v>535</v>
      </c>
      <c r="CQ35" s="56">
        <v>227</v>
      </c>
      <c r="CR35" s="56">
        <v>100</v>
      </c>
      <c r="CS35" s="56">
        <f t="shared" si="114"/>
        <v>1033</v>
      </c>
      <c r="CT35" s="56">
        <f t="shared" si="115"/>
        <v>635</v>
      </c>
      <c r="CU35" s="56">
        <v>0</v>
      </c>
      <c r="CV35" s="56">
        <v>0</v>
      </c>
      <c r="CW35" s="56">
        <v>0</v>
      </c>
      <c r="CX35" s="56">
        <v>0</v>
      </c>
      <c r="CY35" s="56">
        <f t="shared" si="80"/>
        <v>0</v>
      </c>
      <c r="CZ35" s="56">
        <f t="shared" si="80"/>
        <v>0</v>
      </c>
      <c r="DA35" s="56">
        <v>0</v>
      </c>
      <c r="DB35" s="56">
        <v>0</v>
      </c>
      <c r="DC35" s="56">
        <v>0</v>
      </c>
      <c r="DD35" s="56">
        <v>0</v>
      </c>
      <c r="DE35" s="56">
        <f t="shared" si="81"/>
        <v>0</v>
      </c>
      <c r="DF35" s="56">
        <f t="shared" si="81"/>
        <v>0</v>
      </c>
      <c r="DG35" s="56">
        <v>0</v>
      </c>
      <c r="DH35" s="56">
        <v>0</v>
      </c>
      <c r="DI35" s="56">
        <v>0</v>
      </c>
      <c r="DJ35" s="56">
        <v>0</v>
      </c>
      <c r="DK35" s="56">
        <f t="shared" si="116"/>
        <v>0</v>
      </c>
      <c r="DL35" s="56">
        <f t="shared" si="117"/>
        <v>0</v>
      </c>
      <c r="DM35" s="56">
        <v>0</v>
      </c>
      <c r="DN35" s="56">
        <v>0</v>
      </c>
      <c r="DO35" s="56">
        <v>0</v>
      </c>
      <c r="DP35" s="56">
        <v>0</v>
      </c>
      <c r="DQ35" s="56">
        <f t="shared" si="118"/>
        <v>0</v>
      </c>
      <c r="DR35" s="56">
        <f t="shared" si="119"/>
        <v>0</v>
      </c>
      <c r="DS35" s="56">
        <v>0</v>
      </c>
      <c r="DT35" s="56">
        <v>0</v>
      </c>
      <c r="DU35" s="56">
        <v>0</v>
      </c>
      <c r="DV35" s="56">
        <v>0</v>
      </c>
      <c r="DW35" s="56">
        <f t="shared" si="120"/>
        <v>0</v>
      </c>
      <c r="DX35" s="56">
        <f t="shared" si="121"/>
        <v>0</v>
      </c>
      <c r="DY35" s="56">
        <v>1629</v>
      </c>
      <c r="DZ35" s="56">
        <v>2298</v>
      </c>
      <c r="EA35" s="56">
        <v>356</v>
      </c>
      <c r="EB35" s="56">
        <v>550</v>
      </c>
      <c r="EC35" s="56">
        <f t="shared" si="122"/>
        <v>1985</v>
      </c>
      <c r="ED35" s="56">
        <f t="shared" si="123"/>
        <v>2848</v>
      </c>
      <c r="EE35" s="56">
        <v>0</v>
      </c>
      <c r="EF35" s="56">
        <v>0</v>
      </c>
      <c r="EG35" s="56">
        <v>0</v>
      </c>
      <c r="EH35" s="56">
        <v>0</v>
      </c>
      <c r="EI35" s="56">
        <f t="shared" si="124"/>
        <v>0</v>
      </c>
      <c r="EJ35" s="56">
        <f t="shared" si="125"/>
        <v>0</v>
      </c>
      <c r="EK35" s="56"/>
      <c r="EL35" s="56">
        <v>0</v>
      </c>
      <c r="EM35" s="56"/>
      <c r="EN35" s="56">
        <v>0</v>
      </c>
      <c r="EO35" s="56">
        <f t="shared" si="126"/>
        <v>0</v>
      </c>
      <c r="EP35" s="56">
        <f t="shared" si="127"/>
        <v>0</v>
      </c>
      <c r="EQ35" s="56">
        <v>92</v>
      </c>
      <c r="ER35" s="56">
        <v>300</v>
      </c>
      <c r="ES35" s="56">
        <v>74</v>
      </c>
      <c r="ET35" s="56">
        <v>197.98000000000002</v>
      </c>
      <c r="EU35" s="56">
        <f t="shared" si="128"/>
        <v>166</v>
      </c>
      <c r="EV35" s="56">
        <f t="shared" si="129"/>
        <v>497.98</v>
      </c>
      <c r="EW35" s="56">
        <v>0</v>
      </c>
      <c r="EX35" s="56">
        <v>0</v>
      </c>
      <c r="EY35" s="56">
        <v>0</v>
      </c>
      <c r="EZ35" s="56">
        <v>0</v>
      </c>
      <c r="FA35" s="56">
        <f t="shared" si="82"/>
        <v>0</v>
      </c>
      <c r="FB35" s="56">
        <f t="shared" si="83"/>
        <v>0</v>
      </c>
      <c r="FC35" s="56">
        <v>480</v>
      </c>
      <c r="FD35" s="87">
        <v>72</v>
      </c>
      <c r="FE35" s="56">
        <v>0</v>
      </c>
      <c r="FF35" s="87">
        <v>0</v>
      </c>
      <c r="FG35" s="56">
        <f t="shared" si="51"/>
        <v>480</v>
      </c>
      <c r="FH35" s="56">
        <f t="shared" si="52"/>
        <v>72</v>
      </c>
      <c r="FI35" s="56">
        <v>115.19999999999999</v>
      </c>
      <c r="FJ35" s="56">
        <v>96</v>
      </c>
      <c r="FK35" s="56">
        <v>268.8</v>
      </c>
      <c r="FL35" s="56">
        <v>380</v>
      </c>
      <c r="FM35" s="56">
        <f t="shared" si="84"/>
        <v>384</v>
      </c>
      <c r="FN35" s="56">
        <f t="shared" si="85"/>
        <v>476</v>
      </c>
      <c r="FO35" s="56">
        <v>0</v>
      </c>
      <c r="FP35" s="56">
        <v>0</v>
      </c>
      <c r="FQ35" s="56">
        <v>0</v>
      </c>
      <c r="FR35" s="56">
        <v>0</v>
      </c>
      <c r="FS35" s="56">
        <f t="shared" si="130"/>
        <v>0</v>
      </c>
      <c r="FT35" s="56">
        <f t="shared" si="131"/>
        <v>0</v>
      </c>
      <c r="FU35" s="56">
        <v>68</v>
      </c>
      <c r="FV35" s="56">
        <v>100</v>
      </c>
      <c r="FW35" s="56">
        <v>36</v>
      </c>
      <c r="FX35" s="56">
        <v>10</v>
      </c>
      <c r="FY35" s="56">
        <f t="shared" si="57"/>
        <v>104</v>
      </c>
      <c r="FZ35" s="56">
        <f t="shared" si="58"/>
        <v>110</v>
      </c>
      <c r="GA35" s="56">
        <v>143</v>
      </c>
      <c r="GB35" s="56">
        <v>200</v>
      </c>
      <c r="GC35" s="56">
        <v>74</v>
      </c>
      <c r="GD35" s="56">
        <v>125</v>
      </c>
      <c r="GE35" s="56">
        <f t="shared" si="132"/>
        <v>217</v>
      </c>
      <c r="GF35" s="56">
        <f t="shared" si="133"/>
        <v>325</v>
      </c>
      <c r="GG35" s="56">
        <v>144</v>
      </c>
      <c r="GH35" s="56">
        <v>144.23999999999998</v>
      </c>
      <c r="GI35" s="56">
        <v>246</v>
      </c>
      <c r="GJ35" s="56">
        <v>267.77000000000004</v>
      </c>
      <c r="GK35" s="56">
        <f t="shared" si="134"/>
        <v>390</v>
      </c>
      <c r="GL35" s="56">
        <f t="shared" si="135"/>
        <v>412.01</v>
      </c>
      <c r="GM35" s="56">
        <v>168</v>
      </c>
      <c r="GN35" s="56">
        <v>100</v>
      </c>
      <c r="GO35" s="56">
        <v>90</v>
      </c>
      <c r="GP35" s="56">
        <v>35</v>
      </c>
      <c r="GQ35" s="56">
        <f t="shared" si="136"/>
        <v>258</v>
      </c>
      <c r="GR35" s="56">
        <f t="shared" si="137"/>
        <v>135</v>
      </c>
      <c r="GS35" s="56"/>
      <c r="GT35" s="56"/>
      <c r="GU35" s="56"/>
      <c r="GV35" s="56"/>
      <c r="GW35" s="56">
        <f t="shared" si="138"/>
        <v>0</v>
      </c>
      <c r="GX35" s="56">
        <f t="shared" si="139"/>
        <v>0</v>
      </c>
      <c r="GY35" s="56">
        <v>0</v>
      </c>
      <c r="GZ35" s="56">
        <v>0</v>
      </c>
      <c r="HA35" s="56">
        <v>0</v>
      </c>
      <c r="HB35" s="56">
        <v>0</v>
      </c>
      <c r="HC35" s="56">
        <f t="shared" si="86"/>
        <v>0</v>
      </c>
      <c r="HD35" s="56">
        <f t="shared" si="87"/>
        <v>0</v>
      </c>
      <c r="HE35" s="56">
        <v>0</v>
      </c>
      <c r="HF35" s="56">
        <v>0</v>
      </c>
      <c r="HG35" s="56"/>
      <c r="HH35" s="56">
        <v>0</v>
      </c>
      <c r="HI35" s="56">
        <f t="shared" si="88"/>
        <v>0</v>
      </c>
      <c r="HJ35" s="56">
        <f t="shared" si="89"/>
        <v>0</v>
      </c>
      <c r="HK35" s="56">
        <f t="shared" si="140"/>
        <v>8146.2</v>
      </c>
      <c r="HL35" s="56">
        <f t="shared" si="141"/>
        <v>7455.24</v>
      </c>
      <c r="HM35" s="56">
        <f t="shared" si="142"/>
        <v>3581.8</v>
      </c>
      <c r="HN35" s="56">
        <f t="shared" si="143"/>
        <v>3482.75</v>
      </c>
      <c r="HO35" s="56">
        <f t="shared" si="144"/>
        <v>11728</v>
      </c>
      <c r="HP35" s="56">
        <f t="shared" si="145"/>
        <v>10937.99</v>
      </c>
    </row>
    <row r="36" spans="1:224" s="48" customFormat="1" ht="15" customHeight="1" x14ac:dyDescent="0.25">
      <c r="A36" s="36">
        <v>25</v>
      </c>
      <c r="B36" s="37" t="s">
        <v>209</v>
      </c>
      <c r="C36" s="56">
        <v>724</v>
      </c>
      <c r="D36" s="56">
        <v>600</v>
      </c>
      <c r="E36" s="56">
        <v>391</v>
      </c>
      <c r="F36" s="56">
        <v>283</v>
      </c>
      <c r="G36" s="56">
        <f t="shared" si="91"/>
        <v>1115</v>
      </c>
      <c r="H36" s="56">
        <f t="shared" si="92"/>
        <v>883</v>
      </c>
      <c r="I36" s="56">
        <v>0</v>
      </c>
      <c r="J36" s="56">
        <v>0</v>
      </c>
      <c r="K36" s="56">
        <v>0</v>
      </c>
      <c r="L36" s="56">
        <v>0</v>
      </c>
      <c r="M36" s="56">
        <f t="shared" si="5"/>
        <v>0</v>
      </c>
      <c r="N36" s="56">
        <f t="shared" si="93"/>
        <v>0</v>
      </c>
      <c r="O36" s="56">
        <v>60</v>
      </c>
      <c r="P36" s="56">
        <v>60</v>
      </c>
      <c r="Q36" s="56">
        <v>20</v>
      </c>
      <c r="R36" s="56">
        <v>40</v>
      </c>
      <c r="S36" s="56">
        <f t="shared" si="94"/>
        <v>80</v>
      </c>
      <c r="T36" s="56">
        <f t="shared" si="95"/>
        <v>100</v>
      </c>
      <c r="U36" s="56">
        <v>710</v>
      </c>
      <c r="V36" s="56">
        <v>352</v>
      </c>
      <c r="W36" s="56">
        <v>187</v>
      </c>
      <c r="X36" s="56">
        <v>200</v>
      </c>
      <c r="Y36" s="56">
        <f t="shared" si="96"/>
        <v>897</v>
      </c>
      <c r="Z36" s="56">
        <f t="shared" si="97"/>
        <v>552</v>
      </c>
      <c r="AA36" s="56">
        <v>492</v>
      </c>
      <c r="AB36" s="56">
        <v>400</v>
      </c>
      <c r="AC36" s="56">
        <v>134</v>
      </c>
      <c r="AD36" s="56">
        <v>100</v>
      </c>
      <c r="AE36" s="56">
        <f t="shared" si="98"/>
        <v>626</v>
      </c>
      <c r="AF36" s="56">
        <f t="shared" si="99"/>
        <v>500</v>
      </c>
      <c r="AG36" s="56">
        <v>0</v>
      </c>
      <c r="AH36" s="56">
        <v>0</v>
      </c>
      <c r="AI36" s="56">
        <v>0</v>
      </c>
      <c r="AJ36" s="56">
        <v>0</v>
      </c>
      <c r="AK36" s="56">
        <f t="shared" si="100"/>
        <v>0</v>
      </c>
      <c r="AL36" s="56">
        <f t="shared" si="101"/>
        <v>0</v>
      </c>
      <c r="AM36" s="56"/>
      <c r="AN36" s="56">
        <v>0</v>
      </c>
      <c r="AO36" s="56"/>
      <c r="AP36" s="56">
        <v>0</v>
      </c>
      <c r="AQ36" s="56">
        <f t="shared" si="102"/>
        <v>0</v>
      </c>
      <c r="AR36" s="56">
        <f t="shared" si="103"/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f t="shared" si="104"/>
        <v>0</v>
      </c>
      <c r="AX36" s="56">
        <f t="shared" si="105"/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f t="shared" si="106"/>
        <v>0</v>
      </c>
      <c r="BD36" s="56">
        <f t="shared" si="107"/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f t="shared" si="21"/>
        <v>0</v>
      </c>
      <c r="BJ36" s="56">
        <f t="shared" si="22"/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f t="shared" si="23"/>
        <v>0</v>
      </c>
      <c r="BP36" s="56">
        <f t="shared" si="24"/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f t="shared" si="26"/>
        <v>0</v>
      </c>
      <c r="BW36" s="193">
        <v>199</v>
      </c>
      <c r="BX36" s="193">
        <v>200</v>
      </c>
      <c r="BY36" s="193">
        <v>95</v>
      </c>
      <c r="BZ36" s="193">
        <v>29</v>
      </c>
      <c r="CA36" s="56">
        <f t="shared" si="108"/>
        <v>294</v>
      </c>
      <c r="CB36" s="56">
        <f t="shared" si="109"/>
        <v>229</v>
      </c>
      <c r="CC36" s="56">
        <v>0</v>
      </c>
      <c r="CD36" s="56">
        <v>0</v>
      </c>
      <c r="CE36" s="56">
        <v>0</v>
      </c>
      <c r="CF36" s="56">
        <v>0</v>
      </c>
      <c r="CG36" s="56">
        <f t="shared" si="110"/>
        <v>0</v>
      </c>
      <c r="CH36" s="56">
        <f t="shared" si="111"/>
        <v>0</v>
      </c>
      <c r="CI36" s="56">
        <v>980</v>
      </c>
      <c r="CJ36" s="56">
        <v>1250</v>
      </c>
      <c r="CK36" s="56">
        <v>980</v>
      </c>
      <c r="CL36" s="56">
        <v>1250</v>
      </c>
      <c r="CM36" s="56">
        <f t="shared" si="112"/>
        <v>1960</v>
      </c>
      <c r="CN36" s="56">
        <f t="shared" si="113"/>
        <v>2500</v>
      </c>
      <c r="CO36" s="56">
        <v>0</v>
      </c>
      <c r="CP36" s="56">
        <v>0</v>
      </c>
      <c r="CQ36" s="56">
        <v>0</v>
      </c>
      <c r="CR36" s="56">
        <v>0</v>
      </c>
      <c r="CS36" s="56">
        <f t="shared" si="114"/>
        <v>0</v>
      </c>
      <c r="CT36" s="56">
        <f t="shared" si="115"/>
        <v>0</v>
      </c>
      <c r="CU36" s="56">
        <v>0</v>
      </c>
      <c r="CV36" s="56">
        <v>0</v>
      </c>
      <c r="CW36" s="56">
        <v>0</v>
      </c>
      <c r="CX36" s="56">
        <v>0</v>
      </c>
      <c r="CY36" s="56">
        <f t="shared" si="80"/>
        <v>0</v>
      </c>
      <c r="CZ36" s="56">
        <f t="shared" si="80"/>
        <v>0</v>
      </c>
      <c r="DA36" s="56">
        <v>0</v>
      </c>
      <c r="DB36" s="56">
        <v>0</v>
      </c>
      <c r="DC36" s="56">
        <v>0</v>
      </c>
      <c r="DD36" s="56">
        <v>0</v>
      </c>
      <c r="DE36" s="56">
        <f t="shared" si="81"/>
        <v>0</v>
      </c>
      <c r="DF36" s="56">
        <f t="shared" si="81"/>
        <v>0</v>
      </c>
      <c r="DG36" s="56">
        <v>100</v>
      </c>
      <c r="DH36" s="56">
        <v>100</v>
      </c>
      <c r="DI36" s="56">
        <v>0</v>
      </c>
      <c r="DJ36" s="56">
        <v>0</v>
      </c>
      <c r="DK36" s="56">
        <f t="shared" si="116"/>
        <v>100</v>
      </c>
      <c r="DL36" s="56">
        <f t="shared" si="117"/>
        <v>100</v>
      </c>
      <c r="DM36" s="56">
        <v>0</v>
      </c>
      <c r="DN36" s="56">
        <v>0</v>
      </c>
      <c r="DO36" s="56">
        <v>0</v>
      </c>
      <c r="DP36" s="56">
        <v>0</v>
      </c>
      <c r="DQ36" s="56">
        <f t="shared" si="118"/>
        <v>0</v>
      </c>
      <c r="DR36" s="56">
        <f t="shared" si="119"/>
        <v>0</v>
      </c>
      <c r="DS36" s="56">
        <v>0</v>
      </c>
      <c r="DT36" s="56">
        <v>0</v>
      </c>
      <c r="DU36" s="56">
        <v>0</v>
      </c>
      <c r="DV36" s="56">
        <v>0</v>
      </c>
      <c r="DW36" s="56">
        <f t="shared" si="120"/>
        <v>0</v>
      </c>
      <c r="DX36" s="56">
        <f t="shared" si="121"/>
        <v>0</v>
      </c>
      <c r="DY36" s="56">
        <v>188</v>
      </c>
      <c r="DZ36" s="56">
        <v>200</v>
      </c>
      <c r="EA36" s="56">
        <v>0</v>
      </c>
      <c r="EB36" s="56">
        <v>0</v>
      </c>
      <c r="EC36" s="56">
        <f t="shared" si="122"/>
        <v>188</v>
      </c>
      <c r="ED36" s="56">
        <f t="shared" si="123"/>
        <v>200</v>
      </c>
      <c r="EE36" s="56">
        <v>154</v>
      </c>
      <c r="EF36" s="56">
        <v>100</v>
      </c>
      <c r="EG36" s="56">
        <v>45</v>
      </c>
      <c r="EH36" s="56">
        <v>116</v>
      </c>
      <c r="EI36" s="56">
        <f t="shared" si="124"/>
        <v>199</v>
      </c>
      <c r="EJ36" s="56">
        <f t="shared" si="125"/>
        <v>216</v>
      </c>
      <c r="EK36" s="193">
        <v>156</v>
      </c>
      <c r="EL36" s="193">
        <v>52</v>
      </c>
      <c r="EM36" s="193">
        <v>55</v>
      </c>
      <c r="EN36" s="193">
        <v>100</v>
      </c>
      <c r="EO36" s="56">
        <f t="shared" si="126"/>
        <v>211</v>
      </c>
      <c r="EP36" s="56">
        <f t="shared" si="127"/>
        <v>152</v>
      </c>
      <c r="EQ36" s="56">
        <v>188</v>
      </c>
      <c r="ER36" s="56">
        <v>600</v>
      </c>
      <c r="ES36" s="56">
        <v>130</v>
      </c>
      <c r="ET36" s="56">
        <v>354.66999999999996</v>
      </c>
      <c r="EU36" s="56">
        <f t="shared" si="128"/>
        <v>318</v>
      </c>
      <c r="EV36" s="56">
        <f t="shared" si="129"/>
        <v>954.67</v>
      </c>
      <c r="EW36" s="56">
        <v>0</v>
      </c>
      <c r="EX36" s="56">
        <v>0</v>
      </c>
      <c r="EY36" s="56">
        <v>0</v>
      </c>
      <c r="EZ36" s="56">
        <v>0</v>
      </c>
      <c r="FA36" s="56">
        <f t="shared" si="82"/>
        <v>0</v>
      </c>
      <c r="FB36" s="56">
        <f t="shared" si="83"/>
        <v>0</v>
      </c>
      <c r="FC36" s="56">
        <v>569</v>
      </c>
      <c r="FD36" s="87">
        <v>85</v>
      </c>
      <c r="FE36" s="56">
        <v>0</v>
      </c>
      <c r="FF36" s="87">
        <v>0</v>
      </c>
      <c r="FG36" s="56">
        <f t="shared" si="51"/>
        <v>569</v>
      </c>
      <c r="FH36" s="56">
        <f t="shared" si="52"/>
        <v>85</v>
      </c>
      <c r="FI36" s="56">
        <v>0</v>
      </c>
      <c r="FJ36" s="56">
        <v>0</v>
      </c>
      <c r="FK36" s="56">
        <v>0</v>
      </c>
      <c r="FL36" s="56">
        <v>0</v>
      </c>
      <c r="FM36" s="56">
        <f t="shared" si="84"/>
        <v>0</v>
      </c>
      <c r="FN36" s="56">
        <f t="shared" si="85"/>
        <v>0</v>
      </c>
      <c r="FO36" s="56">
        <v>5476</v>
      </c>
      <c r="FP36" s="56">
        <v>5700</v>
      </c>
      <c r="FQ36" s="56">
        <v>2453</v>
      </c>
      <c r="FR36" s="56">
        <v>2501</v>
      </c>
      <c r="FS36" s="56">
        <f t="shared" si="130"/>
        <v>7929</v>
      </c>
      <c r="FT36" s="56">
        <f t="shared" si="131"/>
        <v>8201</v>
      </c>
      <c r="FU36" s="56">
        <v>127</v>
      </c>
      <c r="FV36" s="56">
        <v>100</v>
      </c>
      <c r="FW36" s="56">
        <v>68</v>
      </c>
      <c r="FX36" s="56">
        <v>105</v>
      </c>
      <c r="FY36" s="56">
        <f t="shared" si="57"/>
        <v>195</v>
      </c>
      <c r="FZ36" s="56">
        <f t="shared" si="58"/>
        <v>205</v>
      </c>
      <c r="GA36" s="56"/>
      <c r="GB36" s="56">
        <v>0</v>
      </c>
      <c r="GC36" s="56"/>
      <c r="GD36" s="56">
        <v>0</v>
      </c>
      <c r="GE36" s="56">
        <f t="shared" si="132"/>
        <v>0</v>
      </c>
      <c r="GF36" s="56">
        <f t="shared" si="133"/>
        <v>0</v>
      </c>
      <c r="GG36" s="56">
        <v>427</v>
      </c>
      <c r="GH36" s="56">
        <v>436.47999999999996</v>
      </c>
      <c r="GI36" s="56">
        <v>755</v>
      </c>
      <c r="GJ36" s="56">
        <v>810.31</v>
      </c>
      <c r="GK36" s="56">
        <f t="shared" si="134"/>
        <v>1182</v>
      </c>
      <c r="GL36" s="56">
        <f t="shared" si="135"/>
        <v>1246.79</v>
      </c>
      <c r="GM36" s="56">
        <v>0</v>
      </c>
      <c r="GN36" s="56">
        <v>0</v>
      </c>
      <c r="GO36" s="56">
        <v>0</v>
      </c>
      <c r="GP36" s="56">
        <v>0</v>
      </c>
      <c r="GQ36" s="56">
        <f t="shared" si="136"/>
        <v>0</v>
      </c>
      <c r="GR36" s="56">
        <f t="shared" si="137"/>
        <v>0</v>
      </c>
      <c r="GS36" s="56"/>
      <c r="GT36" s="56"/>
      <c r="GU36" s="56"/>
      <c r="GV36" s="56"/>
      <c r="GW36" s="56">
        <f t="shared" si="138"/>
        <v>0</v>
      </c>
      <c r="GX36" s="56">
        <f t="shared" si="139"/>
        <v>0</v>
      </c>
      <c r="GY36" s="56">
        <v>0</v>
      </c>
      <c r="GZ36" s="56">
        <v>0</v>
      </c>
      <c r="HA36" s="56">
        <v>0</v>
      </c>
      <c r="HB36" s="56">
        <v>0</v>
      </c>
      <c r="HC36" s="56">
        <f t="shared" si="86"/>
        <v>0</v>
      </c>
      <c r="HD36" s="56">
        <f t="shared" si="87"/>
        <v>0</v>
      </c>
      <c r="HE36" s="56">
        <v>0</v>
      </c>
      <c r="HF36" s="56">
        <v>0</v>
      </c>
      <c r="HG36" s="56"/>
      <c r="HH36" s="56">
        <v>0</v>
      </c>
      <c r="HI36" s="56">
        <f t="shared" si="88"/>
        <v>0</v>
      </c>
      <c r="HJ36" s="56">
        <f t="shared" si="89"/>
        <v>0</v>
      </c>
      <c r="HK36" s="56">
        <f t="shared" si="140"/>
        <v>10550</v>
      </c>
      <c r="HL36" s="56">
        <f t="shared" si="141"/>
        <v>10235.48</v>
      </c>
      <c r="HM36" s="56">
        <f t="shared" si="142"/>
        <v>5313</v>
      </c>
      <c r="HN36" s="56">
        <f t="shared" si="143"/>
        <v>5888.98</v>
      </c>
      <c r="HO36" s="56">
        <f t="shared" si="144"/>
        <v>15863</v>
      </c>
      <c r="HP36" s="56">
        <f t="shared" si="145"/>
        <v>16124.46</v>
      </c>
    </row>
    <row r="37" spans="1:224" s="48" customFormat="1" ht="15" customHeight="1" x14ac:dyDescent="0.25">
      <c r="A37" s="36">
        <v>26</v>
      </c>
      <c r="B37" s="37" t="s">
        <v>210</v>
      </c>
      <c r="C37" s="56">
        <v>10877</v>
      </c>
      <c r="D37" s="56">
        <v>1700</v>
      </c>
      <c r="E37" s="56">
        <v>5858</v>
      </c>
      <c r="F37" s="56">
        <v>913</v>
      </c>
      <c r="G37" s="56">
        <f t="shared" si="91"/>
        <v>16735</v>
      </c>
      <c r="H37" s="56">
        <f t="shared" si="92"/>
        <v>2613</v>
      </c>
      <c r="I37" s="56">
        <v>0</v>
      </c>
      <c r="J37" s="56">
        <v>0</v>
      </c>
      <c r="K37" s="56">
        <v>0</v>
      </c>
      <c r="L37" s="56">
        <v>0</v>
      </c>
      <c r="M37" s="56">
        <f t="shared" si="5"/>
        <v>0</v>
      </c>
      <c r="N37" s="56">
        <f t="shared" si="93"/>
        <v>0</v>
      </c>
      <c r="O37" s="56">
        <v>0</v>
      </c>
      <c r="P37" s="56">
        <v>0</v>
      </c>
      <c r="Q37" s="56">
        <v>0</v>
      </c>
      <c r="R37" s="56">
        <v>0</v>
      </c>
      <c r="S37" s="56">
        <f t="shared" si="94"/>
        <v>0</v>
      </c>
      <c r="T37" s="56">
        <f t="shared" si="95"/>
        <v>0</v>
      </c>
      <c r="U37" s="56">
        <v>0</v>
      </c>
      <c r="V37" s="56">
        <v>0</v>
      </c>
      <c r="W37" s="56">
        <v>0</v>
      </c>
      <c r="X37" s="56">
        <v>0</v>
      </c>
      <c r="Y37" s="56">
        <f t="shared" si="96"/>
        <v>0</v>
      </c>
      <c r="Z37" s="56">
        <f t="shared" si="97"/>
        <v>0</v>
      </c>
      <c r="AA37" s="56"/>
      <c r="AB37" s="56">
        <v>0</v>
      </c>
      <c r="AC37" s="56"/>
      <c r="AD37" s="56">
        <v>0</v>
      </c>
      <c r="AE37" s="56">
        <f t="shared" si="98"/>
        <v>0</v>
      </c>
      <c r="AF37" s="56">
        <f t="shared" si="99"/>
        <v>0</v>
      </c>
      <c r="AG37" s="56">
        <v>0</v>
      </c>
      <c r="AH37" s="56">
        <v>0</v>
      </c>
      <c r="AI37" s="56">
        <v>0</v>
      </c>
      <c r="AJ37" s="56">
        <v>0</v>
      </c>
      <c r="AK37" s="56">
        <f t="shared" si="100"/>
        <v>0</v>
      </c>
      <c r="AL37" s="56">
        <f t="shared" si="101"/>
        <v>0</v>
      </c>
      <c r="AM37" s="56"/>
      <c r="AN37" s="56">
        <v>0</v>
      </c>
      <c r="AO37" s="56"/>
      <c r="AP37" s="56">
        <v>0</v>
      </c>
      <c r="AQ37" s="56">
        <f t="shared" si="102"/>
        <v>0</v>
      </c>
      <c r="AR37" s="56">
        <f t="shared" si="103"/>
        <v>0</v>
      </c>
      <c r="AS37" s="56">
        <v>0</v>
      </c>
      <c r="AT37" s="56">
        <v>0</v>
      </c>
      <c r="AU37" s="56">
        <v>0</v>
      </c>
      <c r="AV37" s="56">
        <v>0</v>
      </c>
      <c r="AW37" s="56">
        <f t="shared" si="104"/>
        <v>0</v>
      </c>
      <c r="AX37" s="56">
        <f t="shared" si="105"/>
        <v>0</v>
      </c>
      <c r="AY37" s="56">
        <v>159</v>
      </c>
      <c r="AZ37" s="56">
        <v>104</v>
      </c>
      <c r="BA37" s="56">
        <v>0</v>
      </c>
      <c r="BB37" s="56">
        <v>0</v>
      </c>
      <c r="BC37" s="56">
        <f t="shared" si="106"/>
        <v>159</v>
      </c>
      <c r="BD37" s="56">
        <f t="shared" si="107"/>
        <v>104</v>
      </c>
      <c r="BE37" s="56">
        <v>0</v>
      </c>
      <c r="BF37" s="56">
        <v>0</v>
      </c>
      <c r="BG37" s="56">
        <v>0</v>
      </c>
      <c r="BH37" s="56">
        <v>0</v>
      </c>
      <c r="BI37" s="56">
        <f t="shared" si="21"/>
        <v>0</v>
      </c>
      <c r="BJ37" s="56">
        <f t="shared" si="22"/>
        <v>0</v>
      </c>
      <c r="BK37" s="56">
        <v>0</v>
      </c>
      <c r="BL37" s="56">
        <v>0</v>
      </c>
      <c r="BM37" s="56">
        <v>0</v>
      </c>
      <c r="BN37" s="56">
        <v>0</v>
      </c>
      <c r="BO37" s="56">
        <f t="shared" si="23"/>
        <v>0</v>
      </c>
      <c r="BP37" s="56">
        <f t="shared" si="24"/>
        <v>0</v>
      </c>
      <c r="BQ37" s="56">
        <v>0</v>
      </c>
      <c r="BR37" s="56">
        <v>0</v>
      </c>
      <c r="BS37" s="56">
        <v>0</v>
      </c>
      <c r="BT37" s="56">
        <v>0</v>
      </c>
      <c r="BU37" s="56">
        <v>0</v>
      </c>
      <c r="BV37" s="56">
        <f t="shared" si="26"/>
        <v>0</v>
      </c>
      <c r="BW37" s="193">
        <v>12</v>
      </c>
      <c r="BX37" s="193">
        <v>0</v>
      </c>
      <c r="BY37" s="193">
        <v>21</v>
      </c>
      <c r="BZ37" s="193">
        <v>29</v>
      </c>
      <c r="CA37" s="56">
        <f t="shared" si="108"/>
        <v>33</v>
      </c>
      <c r="CB37" s="56">
        <f t="shared" si="109"/>
        <v>29</v>
      </c>
      <c r="CC37" s="56">
        <v>0</v>
      </c>
      <c r="CD37" s="56">
        <v>0</v>
      </c>
      <c r="CE37" s="56">
        <v>0</v>
      </c>
      <c r="CF37" s="56">
        <v>0</v>
      </c>
      <c r="CG37" s="56">
        <f t="shared" si="110"/>
        <v>0</v>
      </c>
      <c r="CH37" s="56">
        <f t="shared" si="111"/>
        <v>0</v>
      </c>
      <c r="CI37" s="56">
        <v>30</v>
      </c>
      <c r="CJ37" s="56">
        <v>70</v>
      </c>
      <c r="CK37" s="56">
        <v>30</v>
      </c>
      <c r="CL37" s="56">
        <v>70</v>
      </c>
      <c r="CM37" s="56">
        <f t="shared" si="112"/>
        <v>60</v>
      </c>
      <c r="CN37" s="56">
        <f t="shared" si="113"/>
        <v>140</v>
      </c>
      <c r="CO37" s="56">
        <v>0</v>
      </c>
      <c r="CP37" s="56">
        <v>0</v>
      </c>
      <c r="CQ37" s="56">
        <v>0</v>
      </c>
      <c r="CR37" s="56">
        <v>0</v>
      </c>
      <c r="CS37" s="56">
        <f t="shared" si="114"/>
        <v>0</v>
      </c>
      <c r="CT37" s="56">
        <f t="shared" si="115"/>
        <v>0</v>
      </c>
      <c r="CU37" s="56">
        <v>0</v>
      </c>
      <c r="CV37" s="56">
        <v>0</v>
      </c>
      <c r="CW37" s="56">
        <v>0</v>
      </c>
      <c r="CX37" s="56">
        <v>0</v>
      </c>
      <c r="CY37" s="56">
        <f t="shared" si="80"/>
        <v>0</v>
      </c>
      <c r="CZ37" s="56">
        <f t="shared" si="80"/>
        <v>0</v>
      </c>
      <c r="DA37" s="56">
        <v>0</v>
      </c>
      <c r="DB37" s="56">
        <v>0</v>
      </c>
      <c r="DC37" s="56">
        <v>0</v>
      </c>
      <c r="DD37" s="56">
        <v>0</v>
      </c>
      <c r="DE37" s="56">
        <f t="shared" si="81"/>
        <v>0</v>
      </c>
      <c r="DF37" s="56">
        <f t="shared" si="81"/>
        <v>0</v>
      </c>
      <c r="DG37" s="56">
        <v>0</v>
      </c>
      <c r="DH37" s="56">
        <v>0</v>
      </c>
      <c r="DI37" s="56">
        <v>0</v>
      </c>
      <c r="DJ37" s="56">
        <v>0</v>
      </c>
      <c r="DK37" s="56">
        <f t="shared" si="116"/>
        <v>0</v>
      </c>
      <c r="DL37" s="56">
        <f t="shared" si="117"/>
        <v>0</v>
      </c>
      <c r="DM37" s="56">
        <v>0</v>
      </c>
      <c r="DN37" s="56">
        <v>0</v>
      </c>
      <c r="DO37" s="56">
        <v>0</v>
      </c>
      <c r="DP37" s="56">
        <v>0</v>
      </c>
      <c r="DQ37" s="56">
        <f t="shared" si="118"/>
        <v>0</v>
      </c>
      <c r="DR37" s="56">
        <f t="shared" si="119"/>
        <v>0</v>
      </c>
      <c r="DS37" s="56">
        <v>0</v>
      </c>
      <c r="DT37" s="56">
        <v>0</v>
      </c>
      <c r="DU37" s="56">
        <v>0</v>
      </c>
      <c r="DV37" s="56">
        <v>0</v>
      </c>
      <c r="DW37" s="56">
        <f t="shared" si="120"/>
        <v>0</v>
      </c>
      <c r="DX37" s="56">
        <f t="shared" si="121"/>
        <v>0</v>
      </c>
      <c r="DY37" s="56">
        <v>429</v>
      </c>
      <c r="DZ37" s="56">
        <v>599</v>
      </c>
      <c r="EA37" s="56">
        <v>104</v>
      </c>
      <c r="EB37" s="56">
        <v>100</v>
      </c>
      <c r="EC37" s="56">
        <f t="shared" si="122"/>
        <v>533</v>
      </c>
      <c r="ED37" s="56">
        <f t="shared" si="123"/>
        <v>699</v>
      </c>
      <c r="EE37" s="56">
        <v>0</v>
      </c>
      <c r="EF37" s="56">
        <v>0</v>
      </c>
      <c r="EG37" s="56"/>
      <c r="EH37" s="56">
        <v>0</v>
      </c>
      <c r="EI37" s="56">
        <f t="shared" si="124"/>
        <v>0</v>
      </c>
      <c r="EJ37" s="56">
        <f t="shared" si="125"/>
        <v>0</v>
      </c>
      <c r="EK37" s="193">
        <v>352</v>
      </c>
      <c r="EL37" s="193">
        <v>89</v>
      </c>
      <c r="EM37" s="193">
        <v>81</v>
      </c>
      <c r="EN37" s="193">
        <v>100</v>
      </c>
      <c r="EO37" s="56">
        <f t="shared" si="126"/>
        <v>433</v>
      </c>
      <c r="EP37" s="56">
        <f t="shared" si="127"/>
        <v>189</v>
      </c>
      <c r="EQ37" s="56">
        <v>8</v>
      </c>
      <c r="ER37" s="56">
        <v>25</v>
      </c>
      <c r="ES37" s="56">
        <v>43</v>
      </c>
      <c r="ET37" s="56">
        <v>126.1</v>
      </c>
      <c r="EU37" s="56">
        <f t="shared" si="128"/>
        <v>51</v>
      </c>
      <c r="EV37" s="56">
        <f t="shared" si="129"/>
        <v>151.1</v>
      </c>
      <c r="EW37" s="56">
        <v>0</v>
      </c>
      <c r="EX37" s="56">
        <v>0</v>
      </c>
      <c r="EY37" s="56">
        <v>0</v>
      </c>
      <c r="EZ37" s="56">
        <v>0</v>
      </c>
      <c r="FA37" s="56">
        <f t="shared" si="82"/>
        <v>0</v>
      </c>
      <c r="FB37" s="56">
        <f t="shared" si="83"/>
        <v>0</v>
      </c>
      <c r="FC37" s="56">
        <v>613</v>
      </c>
      <c r="FD37" s="87">
        <v>238</v>
      </c>
      <c r="FE37" s="56">
        <v>0</v>
      </c>
      <c r="FF37" s="87">
        <v>0</v>
      </c>
      <c r="FG37" s="56">
        <f t="shared" si="51"/>
        <v>613</v>
      </c>
      <c r="FH37" s="56">
        <f t="shared" si="52"/>
        <v>238</v>
      </c>
      <c r="FI37" s="56">
        <v>9.9</v>
      </c>
      <c r="FJ37" s="56">
        <v>11</v>
      </c>
      <c r="FK37" s="56">
        <v>23.1</v>
      </c>
      <c r="FL37" s="56">
        <v>15</v>
      </c>
      <c r="FM37" s="56">
        <f t="shared" si="84"/>
        <v>33</v>
      </c>
      <c r="FN37" s="56">
        <f t="shared" si="85"/>
        <v>26</v>
      </c>
      <c r="FO37" s="56">
        <v>261</v>
      </c>
      <c r="FP37" s="56">
        <v>300</v>
      </c>
      <c r="FQ37" s="56">
        <v>144</v>
      </c>
      <c r="FR37" s="56">
        <v>124</v>
      </c>
      <c r="FS37" s="56">
        <f t="shared" si="130"/>
        <v>405</v>
      </c>
      <c r="FT37" s="56">
        <f t="shared" si="131"/>
        <v>424</v>
      </c>
      <c r="FU37" s="56">
        <v>0</v>
      </c>
      <c r="FV37" s="56">
        <v>0</v>
      </c>
      <c r="FW37" s="56">
        <v>0</v>
      </c>
      <c r="FX37" s="56">
        <v>0</v>
      </c>
      <c r="FY37" s="56">
        <f t="shared" si="57"/>
        <v>0</v>
      </c>
      <c r="FZ37" s="56">
        <f t="shared" si="58"/>
        <v>0</v>
      </c>
      <c r="GA37" s="56">
        <v>76</v>
      </c>
      <c r="GB37" s="56">
        <v>100</v>
      </c>
      <c r="GC37" s="56">
        <v>39</v>
      </c>
      <c r="GD37" s="56">
        <v>75</v>
      </c>
      <c r="GE37" s="56">
        <f t="shared" si="132"/>
        <v>115</v>
      </c>
      <c r="GF37" s="56">
        <f t="shared" si="133"/>
        <v>175</v>
      </c>
      <c r="GG37" s="56"/>
      <c r="GH37" s="56">
        <v>0</v>
      </c>
      <c r="GI37" s="56"/>
      <c r="GJ37" s="56">
        <v>0</v>
      </c>
      <c r="GK37" s="56">
        <f t="shared" si="134"/>
        <v>0</v>
      </c>
      <c r="GL37" s="56">
        <f t="shared" si="135"/>
        <v>0</v>
      </c>
      <c r="GM37" s="56">
        <v>0</v>
      </c>
      <c r="GN37" s="56">
        <v>0</v>
      </c>
      <c r="GO37" s="56"/>
      <c r="GP37" s="56">
        <v>0</v>
      </c>
      <c r="GQ37" s="56">
        <f t="shared" si="136"/>
        <v>0</v>
      </c>
      <c r="GR37" s="56">
        <f t="shared" si="137"/>
        <v>0</v>
      </c>
      <c r="GS37" s="56"/>
      <c r="GT37" s="56"/>
      <c r="GU37" s="56"/>
      <c r="GV37" s="56"/>
      <c r="GW37" s="56">
        <f t="shared" si="138"/>
        <v>0</v>
      </c>
      <c r="GX37" s="56">
        <f t="shared" si="139"/>
        <v>0</v>
      </c>
      <c r="GY37" s="56">
        <v>0</v>
      </c>
      <c r="GZ37" s="56">
        <v>0</v>
      </c>
      <c r="HA37" s="56">
        <v>0</v>
      </c>
      <c r="HB37" s="56">
        <v>0</v>
      </c>
      <c r="HC37" s="56">
        <f t="shared" si="86"/>
        <v>0</v>
      </c>
      <c r="HD37" s="56">
        <f t="shared" si="87"/>
        <v>0</v>
      </c>
      <c r="HE37" s="56">
        <v>0</v>
      </c>
      <c r="HF37" s="56">
        <v>0</v>
      </c>
      <c r="HG37" s="56"/>
      <c r="HH37" s="56">
        <v>0</v>
      </c>
      <c r="HI37" s="56">
        <f t="shared" si="88"/>
        <v>0</v>
      </c>
      <c r="HJ37" s="56">
        <f t="shared" si="89"/>
        <v>0</v>
      </c>
      <c r="HK37" s="56">
        <f t="shared" si="140"/>
        <v>12826.9</v>
      </c>
      <c r="HL37" s="56">
        <f t="shared" si="141"/>
        <v>3236</v>
      </c>
      <c r="HM37" s="56">
        <f t="shared" si="142"/>
        <v>6343.1</v>
      </c>
      <c r="HN37" s="56">
        <f t="shared" si="143"/>
        <v>1552.1</v>
      </c>
      <c r="HO37" s="56">
        <f t="shared" si="144"/>
        <v>19170</v>
      </c>
      <c r="HP37" s="56">
        <f t="shared" si="145"/>
        <v>4788.1000000000004</v>
      </c>
    </row>
    <row r="38" spans="1:224" ht="15" customHeight="1" x14ac:dyDescent="0.25">
      <c r="A38" s="44"/>
      <c r="B38" s="45" t="s">
        <v>211</v>
      </c>
      <c r="C38" s="46">
        <f t="shared" ref="C38:H38" si="146">SUM(C24:C37)</f>
        <v>48371</v>
      </c>
      <c r="D38" s="46">
        <f t="shared" si="146"/>
        <v>31100</v>
      </c>
      <c r="E38" s="46">
        <f t="shared" si="146"/>
        <v>26052</v>
      </c>
      <c r="F38" s="46">
        <f t="shared" si="146"/>
        <v>16723</v>
      </c>
      <c r="G38" s="46">
        <f t="shared" si="146"/>
        <v>74423</v>
      </c>
      <c r="H38" s="46">
        <f t="shared" si="146"/>
        <v>47823</v>
      </c>
      <c r="I38" s="46">
        <f t="shared" ref="I38:BT38" si="147">SUM(I24:I37)</f>
        <v>6350</v>
      </c>
      <c r="J38" s="46">
        <f t="shared" si="147"/>
        <v>5120</v>
      </c>
      <c r="K38" s="46">
        <f t="shared" si="147"/>
        <v>400</v>
      </c>
      <c r="L38" s="46">
        <f t="shared" si="147"/>
        <v>280</v>
      </c>
      <c r="M38" s="46">
        <f t="shared" si="147"/>
        <v>6750</v>
      </c>
      <c r="N38" s="46">
        <f t="shared" si="147"/>
        <v>5400</v>
      </c>
      <c r="O38" s="46">
        <f t="shared" si="147"/>
        <v>6260</v>
      </c>
      <c r="P38" s="46">
        <f t="shared" si="147"/>
        <v>6310</v>
      </c>
      <c r="Q38" s="46">
        <f t="shared" si="147"/>
        <v>1580</v>
      </c>
      <c r="R38" s="46">
        <f t="shared" si="147"/>
        <v>1840</v>
      </c>
      <c r="S38" s="46">
        <f t="shared" si="147"/>
        <v>7840</v>
      </c>
      <c r="T38" s="46">
        <f t="shared" si="147"/>
        <v>8150</v>
      </c>
      <c r="U38" s="46">
        <f t="shared" si="147"/>
        <v>33694</v>
      </c>
      <c r="V38" s="46">
        <f t="shared" si="147"/>
        <v>16865</v>
      </c>
      <c r="W38" s="46">
        <f t="shared" si="147"/>
        <v>8607</v>
      </c>
      <c r="X38" s="46">
        <f t="shared" si="147"/>
        <v>7300</v>
      </c>
      <c r="Y38" s="46">
        <f t="shared" si="147"/>
        <v>42301</v>
      </c>
      <c r="Z38" s="46">
        <f t="shared" si="147"/>
        <v>24165</v>
      </c>
      <c r="AA38" s="46">
        <f t="shared" si="147"/>
        <v>28445</v>
      </c>
      <c r="AB38" s="46">
        <f t="shared" si="147"/>
        <v>22800</v>
      </c>
      <c r="AC38" s="46">
        <f t="shared" si="147"/>
        <v>7308</v>
      </c>
      <c r="AD38" s="46">
        <f t="shared" si="147"/>
        <v>5800</v>
      </c>
      <c r="AE38" s="46">
        <f t="shared" si="147"/>
        <v>35753</v>
      </c>
      <c r="AF38" s="46">
        <f t="shared" si="147"/>
        <v>28600</v>
      </c>
      <c r="AG38" s="46">
        <f t="shared" si="147"/>
        <v>3131</v>
      </c>
      <c r="AH38" s="46">
        <f t="shared" si="147"/>
        <v>1457.4</v>
      </c>
      <c r="AI38" s="46">
        <f t="shared" si="147"/>
        <v>1340</v>
      </c>
      <c r="AJ38" s="46">
        <f t="shared" si="147"/>
        <v>624.59999999999991</v>
      </c>
      <c r="AK38" s="46">
        <f t="shared" si="147"/>
        <v>4471</v>
      </c>
      <c r="AL38" s="46">
        <f t="shared" si="147"/>
        <v>2082</v>
      </c>
      <c r="AM38" s="46">
        <f t="shared" si="147"/>
        <v>4350</v>
      </c>
      <c r="AN38" s="46">
        <f t="shared" si="147"/>
        <v>8200</v>
      </c>
      <c r="AO38" s="46">
        <f t="shared" si="147"/>
        <v>1900</v>
      </c>
      <c r="AP38" s="46">
        <f t="shared" si="147"/>
        <v>2100</v>
      </c>
      <c r="AQ38" s="46">
        <f t="shared" si="147"/>
        <v>6250</v>
      </c>
      <c r="AR38" s="46">
        <f t="shared" si="147"/>
        <v>10300</v>
      </c>
      <c r="AS38" s="46">
        <f t="shared" si="147"/>
        <v>4300</v>
      </c>
      <c r="AT38" s="46">
        <f t="shared" si="147"/>
        <v>3386</v>
      </c>
      <c r="AU38" s="46">
        <f t="shared" si="147"/>
        <v>500</v>
      </c>
      <c r="AV38" s="46">
        <f t="shared" si="147"/>
        <v>239</v>
      </c>
      <c r="AW38" s="46">
        <f t="shared" si="147"/>
        <v>4800</v>
      </c>
      <c r="AX38" s="46">
        <f t="shared" si="147"/>
        <v>3625</v>
      </c>
      <c r="AY38" s="46">
        <f t="shared" si="147"/>
        <v>12057</v>
      </c>
      <c r="AZ38" s="46">
        <f t="shared" si="147"/>
        <v>7918</v>
      </c>
      <c r="BA38" s="46">
        <f t="shared" si="147"/>
        <v>1728</v>
      </c>
      <c r="BB38" s="46">
        <f t="shared" si="147"/>
        <v>1724</v>
      </c>
      <c r="BC38" s="46">
        <f t="shared" si="147"/>
        <v>13785</v>
      </c>
      <c r="BD38" s="46">
        <f t="shared" si="147"/>
        <v>9642</v>
      </c>
      <c r="BE38" s="46">
        <f t="shared" si="147"/>
        <v>1668</v>
      </c>
      <c r="BF38" s="46">
        <f t="shared" si="147"/>
        <v>935</v>
      </c>
      <c r="BG38" s="46">
        <f t="shared" si="147"/>
        <v>358</v>
      </c>
      <c r="BH38" s="46">
        <f t="shared" si="147"/>
        <v>200</v>
      </c>
      <c r="BI38" s="46">
        <f t="shared" si="147"/>
        <v>2026</v>
      </c>
      <c r="BJ38" s="46">
        <f t="shared" si="147"/>
        <v>1135</v>
      </c>
      <c r="BK38" s="46">
        <f t="shared" si="147"/>
        <v>5289</v>
      </c>
      <c r="BL38" s="46">
        <f t="shared" si="147"/>
        <v>2100</v>
      </c>
      <c r="BM38" s="46">
        <f t="shared" si="147"/>
        <v>7263</v>
      </c>
      <c r="BN38" s="46">
        <f t="shared" si="147"/>
        <v>1888</v>
      </c>
      <c r="BO38" s="46">
        <f t="shared" si="147"/>
        <v>12552</v>
      </c>
      <c r="BP38" s="46">
        <f t="shared" si="147"/>
        <v>3988</v>
      </c>
      <c r="BQ38" s="46">
        <f t="shared" si="147"/>
        <v>14339</v>
      </c>
      <c r="BR38" s="46">
        <f t="shared" si="147"/>
        <v>8600</v>
      </c>
      <c r="BS38" s="46">
        <f t="shared" si="147"/>
        <v>4839</v>
      </c>
      <c r="BT38" s="46">
        <f t="shared" si="147"/>
        <v>2924</v>
      </c>
      <c r="BU38" s="46">
        <f t="shared" ref="BU38:EF38" si="148">SUM(BU24:BU37)</f>
        <v>19178</v>
      </c>
      <c r="BV38" s="46">
        <f t="shared" si="148"/>
        <v>11524</v>
      </c>
      <c r="BW38" s="46">
        <f t="shared" si="148"/>
        <v>28534</v>
      </c>
      <c r="BX38" s="46">
        <f t="shared" si="148"/>
        <v>23300</v>
      </c>
      <c r="BY38" s="46">
        <f t="shared" si="148"/>
        <v>13337</v>
      </c>
      <c r="BZ38" s="46">
        <f t="shared" si="148"/>
        <v>16751</v>
      </c>
      <c r="CA38" s="46">
        <f t="shared" si="148"/>
        <v>41871</v>
      </c>
      <c r="CB38" s="46">
        <f t="shared" si="148"/>
        <v>40051</v>
      </c>
      <c r="CC38" s="46">
        <f t="shared" si="148"/>
        <v>19757</v>
      </c>
      <c r="CD38" s="46">
        <f t="shared" si="148"/>
        <v>10129</v>
      </c>
      <c r="CE38" s="46">
        <f t="shared" si="148"/>
        <v>8618</v>
      </c>
      <c r="CF38" s="46">
        <f t="shared" si="148"/>
        <v>4341</v>
      </c>
      <c r="CG38" s="46">
        <f t="shared" si="148"/>
        <v>28375</v>
      </c>
      <c r="CH38" s="46">
        <f t="shared" si="148"/>
        <v>14470</v>
      </c>
      <c r="CI38" s="46">
        <f t="shared" si="148"/>
        <v>15363</v>
      </c>
      <c r="CJ38" s="46">
        <f t="shared" si="148"/>
        <v>14594.5</v>
      </c>
      <c r="CK38" s="46">
        <f t="shared" si="148"/>
        <v>15363</v>
      </c>
      <c r="CL38" s="46">
        <f t="shared" si="148"/>
        <v>14594.5</v>
      </c>
      <c r="CM38" s="46">
        <f t="shared" si="148"/>
        <v>30726</v>
      </c>
      <c r="CN38" s="46">
        <f t="shared" si="148"/>
        <v>29189</v>
      </c>
      <c r="CO38" s="46">
        <f t="shared" si="148"/>
        <v>53516</v>
      </c>
      <c r="CP38" s="46">
        <f t="shared" si="148"/>
        <v>32506</v>
      </c>
      <c r="CQ38" s="46">
        <f t="shared" si="148"/>
        <v>13636</v>
      </c>
      <c r="CR38" s="46">
        <f t="shared" si="148"/>
        <v>8186</v>
      </c>
      <c r="CS38" s="46">
        <f t="shared" si="148"/>
        <v>67152</v>
      </c>
      <c r="CT38" s="46">
        <f t="shared" si="148"/>
        <v>40692</v>
      </c>
      <c r="CU38" s="46">
        <f t="shared" si="148"/>
        <v>0</v>
      </c>
      <c r="CV38" s="46">
        <f t="shared" si="148"/>
        <v>0</v>
      </c>
      <c r="CW38" s="46">
        <f t="shared" si="148"/>
        <v>0</v>
      </c>
      <c r="CX38" s="46">
        <f t="shared" si="148"/>
        <v>0</v>
      </c>
      <c r="CY38" s="46">
        <f t="shared" si="148"/>
        <v>0</v>
      </c>
      <c r="CZ38" s="46">
        <f t="shared" si="148"/>
        <v>0</v>
      </c>
      <c r="DA38" s="46">
        <f t="shared" si="148"/>
        <v>0</v>
      </c>
      <c r="DB38" s="46">
        <f t="shared" si="148"/>
        <v>0</v>
      </c>
      <c r="DC38" s="46">
        <f t="shared" si="148"/>
        <v>0</v>
      </c>
      <c r="DD38" s="46">
        <f t="shared" si="148"/>
        <v>0</v>
      </c>
      <c r="DE38" s="46">
        <f t="shared" si="148"/>
        <v>0</v>
      </c>
      <c r="DF38" s="46">
        <f t="shared" si="148"/>
        <v>0</v>
      </c>
      <c r="DG38" s="46">
        <f t="shared" si="148"/>
        <v>4700</v>
      </c>
      <c r="DH38" s="46">
        <f t="shared" si="148"/>
        <v>10500</v>
      </c>
      <c r="DI38" s="46">
        <f t="shared" si="148"/>
        <v>750</v>
      </c>
      <c r="DJ38" s="46">
        <f t="shared" si="148"/>
        <v>1402</v>
      </c>
      <c r="DK38" s="46">
        <f t="shared" si="148"/>
        <v>5450</v>
      </c>
      <c r="DL38" s="46">
        <f t="shared" si="148"/>
        <v>11902</v>
      </c>
      <c r="DM38" s="46">
        <f t="shared" si="148"/>
        <v>17872.800000000003</v>
      </c>
      <c r="DN38" s="46">
        <f t="shared" si="148"/>
        <v>12414.200000000003</v>
      </c>
      <c r="DO38" s="46">
        <f t="shared" si="148"/>
        <v>5699.6</v>
      </c>
      <c r="DP38" s="46">
        <f t="shared" si="148"/>
        <v>7053.6</v>
      </c>
      <c r="DQ38" s="46">
        <f t="shared" si="148"/>
        <v>23572.400000000001</v>
      </c>
      <c r="DR38" s="46">
        <f t="shared" si="148"/>
        <v>19467.8</v>
      </c>
      <c r="DS38" s="46">
        <f t="shared" si="148"/>
        <v>3482</v>
      </c>
      <c r="DT38" s="46">
        <f t="shared" si="148"/>
        <v>6961</v>
      </c>
      <c r="DU38" s="46">
        <f t="shared" si="148"/>
        <v>1212</v>
      </c>
      <c r="DV38" s="46">
        <f t="shared" si="148"/>
        <v>2418</v>
      </c>
      <c r="DW38" s="46">
        <f t="shared" si="148"/>
        <v>4694</v>
      </c>
      <c r="DX38" s="46">
        <f t="shared" si="148"/>
        <v>9379</v>
      </c>
      <c r="DY38" s="46">
        <f t="shared" si="148"/>
        <v>28568</v>
      </c>
      <c r="DZ38" s="46">
        <f t="shared" si="148"/>
        <v>36362</v>
      </c>
      <c r="EA38" s="46">
        <f t="shared" si="148"/>
        <v>14441</v>
      </c>
      <c r="EB38" s="46">
        <f t="shared" si="148"/>
        <v>22317</v>
      </c>
      <c r="EC38" s="46">
        <f t="shared" si="148"/>
        <v>43009</v>
      </c>
      <c r="ED38" s="46">
        <f t="shared" si="148"/>
        <v>58679</v>
      </c>
      <c r="EE38" s="46">
        <f t="shared" si="148"/>
        <v>6757</v>
      </c>
      <c r="EF38" s="46">
        <f t="shared" si="148"/>
        <v>13200</v>
      </c>
      <c r="EG38" s="46">
        <f t="shared" ref="EG38:GR38" si="149">SUM(EG24:EG37)</f>
        <v>3305</v>
      </c>
      <c r="EH38" s="46">
        <f t="shared" si="149"/>
        <v>4433</v>
      </c>
      <c r="EI38" s="46">
        <f t="shared" si="149"/>
        <v>10062</v>
      </c>
      <c r="EJ38" s="46">
        <f t="shared" si="149"/>
        <v>17633</v>
      </c>
      <c r="EK38" s="46">
        <f t="shared" si="149"/>
        <v>3027</v>
      </c>
      <c r="EL38" s="46">
        <f t="shared" si="149"/>
        <v>1087</v>
      </c>
      <c r="EM38" s="46">
        <f t="shared" si="149"/>
        <v>692</v>
      </c>
      <c r="EN38" s="46">
        <f t="shared" si="149"/>
        <v>782</v>
      </c>
      <c r="EO38" s="46">
        <f t="shared" si="149"/>
        <v>3719</v>
      </c>
      <c r="EP38" s="46">
        <f t="shared" si="149"/>
        <v>1869</v>
      </c>
      <c r="EQ38" s="46">
        <f t="shared" si="149"/>
        <v>9388</v>
      </c>
      <c r="ER38" s="46">
        <f t="shared" si="149"/>
        <v>29125</v>
      </c>
      <c r="ES38" s="46">
        <f t="shared" si="149"/>
        <v>7220</v>
      </c>
      <c r="ET38" s="46">
        <f t="shared" si="149"/>
        <v>20827.449999999993</v>
      </c>
      <c r="EU38" s="46">
        <f t="shared" si="149"/>
        <v>16608</v>
      </c>
      <c r="EV38" s="46">
        <f t="shared" si="149"/>
        <v>49952.45</v>
      </c>
      <c r="EW38" s="46">
        <f t="shared" si="149"/>
        <v>12430</v>
      </c>
      <c r="EX38" s="46">
        <f t="shared" si="149"/>
        <v>10100</v>
      </c>
      <c r="EY38" s="46">
        <f t="shared" si="149"/>
        <v>4307</v>
      </c>
      <c r="EZ38" s="46">
        <f t="shared" si="149"/>
        <v>3439</v>
      </c>
      <c r="FA38" s="46">
        <f t="shared" si="149"/>
        <v>16737</v>
      </c>
      <c r="FB38" s="46">
        <f t="shared" si="149"/>
        <v>13539</v>
      </c>
      <c r="FC38" s="46">
        <f t="shared" si="149"/>
        <v>10647</v>
      </c>
      <c r="FD38" s="46">
        <f t="shared" si="149"/>
        <v>2960</v>
      </c>
      <c r="FE38" s="46">
        <f t="shared" si="149"/>
        <v>2080</v>
      </c>
      <c r="FF38" s="46">
        <f t="shared" si="149"/>
        <v>680</v>
      </c>
      <c r="FG38" s="46">
        <f t="shared" si="149"/>
        <v>12727</v>
      </c>
      <c r="FH38" s="46">
        <f t="shared" si="149"/>
        <v>3640</v>
      </c>
      <c r="FI38" s="46">
        <f t="shared" si="149"/>
        <v>965.99999999999989</v>
      </c>
      <c r="FJ38" s="46">
        <f t="shared" si="149"/>
        <v>1706</v>
      </c>
      <c r="FK38" s="46">
        <f t="shared" si="149"/>
        <v>2254</v>
      </c>
      <c r="FL38" s="46">
        <f t="shared" si="149"/>
        <v>2305</v>
      </c>
      <c r="FM38" s="46">
        <f t="shared" si="149"/>
        <v>3220</v>
      </c>
      <c r="FN38" s="46">
        <f t="shared" si="149"/>
        <v>4011</v>
      </c>
      <c r="FO38" s="46">
        <f t="shared" si="149"/>
        <v>31329</v>
      </c>
      <c r="FP38" s="46">
        <f t="shared" si="149"/>
        <v>32852</v>
      </c>
      <c r="FQ38" s="46">
        <f t="shared" si="149"/>
        <v>13871</v>
      </c>
      <c r="FR38" s="46">
        <f t="shared" si="149"/>
        <v>14105</v>
      </c>
      <c r="FS38" s="46">
        <f t="shared" si="149"/>
        <v>45200</v>
      </c>
      <c r="FT38" s="46">
        <f t="shared" si="149"/>
        <v>46957</v>
      </c>
      <c r="FU38" s="46">
        <f t="shared" si="149"/>
        <v>22878</v>
      </c>
      <c r="FV38" s="46">
        <f t="shared" si="149"/>
        <v>27036</v>
      </c>
      <c r="FW38" s="46">
        <f t="shared" si="149"/>
        <v>13304</v>
      </c>
      <c r="FX38" s="46">
        <f t="shared" si="149"/>
        <v>16660</v>
      </c>
      <c r="FY38" s="46">
        <f t="shared" si="149"/>
        <v>36182</v>
      </c>
      <c r="FZ38" s="46">
        <f t="shared" si="149"/>
        <v>43696</v>
      </c>
      <c r="GA38" s="46">
        <f t="shared" si="149"/>
        <v>1397</v>
      </c>
      <c r="GB38" s="46">
        <f t="shared" si="149"/>
        <v>2100</v>
      </c>
      <c r="GC38" s="46">
        <f t="shared" si="149"/>
        <v>721</v>
      </c>
      <c r="GD38" s="46">
        <f t="shared" si="149"/>
        <v>1050</v>
      </c>
      <c r="GE38" s="46">
        <f t="shared" si="149"/>
        <v>2118</v>
      </c>
      <c r="GF38" s="46">
        <f t="shared" si="149"/>
        <v>3150</v>
      </c>
      <c r="GG38" s="46">
        <f t="shared" si="149"/>
        <v>21498</v>
      </c>
      <c r="GH38" s="46">
        <f t="shared" si="149"/>
        <v>22162.520000000004</v>
      </c>
      <c r="GI38" s="46">
        <f t="shared" si="149"/>
        <v>38648</v>
      </c>
      <c r="GJ38" s="46">
        <f t="shared" si="149"/>
        <v>41241.799999999988</v>
      </c>
      <c r="GK38" s="46">
        <f t="shared" si="149"/>
        <v>60146</v>
      </c>
      <c r="GL38" s="46">
        <f t="shared" si="149"/>
        <v>63404.32</v>
      </c>
      <c r="GM38" s="46">
        <f t="shared" si="149"/>
        <v>2609</v>
      </c>
      <c r="GN38" s="46">
        <f t="shared" si="149"/>
        <v>1640</v>
      </c>
      <c r="GO38" s="46">
        <f t="shared" si="149"/>
        <v>1227</v>
      </c>
      <c r="GP38" s="46">
        <f t="shared" si="149"/>
        <v>770</v>
      </c>
      <c r="GQ38" s="46">
        <f t="shared" si="149"/>
        <v>3836</v>
      </c>
      <c r="GR38" s="46">
        <f t="shared" si="149"/>
        <v>2410</v>
      </c>
      <c r="GS38" s="46">
        <f t="shared" ref="GS38:HJ38" si="150">SUM(GS24:GS37)</f>
        <v>7832</v>
      </c>
      <c r="GT38" s="46">
        <f t="shared" si="150"/>
        <v>9300</v>
      </c>
      <c r="GU38" s="46">
        <f t="shared" si="150"/>
        <v>2651</v>
      </c>
      <c r="GV38" s="46">
        <f t="shared" si="150"/>
        <v>2914</v>
      </c>
      <c r="GW38" s="46">
        <f t="shared" si="150"/>
        <v>10483</v>
      </c>
      <c r="GX38" s="46">
        <f t="shared" si="150"/>
        <v>12214</v>
      </c>
      <c r="GY38" s="46">
        <f t="shared" si="150"/>
        <v>1634</v>
      </c>
      <c r="GZ38" s="46">
        <f t="shared" si="150"/>
        <v>2200</v>
      </c>
      <c r="HA38" s="46">
        <f t="shared" si="150"/>
        <v>2244</v>
      </c>
      <c r="HB38" s="46">
        <f t="shared" si="150"/>
        <v>900</v>
      </c>
      <c r="HC38" s="46">
        <f t="shared" si="150"/>
        <v>3878</v>
      </c>
      <c r="HD38" s="46">
        <f t="shared" si="150"/>
        <v>3100</v>
      </c>
      <c r="HE38" s="46">
        <f t="shared" si="150"/>
        <v>11900</v>
      </c>
      <c r="HF38" s="46">
        <f t="shared" si="150"/>
        <v>8937</v>
      </c>
      <c r="HG38" s="46">
        <f t="shared" si="150"/>
        <v>870</v>
      </c>
      <c r="HH38" s="46">
        <f t="shared" si="150"/>
        <v>1060</v>
      </c>
      <c r="HI38" s="46">
        <f t="shared" si="150"/>
        <v>12770</v>
      </c>
      <c r="HJ38" s="46">
        <f t="shared" si="150"/>
        <v>9997</v>
      </c>
      <c r="HK38" s="46">
        <f t="shared" ref="HK38:HP38" si="151">SUM(HK26:HK37)</f>
        <v>425828.8</v>
      </c>
      <c r="HL38" s="46">
        <f t="shared" si="151"/>
        <v>372170.72999999992</v>
      </c>
      <c r="HM38" s="46">
        <f t="shared" si="151"/>
        <v>201347.60000000003</v>
      </c>
      <c r="HN38" s="46">
        <f t="shared" si="151"/>
        <v>203043.50000000003</v>
      </c>
      <c r="HO38" s="46">
        <f t="shared" si="151"/>
        <v>627176.4</v>
      </c>
      <c r="HP38" s="46">
        <f t="shared" si="151"/>
        <v>575214.22999999986</v>
      </c>
    </row>
    <row r="39" spans="1:224" s="48" customFormat="1" ht="15" customHeight="1" x14ac:dyDescent="0.25">
      <c r="A39" s="36">
        <v>27</v>
      </c>
      <c r="B39" s="37" t="s">
        <v>212</v>
      </c>
      <c r="C39" s="56">
        <v>0</v>
      </c>
      <c r="D39" s="56">
        <v>0</v>
      </c>
      <c r="E39" s="56">
        <v>0</v>
      </c>
      <c r="F39" s="56">
        <v>0</v>
      </c>
      <c r="G39" s="56">
        <f t="shared" ref="G39:G47" si="152">C39+E39</f>
        <v>0</v>
      </c>
      <c r="H39" s="56">
        <f t="shared" ref="H39:H47" si="153">D39+F39</f>
        <v>0</v>
      </c>
      <c r="I39" s="56">
        <v>0</v>
      </c>
      <c r="J39" s="56">
        <v>0</v>
      </c>
      <c r="K39" s="56">
        <v>0</v>
      </c>
      <c r="L39" s="56">
        <v>0</v>
      </c>
      <c r="M39" s="56">
        <f>I39+K39</f>
        <v>0</v>
      </c>
      <c r="N39" s="56">
        <f>J39+L39</f>
        <v>0</v>
      </c>
      <c r="O39" s="56">
        <v>0</v>
      </c>
      <c r="P39" s="56">
        <v>0</v>
      </c>
      <c r="Q39" s="56">
        <v>0</v>
      </c>
      <c r="R39" s="56">
        <v>0</v>
      </c>
      <c r="S39" s="56">
        <f>O39+Q39</f>
        <v>0</v>
      </c>
      <c r="T39" s="56">
        <f>P39+R39</f>
        <v>0</v>
      </c>
      <c r="U39" s="56">
        <v>0</v>
      </c>
      <c r="V39" s="56">
        <v>0</v>
      </c>
      <c r="W39" s="56">
        <v>0</v>
      </c>
      <c r="X39" s="56">
        <v>0</v>
      </c>
      <c r="Y39" s="56">
        <f t="shared" ref="Y39:Z47" si="154">U39+W39</f>
        <v>0</v>
      </c>
      <c r="Z39" s="56">
        <f t="shared" si="154"/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f t="shared" ref="AE39:AF47" si="155">AA39+AC39</f>
        <v>0</v>
      </c>
      <c r="AF39" s="56">
        <f t="shared" si="155"/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f t="shared" ref="AK39:AK47" si="156">AG39+AI39</f>
        <v>0</v>
      </c>
      <c r="AL39" s="56">
        <f t="shared" ref="AL39:AL47" si="157">AH39+AJ39</f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f t="shared" ref="AQ39:AR47" si="158">AM39+AO39</f>
        <v>0</v>
      </c>
      <c r="AR39" s="56">
        <f t="shared" si="158"/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f t="shared" ref="AW39:AW47" si="159">AS39+AU39</f>
        <v>0</v>
      </c>
      <c r="AX39" s="56">
        <f t="shared" ref="AX39:AX47" si="160">AT39+AV39</f>
        <v>0</v>
      </c>
      <c r="AY39" s="56">
        <v>277</v>
      </c>
      <c r="AZ39" s="56">
        <v>200</v>
      </c>
      <c r="BA39" s="56">
        <v>43</v>
      </c>
      <c r="BB39" s="56">
        <v>12</v>
      </c>
      <c r="BC39" s="56">
        <f>AY39+BA39</f>
        <v>320</v>
      </c>
      <c r="BD39" s="56">
        <f>AZ39+BB39</f>
        <v>212</v>
      </c>
      <c r="BE39" s="56">
        <v>0</v>
      </c>
      <c r="BF39" s="56">
        <v>0</v>
      </c>
      <c r="BG39" s="56">
        <v>0</v>
      </c>
      <c r="BH39" s="56">
        <v>0</v>
      </c>
      <c r="BI39" s="56">
        <f t="shared" si="21"/>
        <v>0</v>
      </c>
      <c r="BJ39" s="56">
        <f t="shared" si="22"/>
        <v>0</v>
      </c>
      <c r="BK39" s="56">
        <v>99</v>
      </c>
      <c r="BL39" s="56">
        <v>32</v>
      </c>
      <c r="BM39" s="56">
        <v>0</v>
      </c>
      <c r="BN39" s="56">
        <v>0</v>
      </c>
      <c r="BO39" s="56">
        <f t="shared" si="23"/>
        <v>99</v>
      </c>
      <c r="BP39" s="56">
        <f t="shared" si="24"/>
        <v>32</v>
      </c>
      <c r="BQ39" s="56">
        <v>0</v>
      </c>
      <c r="BR39" s="56">
        <v>0</v>
      </c>
      <c r="BS39" s="56">
        <v>0</v>
      </c>
      <c r="BT39" s="56">
        <v>0</v>
      </c>
      <c r="BU39" s="56">
        <f t="shared" ref="BU39:BV47" si="161">BQ39+BS39</f>
        <v>0</v>
      </c>
      <c r="BV39" s="56">
        <f t="shared" si="161"/>
        <v>0</v>
      </c>
      <c r="BW39" s="56"/>
      <c r="BX39" s="56"/>
      <c r="BY39" s="56"/>
      <c r="BZ39" s="56"/>
      <c r="CA39" s="56">
        <f>BW39+BY39</f>
        <v>0</v>
      </c>
      <c r="CB39" s="56">
        <f>BX39+BZ39</f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f t="shared" ref="CG39:CH47" si="162">CC39+CE39</f>
        <v>0</v>
      </c>
      <c r="CH39" s="56">
        <f t="shared" si="162"/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f t="shared" ref="CM39:CN47" si="163">CI39+CK39</f>
        <v>0</v>
      </c>
      <c r="CN39" s="56">
        <f t="shared" si="163"/>
        <v>0</v>
      </c>
      <c r="CO39" s="56">
        <v>255</v>
      </c>
      <c r="CP39" s="56">
        <v>102</v>
      </c>
      <c r="CQ39" s="56">
        <v>75</v>
      </c>
      <c r="CR39" s="56">
        <v>100</v>
      </c>
      <c r="CS39" s="56">
        <f>CO39+CQ39</f>
        <v>330</v>
      </c>
      <c r="CT39" s="56">
        <f>CP39+CR39</f>
        <v>202</v>
      </c>
      <c r="CU39" s="56">
        <v>0</v>
      </c>
      <c r="CV39" s="56">
        <v>0</v>
      </c>
      <c r="CW39" s="56">
        <v>0</v>
      </c>
      <c r="CX39" s="56">
        <v>0</v>
      </c>
      <c r="CY39" s="56">
        <f t="shared" ref="CY39:CZ47" si="164">CU39+CW39</f>
        <v>0</v>
      </c>
      <c r="CZ39" s="56">
        <f t="shared" si="164"/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f t="shared" ref="DE39:DF47" si="165">DA39+DC39</f>
        <v>0</v>
      </c>
      <c r="DF39" s="56">
        <f t="shared" si="165"/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f t="shared" ref="DK39:DL47" si="166">DG39+DI39</f>
        <v>0</v>
      </c>
      <c r="DL39" s="56">
        <f t="shared" si="166"/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f t="shared" ref="DQ39:DR47" si="167">DM39+DO39</f>
        <v>0</v>
      </c>
      <c r="DR39" s="56">
        <f t="shared" si="167"/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f>DS39+DU39</f>
        <v>0</v>
      </c>
      <c r="DX39" s="56">
        <f>DT39+DV39</f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f>DY39+EA39</f>
        <v>0</v>
      </c>
      <c r="ED39" s="56">
        <f>DZ39+EB39</f>
        <v>0</v>
      </c>
      <c r="EE39" s="56">
        <v>0</v>
      </c>
      <c r="EF39" s="56">
        <v>0</v>
      </c>
      <c r="EG39" s="56">
        <v>0</v>
      </c>
      <c r="EH39" s="56">
        <v>0</v>
      </c>
      <c r="EI39" s="56">
        <f>EE39+EG39</f>
        <v>0</v>
      </c>
      <c r="EJ39" s="56">
        <f>EF39+EH39</f>
        <v>0</v>
      </c>
      <c r="EK39" s="56">
        <v>0</v>
      </c>
      <c r="EL39" s="56">
        <v>0</v>
      </c>
      <c r="EM39" s="56">
        <v>0</v>
      </c>
      <c r="EN39" s="56">
        <v>0</v>
      </c>
      <c r="EO39" s="56">
        <f t="shared" ref="EO39:EP47" si="168">EK39+EM39</f>
        <v>0</v>
      </c>
      <c r="EP39" s="56">
        <f t="shared" si="168"/>
        <v>0</v>
      </c>
      <c r="EQ39" s="56">
        <v>0</v>
      </c>
      <c r="ER39" s="56">
        <v>0</v>
      </c>
      <c r="ES39" s="56">
        <v>3</v>
      </c>
      <c r="ET39" s="87">
        <v>1</v>
      </c>
      <c r="EU39" s="56">
        <f>EQ39+ES39</f>
        <v>3</v>
      </c>
      <c r="EV39" s="56">
        <f>ER39+ET39</f>
        <v>1</v>
      </c>
      <c r="EW39" s="56">
        <v>0</v>
      </c>
      <c r="EX39" s="56">
        <v>0</v>
      </c>
      <c r="EY39" s="56">
        <v>0</v>
      </c>
      <c r="EZ39" s="56">
        <v>0</v>
      </c>
      <c r="FA39" s="56">
        <f t="shared" ref="FA39:FB47" si="169">EW39+EY39</f>
        <v>0</v>
      </c>
      <c r="FB39" s="56">
        <f t="shared" si="169"/>
        <v>0</v>
      </c>
      <c r="FC39" s="56">
        <v>0</v>
      </c>
      <c r="FD39" s="87">
        <v>0</v>
      </c>
      <c r="FE39" s="56">
        <v>0</v>
      </c>
      <c r="FF39" s="87">
        <v>0</v>
      </c>
      <c r="FG39" s="56">
        <f t="shared" si="51"/>
        <v>0</v>
      </c>
      <c r="FH39" s="56">
        <f t="shared" si="52"/>
        <v>0</v>
      </c>
      <c r="FI39" s="56">
        <v>32</v>
      </c>
      <c r="FJ39" s="56">
        <v>27</v>
      </c>
      <c r="FK39" s="56">
        <v>74</v>
      </c>
      <c r="FL39" s="56">
        <v>27</v>
      </c>
      <c r="FM39" s="56">
        <f t="shared" ref="FM39:FM47" si="170">FI39+FK39</f>
        <v>106</v>
      </c>
      <c r="FN39" s="56">
        <f t="shared" ref="FN39:FN47" si="171">FJ39+FL39</f>
        <v>54</v>
      </c>
      <c r="FO39" s="56">
        <v>0</v>
      </c>
      <c r="FP39" s="56">
        <v>0</v>
      </c>
      <c r="FQ39" s="56">
        <v>0</v>
      </c>
      <c r="FR39" s="56">
        <v>0</v>
      </c>
      <c r="FS39" s="56">
        <f t="shared" ref="FS39:FT47" si="172">FO39+FQ39</f>
        <v>0</v>
      </c>
      <c r="FT39" s="56">
        <f t="shared" si="172"/>
        <v>0</v>
      </c>
      <c r="FU39" s="56">
        <v>0</v>
      </c>
      <c r="FV39" s="56">
        <v>0</v>
      </c>
      <c r="FW39" s="56">
        <v>0</v>
      </c>
      <c r="FX39" s="56">
        <v>0</v>
      </c>
      <c r="FY39" s="56">
        <f t="shared" si="57"/>
        <v>0</v>
      </c>
      <c r="FZ39" s="56">
        <f t="shared" si="58"/>
        <v>0</v>
      </c>
      <c r="GA39" s="56">
        <v>75</v>
      </c>
      <c r="GB39" s="56">
        <v>100</v>
      </c>
      <c r="GC39" s="56">
        <v>38</v>
      </c>
      <c r="GD39" s="56">
        <v>50</v>
      </c>
      <c r="GE39" s="56">
        <f>GA39+GC39</f>
        <v>113</v>
      </c>
      <c r="GF39" s="56">
        <f>GB39+GD39</f>
        <v>150</v>
      </c>
      <c r="GG39" s="56">
        <v>0</v>
      </c>
      <c r="GH39" s="56">
        <v>0</v>
      </c>
      <c r="GI39" s="56">
        <v>0</v>
      </c>
      <c r="GJ39" s="56">
        <v>0</v>
      </c>
      <c r="GK39" s="56">
        <f t="shared" ref="GK39:GL47" si="173">GG39+GI39</f>
        <v>0</v>
      </c>
      <c r="GL39" s="56">
        <f t="shared" si="173"/>
        <v>0</v>
      </c>
      <c r="GM39" s="56">
        <v>0</v>
      </c>
      <c r="GN39" s="56">
        <v>0</v>
      </c>
      <c r="GO39" s="56">
        <v>0</v>
      </c>
      <c r="GP39" s="56">
        <v>0</v>
      </c>
      <c r="GQ39" s="56">
        <f>GM39+GO39</f>
        <v>0</v>
      </c>
      <c r="GR39" s="56">
        <f>GN39+GP39</f>
        <v>0</v>
      </c>
      <c r="GS39" s="56">
        <v>326</v>
      </c>
      <c r="GT39" s="56">
        <v>461</v>
      </c>
      <c r="GU39" s="56">
        <v>143</v>
      </c>
      <c r="GV39" s="56">
        <v>54</v>
      </c>
      <c r="GW39" s="56">
        <f t="shared" ref="GW39:GW47" si="174">GS39+GU39</f>
        <v>469</v>
      </c>
      <c r="GX39" s="56">
        <f t="shared" ref="GX39:GX47" si="175">GT39+GV39</f>
        <v>515</v>
      </c>
      <c r="GY39" s="56">
        <v>0</v>
      </c>
      <c r="GZ39" s="56">
        <v>0</v>
      </c>
      <c r="HA39" s="56">
        <v>0</v>
      </c>
      <c r="HB39" s="56">
        <v>0</v>
      </c>
      <c r="HC39" s="56">
        <f t="shared" ref="HC39:HC47" si="176">GY39+HA39</f>
        <v>0</v>
      </c>
      <c r="HD39" s="56">
        <f t="shared" ref="HD39:HD47" si="177">GZ39+HB39</f>
        <v>0</v>
      </c>
      <c r="HE39" s="56">
        <v>0</v>
      </c>
      <c r="HF39" s="56">
        <v>0</v>
      </c>
      <c r="HG39" s="56">
        <v>0</v>
      </c>
      <c r="HH39" s="56">
        <v>0</v>
      </c>
      <c r="HI39" s="56">
        <f t="shared" ref="HI39:HI47" si="178">HE39+HG39</f>
        <v>0</v>
      </c>
      <c r="HJ39" s="56">
        <f t="shared" ref="HJ39:HJ47" si="179">HF39+HH39</f>
        <v>0</v>
      </c>
      <c r="HK39" s="56">
        <f t="shared" ref="HK39:HP39" si="180">C39+I39+O39+U39+AA39+AG39+AM39+AS39+AY39+BE39+BK39+BQ39+BW39+CC39+CI39+CO39+CU39+DA39+DG39+DM39+DS39+DY39+EE39+EK39+EQ39+EW39+FC39+FI39+FO39+FU39+GA39+GG39+GM39+GS39+GY39+HE39</f>
        <v>1064</v>
      </c>
      <c r="HL39" s="56">
        <f t="shared" si="180"/>
        <v>922</v>
      </c>
      <c r="HM39" s="56">
        <f t="shared" si="180"/>
        <v>376</v>
      </c>
      <c r="HN39" s="56">
        <f t="shared" si="180"/>
        <v>244</v>
      </c>
      <c r="HO39" s="56">
        <f t="shared" si="180"/>
        <v>1440</v>
      </c>
      <c r="HP39" s="56">
        <f t="shared" si="180"/>
        <v>1166</v>
      </c>
    </row>
    <row r="40" spans="1:224" s="48" customFormat="1" ht="15" customHeight="1" x14ac:dyDescent="0.25">
      <c r="A40" s="36">
        <v>28</v>
      </c>
      <c r="B40" s="37" t="s">
        <v>213</v>
      </c>
      <c r="C40" s="56">
        <v>0</v>
      </c>
      <c r="D40" s="56">
        <v>0</v>
      </c>
      <c r="E40" s="56">
        <v>0</v>
      </c>
      <c r="F40" s="56">
        <v>0</v>
      </c>
      <c r="G40" s="56">
        <f t="shared" si="152"/>
        <v>0</v>
      </c>
      <c r="H40" s="56">
        <f t="shared" si="153"/>
        <v>0</v>
      </c>
      <c r="I40" s="56">
        <v>0</v>
      </c>
      <c r="J40" s="56">
        <v>0</v>
      </c>
      <c r="K40" s="56">
        <v>0</v>
      </c>
      <c r="L40" s="56">
        <v>0</v>
      </c>
      <c r="M40" s="56">
        <f t="shared" ref="M40:M47" si="181">I40+K40</f>
        <v>0</v>
      </c>
      <c r="N40" s="56">
        <f t="shared" ref="N40:N47" si="182">J40+L40</f>
        <v>0</v>
      </c>
      <c r="O40" s="56">
        <v>0</v>
      </c>
      <c r="P40" s="56">
        <v>0</v>
      </c>
      <c r="Q40" s="56">
        <v>0</v>
      </c>
      <c r="R40" s="56">
        <v>0</v>
      </c>
      <c r="S40" s="56">
        <f t="shared" ref="S40:S47" si="183">O40+Q40</f>
        <v>0</v>
      </c>
      <c r="T40" s="56">
        <f t="shared" ref="T40:T47" si="184">P40+R40</f>
        <v>0</v>
      </c>
      <c r="U40" s="56">
        <v>0</v>
      </c>
      <c r="V40" s="56">
        <v>0</v>
      </c>
      <c r="W40" s="56">
        <v>0</v>
      </c>
      <c r="X40" s="56">
        <v>0</v>
      </c>
      <c r="Y40" s="56">
        <f t="shared" si="154"/>
        <v>0</v>
      </c>
      <c r="Z40" s="56">
        <f t="shared" si="154"/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f t="shared" si="155"/>
        <v>0</v>
      </c>
      <c r="AF40" s="56">
        <f t="shared" si="155"/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f t="shared" si="156"/>
        <v>0</v>
      </c>
      <c r="AL40" s="56">
        <f t="shared" si="157"/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f t="shared" si="158"/>
        <v>0</v>
      </c>
      <c r="AR40" s="56">
        <f t="shared" si="158"/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f t="shared" si="159"/>
        <v>0</v>
      </c>
      <c r="AX40" s="56">
        <f t="shared" si="160"/>
        <v>0</v>
      </c>
      <c r="AY40" s="56"/>
      <c r="AZ40" s="56">
        <v>0</v>
      </c>
      <c r="BA40" s="56"/>
      <c r="BB40" s="56">
        <v>0</v>
      </c>
      <c r="BC40" s="56">
        <f t="shared" ref="BC40:BC47" si="185">AY40+BA40</f>
        <v>0</v>
      </c>
      <c r="BD40" s="56">
        <f t="shared" ref="BD40:BD47" si="186">AZ40+BB40</f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f t="shared" si="21"/>
        <v>0</v>
      </c>
      <c r="BJ40" s="56">
        <f t="shared" si="22"/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f t="shared" si="23"/>
        <v>0</v>
      </c>
      <c r="BP40" s="56">
        <f t="shared" si="24"/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f t="shared" si="161"/>
        <v>0</v>
      </c>
      <c r="BV40" s="56">
        <f t="shared" si="161"/>
        <v>0</v>
      </c>
      <c r="BW40" s="56"/>
      <c r="BX40" s="56">
        <v>0</v>
      </c>
      <c r="BY40" s="56"/>
      <c r="BZ40" s="56"/>
      <c r="CA40" s="56">
        <f t="shared" ref="CA40:CA47" si="187">BW40+BY40</f>
        <v>0</v>
      </c>
      <c r="CB40" s="56">
        <f t="shared" ref="CB40:CB47" si="188">BX40+BZ40</f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f t="shared" si="162"/>
        <v>0</v>
      </c>
      <c r="CH40" s="56">
        <f t="shared" si="162"/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f t="shared" si="163"/>
        <v>0</v>
      </c>
      <c r="CN40" s="56">
        <f t="shared" si="163"/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f t="shared" ref="CS40:CS47" si="189">CO40+CQ40</f>
        <v>0</v>
      </c>
      <c r="CT40" s="56">
        <f t="shared" ref="CT40:CT47" si="190">CP40+CR40</f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f t="shared" si="164"/>
        <v>0</v>
      </c>
      <c r="CZ40" s="56">
        <f t="shared" si="164"/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f t="shared" si="165"/>
        <v>0</v>
      </c>
      <c r="DF40" s="56">
        <f t="shared" si="165"/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f t="shared" si="166"/>
        <v>0</v>
      </c>
      <c r="DL40" s="56">
        <f t="shared" si="166"/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f t="shared" si="167"/>
        <v>0</v>
      </c>
      <c r="DR40" s="56">
        <f t="shared" si="167"/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f t="shared" ref="DW40:DW47" si="191">DS40+DU40</f>
        <v>0</v>
      </c>
      <c r="DX40" s="56">
        <f t="shared" ref="DX40:DX47" si="192">DT40+DV40</f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f t="shared" ref="EC40:EC47" si="193">DY40+EA40</f>
        <v>0</v>
      </c>
      <c r="ED40" s="56">
        <f t="shared" ref="ED40:ED47" si="194">DZ40+EB40</f>
        <v>0</v>
      </c>
      <c r="EE40" s="56">
        <v>0</v>
      </c>
      <c r="EF40" s="56">
        <v>0</v>
      </c>
      <c r="EG40" s="56">
        <v>0</v>
      </c>
      <c r="EH40" s="56">
        <v>0</v>
      </c>
      <c r="EI40" s="56">
        <f t="shared" ref="EI40:EI47" si="195">EE40+EG40</f>
        <v>0</v>
      </c>
      <c r="EJ40" s="56">
        <f t="shared" ref="EJ40:EJ47" si="196">EF40+EH40</f>
        <v>0</v>
      </c>
      <c r="EK40" s="56">
        <v>0</v>
      </c>
      <c r="EL40" s="56">
        <v>0</v>
      </c>
      <c r="EM40" s="56">
        <v>0</v>
      </c>
      <c r="EN40" s="56">
        <v>0</v>
      </c>
      <c r="EO40" s="56">
        <f t="shared" si="168"/>
        <v>0</v>
      </c>
      <c r="EP40" s="56">
        <f t="shared" si="168"/>
        <v>0</v>
      </c>
      <c r="EQ40" s="56"/>
      <c r="ER40" s="56">
        <v>0</v>
      </c>
      <c r="ES40" s="56">
        <v>2</v>
      </c>
      <c r="ET40" s="56">
        <v>1</v>
      </c>
      <c r="EU40" s="56">
        <f t="shared" ref="EU40:EU47" si="197">EQ40+ES40</f>
        <v>2</v>
      </c>
      <c r="EV40" s="56">
        <f t="shared" ref="EV40:EV47" si="198">ER40+ET40</f>
        <v>1</v>
      </c>
      <c r="EW40" s="56">
        <v>0</v>
      </c>
      <c r="EX40" s="56">
        <v>0</v>
      </c>
      <c r="EY40" s="56">
        <v>0</v>
      </c>
      <c r="EZ40" s="56">
        <v>0</v>
      </c>
      <c r="FA40" s="56">
        <f t="shared" si="169"/>
        <v>0</v>
      </c>
      <c r="FB40" s="56">
        <f t="shared" si="169"/>
        <v>0</v>
      </c>
      <c r="FC40" s="56">
        <v>0</v>
      </c>
      <c r="FD40" s="87">
        <v>0</v>
      </c>
      <c r="FE40" s="56">
        <v>0</v>
      </c>
      <c r="FF40" s="87">
        <v>0</v>
      </c>
      <c r="FG40" s="56">
        <f t="shared" si="51"/>
        <v>0</v>
      </c>
      <c r="FH40" s="56">
        <f t="shared" si="52"/>
        <v>0</v>
      </c>
      <c r="FI40" s="56"/>
      <c r="FJ40" s="56">
        <v>0</v>
      </c>
      <c r="FK40" s="56"/>
      <c r="FL40" s="56">
        <v>0</v>
      </c>
      <c r="FM40" s="56">
        <f t="shared" si="170"/>
        <v>0</v>
      </c>
      <c r="FN40" s="56">
        <f t="shared" si="171"/>
        <v>0</v>
      </c>
      <c r="FO40" s="56">
        <v>0</v>
      </c>
      <c r="FP40" s="56">
        <v>0</v>
      </c>
      <c r="FQ40" s="56">
        <v>0</v>
      </c>
      <c r="FR40" s="56">
        <v>0</v>
      </c>
      <c r="FS40" s="56">
        <f t="shared" si="172"/>
        <v>0</v>
      </c>
      <c r="FT40" s="56">
        <f t="shared" si="172"/>
        <v>0</v>
      </c>
      <c r="FU40" s="56">
        <v>0</v>
      </c>
      <c r="FV40" s="56">
        <v>0</v>
      </c>
      <c r="FW40" s="56">
        <v>0</v>
      </c>
      <c r="FX40" s="56">
        <v>0</v>
      </c>
      <c r="FY40" s="56">
        <f t="shared" si="57"/>
        <v>0</v>
      </c>
      <c r="FZ40" s="56">
        <f t="shared" si="58"/>
        <v>0</v>
      </c>
      <c r="GA40" s="56">
        <v>0</v>
      </c>
      <c r="GB40" s="56">
        <v>0</v>
      </c>
      <c r="GC40" s="56">
        <v>0</v>
      </c>
      <c r="GD40" s="56">
        <v>0</v>
      </c>
      <c r="GE40" s="56">
        <f t="shared" ref="GE40:GE47" si="199">GA40+GC40</f>
        <v>0</v>
      </c>
      <c r="GF40" s="56">
        <f t="shared" ref="GF40:GF47" si="200">GB40+GD40</f>
        <v>0</v>
      </c>
      <c r="GG40" s="56">
        <v>0</v>
      </c>
      <c r="GH40" s="56">
        <v>0</v>
      </c>
      <c r="GI40" s="56">
        <v>0</v>
      </c>
      <c r="GJ40" s="56">
        <v>0</v>
      </c>
      <c r="GK40" s="56">
        <f t="shared" si="173"/>
        <v>0</v>
      </c>
      <c r="GL40" s="56">
        <f t="shared" si="173"/>
        <v>0</v>
      </c>
      <c r="GM40" s="56">
        <v>0</v>
      </c>
      <c r="GN40" s="56">
        <v>0</v>
      </c>
      <c r="GO40" s="56">
        <v>0</v>
      </c>
      <c r="GP40" s="56">
        <v>0</v>
      </c>
      <c r="GQ40" s="56">
        <f t="shared" ref="GQ40:GR47" si="201">GM40+GO40</f>
        <v>0</v>
      </c>
      <c r="GR40" s="56">
        <f t="shared" si="201"/>
        <v>0</v>
      </c>
      <c r="GS40" s="56"/>
      <c r="GT40" s="56"/>
      <c r="GU40" s="56"/>
      <c r="GV40" s="56"/>
      <c r="GW40" s="56">
        <f t="shared" si="174"/>
        <v>0</v>
      </c>
      <c r="GX40" s="56">
        <f t="shared" si="175"/>
        <v>0</v>
      </c>
      <c r="GY40" s="56">
        <v>0</v>
      </c>
      <c r="GZ40" s="56">
        <v>0</v>
      </c>
      <c r="HA40" s="56">
        <v>0</v>
      </c>
      <c r="HB40" s="56">
        <v>0</v>
      </c>
      <c r="HC40" s="56">
        <f t="shared" si="176"/>
        <v>0</v>
      </c>
      <c r="HD40" s="56">
        <f t="shared" si="177"/>
        <v>0</v>
      </c>
      <c r="HE40" s="56">
        <v>0</v>
      </c>
      <c r="HF40" s="56">
        <v>0</v>
      </c>
      <c r="HG40" s="56">
        <v>0</v>
      </c>
      <c r="HH40" s="56">
        <v>0</v>
      </c>
      <c r="HI40" s="56">
        <f t="shared" si="178"/>
        <v>0</v>
      </c>
      <c r="HJ40" s="56">
        <f t="shared" si="179"/>
        <v>0</v>
      </c>
      <c r="HK40" s="56">
        <f t="shared" ref="HK40:HK47" si="202">C40+I40+O40+U40+AA40+AG40+AM40+AS40+AY40+BE40+BK40+BQ40+BW40+CC40+CI40+CO40+CU40+DA40+DG40+DM40+DS40+DY40+EE40+EK40+EQ40+EW40+FC40+FI40+FO40+FU40+GA40+GG40+GM40+GS40+GY40+HE40</f>
        <v>0</v>
      </c>
      <c r="HL40" s="56">
        <f t="shared" ref="HL40:HL47" si="203">D40+J40+P40+V40+AB40+AH40+AN40+AT40+AZ40+BF40+BL40+BR40+BX40+CD40+CJ40+CP40+CV40+DB40+DH40+DN40+DT40+DZ40+EF40+EL40+ER40+EX40+FD40+FJ40+FP40+FV40+GB40+GH40+GN40+GT40+GZ40+HF40</f>
        <v>0</v>
      </c>
      <c r="HM40" s="56">
        <f t="shared" ref="HM40:HM47" si="204">E40+K40+Q40+W40+AC40+AI40+AO40+AU40+BA40+BG40+BM40+BS40+BY40+CE40+CK40+CQ40+CW40+DC40+DI40+DO40+DU40+EA40+EG40+EM40+ES40+EY40+FE40+FK40+FQ40+FW40+GC40+GI40+GO40+GU40+HA40+HG40</f>
        <v>2</v>
      </c>
      <c r="HN40" s="56">
        <f t="shared" ref="HN40:HN47" si="205">F40+L40+R40+X40+AD40+AJ40+AP40+AV40+BB40+BH40+BN40+BT40+BZ40+CF40+CL40+CR40+CX40+DD40+DJ40+DP40+DV40+EB40+EH40+EN40+ET40+EZ40+FF40+FL40+FR40+FX40+GD40+GJ40+GP40+GV40+HB40+HH40</f>
        <v>1</v>
      </c>
      <c r="HO40" s="56">
        <f t="shared" ref="HO40:HO47" si="206">G40+M40+S40+Y40+AE40+AK40+AQ40+AW40+BC40+BI40+BO40+BU40+CA40+CG40+CM40+CS40+CY40+DE40+DK40+DQ40+DW40+EC40+EI40+EO40+EU40+FA40+FG40+FM40+FS40+FY40+GE40+GK40+GQ40+GW40+HC40+HI40</f>
        <v>2</v>
      </c>
      <c r="HP40" s="56">
        <f t="shared" ref="HP40:HP47" si="207">H40+N40+T40+Z40+AF40+AL40+AR40+AX40+BD40+BJ40+BP40+BV40+CB40+CH40+CN40+CT40+CZ40+DF40+DL40+DR40+DX40+ED40+EJ40+EP40+EV40+FB40+FH40+FN40+FT40+FZ40+GF40+GL40+GR40+GX40+HD40+HJ40</f>
        <v>1</v>
      </c>
    </row>
    <row r="41" spans="1:224" s="48" customFormat="1" ht="15" customHeight="1" x14ac:dyDescent="0.25">
      <c r="A41" s="36">
        <v>29</v>
      </c>
      <c r="B41" s="37" t="s">
        <v>214</v>
      </c>
      <c r="C41" s="56">
        <v>0</v>
      </c>
      <c r="D41" s="56">
        <v>0</v>
      </c>
      <c r="E41" s="56">
        <v>0</v>
      </c>
      <c r="F41" s="56">
        <v>0</v>
      </c>
      <c r="G41" s="56">
        <f t="shared" si="152"/>
        <v>0</v>
      </c>
      <c r="H41" s="56">
        <f t="shared" si="153"/>
        <v>0</v>
      </c>
      <c r="I41" s="56">
        <v>0</v>
      </c>
      <c r="J41" s="56">
        <v>0</v>
      </c>
      <c r="K41" s="56">
        <v>0</v>
      </c>
      <c r="L41" s="56">
        <v>0</v>
      </c>
      <c r="M41" s="56">
        <f t="shared" si="181"/>
        <v>0</v>
      </c>
      <c r="N41" s="56">
        <f t="shared" si="182"/>
        <v>0</v>
      </c>
      <c r="O41" s="56">
        <v>0</v>
      </c>
      <c r="P41" s="56">
        <v>0</v>
      </c>
      <c r="Q41" s="56">
        <v>0</v>
      </c>
      <c r="R41" s="56">
        <v>0</v>
      </c>
      <c r="S41" s="56">
        <f t="shared" si="183"/>
        <v>0</v>
      </c>
      <c r="T41" s="56">
        <f t="shared" si="184"/>
        <v>0</v>
      </c>
      <c r="U41" s="56">
        <v>0</v>
      </c>
      <c r="V41" s="56">
        <v>0</v>
      </c>
      <c r="W41" s="56">
        <v>0</v>
      </c>
      <c r="X41" s="56">
        <v>0</v>
      </c>
      <c r="Y41" s="56">
        <f t="shared" si="154"/>
        <v>0</v>
      </c>
      <c r="Z41" s="56">
        <f t="shared" si="154"/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f t="shared" si="155"/>
        <v>0</v>
      </c>
      <c r="AF41" s="56">
        <f t="shared" si="155"/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f t="shared" si="156"/>
        <v>0</v>
      </c>
      <c r="AL41" s="56">
        <f t="shared" si="157"/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f t="shared" si="158"/>
        <v>0</v>
      </c>
      <c r="AR41" s="56">
        <f t="shared" si="158"/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f t="shared" si="159"/>
        <v>0</v>
      </c>
      <c r="AX41" s="56">
        <f t="shared" si="160"/>
        <v>0</v>
      </c>
      <c r="AY41" s="56">
        <v>176</v>
      </c>
      <c r="AZ41" s="56">
        <v>100</v>
      </c>
      <c r="BA41" s="56">
        <v>31</v>
      </c>
      <c r="BB41" s="56">
        <v>36</v>
      </c>
      <c r="BC41" s="56">
        <f t="shared" si="185"/>
        <v>207</v>
      </c>
      <c r="BD41" s="56">
        <f t="shared" si="186"/>
        <v>136</v>
      </c>
      <c r="BE41" s="56">
        <v>0</v>
      </c>
      <c r="BF41" s="56">
        <v>0</v>
      </c>
      <c r="BG41" s="56">
        <v>0</v>
      </c>
      <c r="BH41" s="56">
        <v>0</v>
      </c>
      <c r="BI41" s="56">
        <f t="shared" si="21"/>
        <v>0</v>
      </c>
      <c r="BJ41" s="56">
        <f t="shared" si="22"/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f t="shared" si="23"/>
        <v>0</v>
      </c>
      <c r="BP41" s="56">
        <f t="shared" si="24"/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f t="shared" si="161"/>
        <v>0</v>
      </c>
      <c r="BV41" s="56">
        <f t="shared" si="161"/>
        <v>0</v>
      </c>
      <c r="BW41" s="56"/>
      <c r="BX41" s="56"/>
      <c r="BY41" s="56"/>
      <c r="BZ41" s="56"/>
      <c r="CA41" s="56">
        <f t="shared" si="187"/>
        <v>0</v>
      </c>
      <c r="CB41" s="56">
        <f t="shared" si="188"/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f t="shared" si="162"/>
        <v>0</v>
      </c>
      <c r="CH41" s="56">
        <f t="shared" si="162"/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f t="shared" si="163"/>
        <v>0</v>
      </c>
      <c r="CN41" s="56">
        <f t="shared" si="163"/>
        <v>0</v>
      </c>
      <c r="CO41" s="56">
        <v>248</v>
      </c>
      <c r="CP41" s="56">
        <v>103</v>
      </c>
      <c r="CQ41" s="56">
        <v>86</v>
      </c>
      <c r="CR41" s="56">
        <v>100</v>
      </c>
      <c r="CS41" s="56">
        <f t="shared" si="189"/>
        <v>334</v>
      </c>
      <c r="CT41" s="56">
        <f t="shared" si="190"/>
        <v>203</v>
      </c>
      <c r="CU41" s="56">
        <v>0</v>
      </c>
      <c r="CV41" s="56">
        <v>0</v>
      </c>
      <c r="CW41" s="56">
        <v>0</v>
      </c>
      <c r="CX41" s="56">
        <v>0</v>
      </c>
      <c r="CY41" s="56">
        <f t="shared" si="164"/>
        <v>0</v>
      </c>
      <c r="CZ41" s="56">
        <f t="shared" si="164"/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f t="shared" si="165"/>
        <v>0</v>
      </c>
      <c r="DF41" s="56">
        <f t="shared" si="165"/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f t="shared" si="166"/>
        <v>0</v>
      </c>
      <c r="DL41" s="56">
        <f t="shared" si="166"/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f t="shared" si="167"/>
        <v>0</v>
      </c>
      <c r="DR41" s="56">
        <f t="shared" si="167"/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f t="shared" si="191"/>
        <v>0</v>
      </c>
      <c r="DX41" s="56">
        <f t="shared" si="192"/>
        <v>0</v>
      </c>
      <c r="DY41" s="56">
        <v>74</v>
      </c>
      <c r="DZ41" s="56">
        <v>100</v>
      </c>
      <c r="EA41" s="56">
        <v>0</v>
      </c>
      <c r="EB41" s="56">
        <v>0</v>
      </c>
      <c r="EC41" s="56">
        <f t="shared" si="193"/>
        <v>74</v>
      </c>
      <c r="ED41" s="56">
        <f t="shared" si="194"/>
        <v>100</v>
      </c>
      <c r="EE41" s="56">
        <v>0</v>
      </c>
      <c r="EF41" s="56">
        <v>0</v>
      </c>
      <c r="EG41" s="56">
        <v>0</v>
      </c>
      <c r="EH41" s="56">
        <v>0</v>
      </c>
      <c r="EI41" s="56">
        <f t="shared" si="195"/>
        <v>0</v>
      </c>
      <c r="EJ41" s="56">
        <f t="shared" si="196"/>
        <v>0</v>
      </c>
      <c r="EK41" s="56">
        <v>0</v>
      </c>
      <c r="EL41" s="56">
        <v>0</v>
      </c>
      <c r="EM41" s="56">
        <v>0</v>
      </c>
      <c r="EN41" s="56">
        <v>0</v>
      </c>
      <c r="EO41" s="56">
        <f t="shared" si="168"/>
        <v>0</v>
      </c>
      <c r="EP41" s="56">
        <f t="shared" si="168"/>
        <v>0</v>
      </c>
      <c r="EQ41" s="56"/>
      <c r="ER41" s="56">
        <v>0</v>
      </c>
      <c r="ES41" s="56">
        <v>2</v>
      </c>
      <c r="ET41" s="87">
        <v>1</v>
      </c>
      <c r="EU41" s="56">
        <f t="shared" si="197"/>
        <v>2</v>
      </c>
      <c r="EV41" s="56">
        <f t="shared" si="198"/>
        <v>1</v>
      </c>
      <c r="EW41" s="56">
        <v>0</v>
      </c>
      <c r="EX41" s="56">
        <v>0</v>
      </c>
      <c r="EY41" s="56">
        <v>0</v>
      </c>
      <c r="EZ41" s="56">
        <v>0</v>
      </c>
      <c r="FA41" s="56">
        <f t="shared" si="169"/>
        <v>0</v>
      </c>
      <c r="FB41" s="56">
        <f t="shared" si="169"/>
        <v>0</v>
      </c>
      <c r="FC41" s="56">
        <v>583</v>
      </c>
      <c r="FD41" s="87">
        <v>87</v>
      </c>
      <c r="FE41" s="56">
        <v>0</v>
      </c>
      <c r="FF41" s="87">
        <v>0</v>
      </c>
      <c r="FG41" s="56">
        <f t="shared" si="51"/>
        <v>583</v>
      </c>
      <c r="FH41" s="56">
        <f t="shared" si="52"/>
        <v>87</v>
      </c>
      <c r="FI41" s="56"/>
      <c r="FJ41" s="56">
        <v>0</v>
      </c>
      <c r="FK41" s="56"/>
      <c r="FL41" s="56">
        <v>0</v>
      </c>
      <c r="FM41" s="56">
        <f t="shared" si="170"/>
        <v>0</v>
      </c>
      <c r="FN41" s="56">
        <f t="shared" si="171"/>
        <v>0</v>
      </c>
      <c r="FO41" s="56">
        <v>0</v>
      </c>
      <c r="FP41" s="56">
        <v>0</v>
      </c>
      <c r="FQ41" s="56">
        <v>0</v>
      </c>
      <c r="FR41" s="56">
        <v>0</v>
      </c>
      <c r="FS41" s="56">
        <f t="shared" si="172"/>
        <v>0</v>
      </c>
      <c r="FT41" s="56">
        <f t="shared" si="172"/>
        <v>0</v>
      </c>
      <c r="FU41" s="56">
        <v>0</v>
      </c>
      <c r="FV41" s="56">
        <v>0</v>
      </c>
      <c r="FW41" s="56">
        <v>0</v>
      </c>
      <c r="FX41" s="56">
        <v>0</v>
      </c>
      <c r="FY41" s="56">
        <f t="shared" si="57"/>
        <v>0</v>
      </c>
      <c r="FZ41" s="56">
        <f t="shared" si="58"/>
        <v>0</v>
      </c>
      <c r="GA41" s="56">
        <v>0</v>
      </c>
      <c r="GB41" s="56">
        <v>0</v>
      </c>
      <c r="GC41" s="56">
        <v>0</v>
      </c>
      <c r="GD41" s="56">
        <v>0</v>
      </c>
      <c r="GE41" s="56">
        <f t="shared" si="199"/>
        <v>0</v>
      </c>
      <c r="GF41" s="56">
        <f t="shared" si="200"/>
        <v>0</v>
      </c>
      <c r="GG41" s="56">
        <v>0</v>
      </c>
      <c r="GH41" s="56">
        <v>0</v>
      </c>
      <c r="GI41" s="56">
        <v>0</v>
      </c>
      <c r="GJ41" s="56">
        <v>0</v>
      </c>
      <c r="GK41" s="56">
        <f t="shared" si="173"/>
        <v>0</v>
      </c>
      <c r="GL41" s="56">
        <f t="shared" si="173"/>
        <v>0</v>
      </c>
      <c r="GM41" s="56">
        <v>0</v>
      </c>
      <c r="GN41" s="56">
        <v>0</v>
      </c>
      <c r="GO41" s="56">
        <v>0</v>
      </c>
      <c r="GP41" s="56">
        <v>0</v>
      </c>
      <c r="GQ41" s="56">
        <f t="shared" si="201"/>
        <v>0</v>
      </c>
      <c r="GR41" s="56">
        <f t="shared" si="201"/>
        <v>0</v>
      </c>
      <c r="GS41" s="56">
        <v>326</v>
      </c>
      <c r="GT41" s="56">
        <v>561</v>
      </c>
      <c r="GU41" s="56">
        <v>143</v>
      </c>
      <c r="GV41" s="56">
        <v>25</v>
      </c>
      <c r="GW41" s="56">
        <f t="shared" si="174"/>
        <v>469</v>
      </c>
      <c r="GX41" s="56">
        <f t="shared" si="175"/>
        <v>586</v>
      </c>
      <c r="GY41" s="56">
        <v>0</v>
      </c>
      <c r="GZ41" s="56">
        <v>0</v>
      </c>
      <c r="HA41" s="56">
        <v>0</v>
      </c>
      <c r="HB41" s="56">
        <v>0</v>
      </c>
      <c r="HC41" s="56">
        <f t="shared" si="176"/>
        <v>0</v>
      </c>
      <c r="HD41" s="56">
        <f t="shared" si="177"/>
        <v>0</v>
      </c>
      <c r="HE41" s="56">
        <v>0</v>
      </c>
      <c r="HF41" s="56">
        <v>0</v>
      </c>
      <c r="HG41" s="56">
        <v>0</v>
      </c>
      <c r="HH41" s="56">
        <v>0</v>
      </c>
      <c r="HI41" s="56">
        <f t="shared" si="178"/>
        <v>0</v>
      </c>
      <c r="HJ41" s="56">
        <f t="shared" si="179"/>
        <v>0</v>
      </c>
      <c r="HK41" s="56">
        <f t="shared" si="202"/>
        <v>1407</v>
      </c>
      <c r="HL41" s="56">
        <f t="shared" si="203"/>
        <v>951</v>
      </c>
      <c r="HM41" s="56">
        <f t="shared" si="204"/>
        <v>262</v>
      </c>
      <c r="HN41" s="56">
        <f t="shared" si="205"/>
        <v>162</v>
      </c>
      <c r="HO41" s="56">
        <f t="shared" si="206"/>
        <v>1669</v>
      </c>
      <c r="HP41" s="56">
        <f t="shared" si="207"/>
        <v>1113</v>
      </c>
    </row>
    <row r="42" spans="1:224" s="48" customFormat="1" ht="15" customHeight="1" x14ac:dyDescent="0.25">
      <c r="A42" s="36">
        <v>30</v>
      </c>
      <c r="B42" s="37" t="s">
        <v>215</v>
      </c>
      <c r="C42" s="56">
        <v>0</v>
      </c>
      <c r="D42" s="56">
        <v>0</v>
      </c>
      <c r="E42" s="56">
        <v>0</v>
      </c>
      <c r="F42" s="56">
        <v>0</v>
      </c>
      <c r="G42" s="56">
        <f t="shared" si="152"/>
        <v>0</v>
      </c>
      <c r="H42" s="56">
        <f t="shared" si="153"/>
        <v>0</v>
      </c>
      <c r="I42" s="56">
        <v>0</v>
      </c>
      <c r="J42" s="56">
        <v>0</v>
      </c>
      <c r="K42" s="56">
        <v>0</v>
      </c>
      <c r="L42" s="56">
        <v>0</v>
      </c>
      <c r="M42" s="56">
        <f t="shared" si="181"/>
        <v>0</v>
      </c>
      <c r="N42" s="56">
        <f t="shared" si="182"/>
        <v>0</v>
      </c>
      <c r="O42" s="56">
        <v>0</v>
      </c>
      <c r="P42" s="56">
        <v>0</v>
      </c>
      <c r="Q42" s="56">
        <v>0</v>
      </c>
      <c r="R42" s="56">
        <v>0</v>
      </c>
      <c r="S42" s="56">
        <f t="shared" si="183"/>
        <v>0</v>
      </c>
      <c r="T42" s="56">
        <f t="shared" si="184"/>
        <v>0</v>
      </c>
      <c r="U42" s="56">
        <v>0</v>
      </c>
      <c r="V42" s="56">
        <v>0</v>
      </c>
      <c r="W42" s="56">
        <v>0</v>
      </c>
      <c r="X42" s="56">
        <v>0</v>
      </c>
      <c r="Y42" s="56">
        <f t="shared" si="154"/>
        <v>0</v>
      </c>
      <c r="Z42" s="56">
        <f t="shared" si="154"/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f t="shared" si="155"/>
        <v>0</v>
      </c>
      <c r="AF42" s="56">
        <f t="shared" si="155"/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f t="shared" si="156"/>
        <v>0</v>
      </c>
      <c r="AL42" s="56">
        <f t="shared" si="157"/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f t="shared" si="158"/>
        <v>0</v>
      </c>
      <c r="AR42" s="56">
        <f t="shared" si="158"/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f t="shared" si="159"/>
        <v>0</v>
      </c>
      <c r="AX42" s="56">
        <f t="shared" si="160"/>
        <v>0</v>
      </c>
      <c r="AY42" s="56"/>
      <c r="AZ42" s="56">
        <v>0</v>
      </c>
      <c r="BA42" s="56"/>
      <c r="BB42" s="56">
        <v>0</v>
      </c>
      <c r="BC42" s="56">
        <f t="shared" si="185"/>
        <v>0</v>
      </c>
      <c r="BD42" s="56">
        <f t="shared" si="186"/>
        <v>0</v>
      </c>
      <c r="BE42" s="56">
        <v>49</v>
      </c>
      <c r="BF42" s="56">
        <v>28</v>
      </c>
      <c r="BG42" s="56">
        <v>11</v>
      </c>
      <c r="BH42" s="56">
        <v>6</v>
      </c>
      <c r="BI42" s="56">
        <f t="shared" si="21"/>
        <v>60</v>
      </c>
      <c r="BJ42" s="56">
        <f t="shared" si="22"/>
        <v>34</v>
      </c>
      <c r="BK42" s="56">
        <v>78</v>
      </c>
      <c r="BL42" s="56">
        <v>15</v>
      </c>
      <c r="BM42" s="56">
        <v>30</v>
      </c>
      <c r="BN42" s="56">
        <v>19</v>
      </c>
      <c r="BO42" s="56">
        <f t="shared" si="23"/>
        <v>108</v>
      </c>
      <c r="BP42" s="56">
        <f t="shared" si="24"/>
        <v>34</v>
      </c>
      <c r="BQ42" s="56">
        <v>0</v>
      </c>
      <c r="BR42" s="56">
        <v>0</v>
      </c>
      <c r="BS42" s="56">
        <v>0</v>
      </c>
      <c r="BT42" s="56">
        <v>0</v>
      </c>
      <c r="BU42" s="56">
        <f t="shared" si="161"/>
        <v>0</v>
      </c>
      <c r="BV42" s="56">
        <f t="shared" si="161"/>
        <v>0</v>
      </c>
      <c r="BW42" s="56"/>
      <c r="BX42" s="56"/>
      <c r="BY42" s="56"/>
      <c r="BZ42" s="56"/>
      <c r="CA42" s="56">
        <f t="shared" si="187"/>
        <v>0</v>
      </c>
      <c r="CB42" s="56">
        <f t="shared" si="188"/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f t="shared" si="162"/>
        <v>0</v>
      </c>
      <c r="CH42" s="56">
        <f t="shared" si="162"/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f t="shared" si="163"/>
        <v>0</v>
      </c>
      <c r="CN42" s="56">
        <f t="shared" si="163"/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f t="shared" si="189"/>
        <v>0</v>
      </c>
      <c r="CT42" s="56">
        <f t="shared" si="190"/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f t="shared" si="164"/>
        <v>0</v>
      </c>
      <c r="CZ42" s="56">
        <f t="shared" si="164"/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f t="shared" si="165"/>
        <v>0</v>
      </c>
      <c r="DF42" s="56">
        <f t="shared" si="165"/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f t="shared" si="166"/>
        <v>0</v>
      </c>
      <c r="DL42" s="56">
        <f t="shared" si="166"/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f t="shared" si="167"/>
        <v>0</v>
      </c>
      <c r="DR42" s="56">
        <f t="shared" si="167"/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f t="shared" si="191"/>
        <v>0</v>
      </c>
      <c r="DX42" s="56">
        <f t="shared" si="192"/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f t="shared" si="193"/>
        <v>0</v>
      </c>
      <c r="ED42" s="56">
        <f t="shared" si="194"/>
        <v>0</v>
      </c>
      <c r="EE42" s="56">
        <v>0</v>
      </c>
      <c r="EF42" s="56">
        <v>0</v>
      </c>
      <c r="EG42" s="56">
        <v>0</v>
      </c>
      <c r="EH42" s="56">
        <v>0</v>
      </c>
      <c r="EI42" s="56">
        <f t="shared" si="195"/>
        <v>0</v>
      </c>
      <c r="EJ42" s="56">
        <f t="shared" si="196"/>
        <v>0</v>
      </c>
      <c r="EK42" s="56">
        <v>0</v>
      </c>
      <c r="EL42" s="56">
        <v>0</v>
      </c>
      <c r="EM42" s="56">
        <v>0</v>
      </c>
      <c r="EN42" s="56">
        <v>0</v>
      </c>
      <c r="EO42" s="56">
        <f t="shared" si="168"/>
        <v>0</v>
      </c>
      <c r="EP42" s="56">
        <f t="shared" si="168"/>
        <v>0</v>
      </c>
      <c r="EQ42" s="56"/>
      <c r="ER42" s="56">
        <v>0</v>
      </c>
      <c r="ES42" s="56">
        <v>2</v>
      </c>
      <c r="ET42" s="56">
        <v>1</v>
      </c>
      <c r="EU42" s="56">
        <f t="shared" si="197"/>
        <v>2</v>
      </c>
      <c r="EV42" s="56">
        <f t="shared" si="198"/>
        <v>1</v>
      </c>
      <c r="EW42" s="56">
        <v>0</v>
      </c>
      <c r="EX42" s="56">
        <v>0</v>
      </c>
      <c r="EY42" s="56">
        <v>0</v>
      </c>
      <c r="EZ42" s="56">
        <v>0</v>
      </c>
      <c r="FA42" s="56">
        <f t="shared" si="169"/>
        <v>0</v>
      </c>
      <c r="FB42" s="56">
        <f t="shared" si="169"/>
        <v>0</v>
      </c>
      <c r="FC42" s="56">
        <v>0</v>
      </c>
      <c r="FD42" s="87">
        <v>0</v>
      </c>
      <c r="FE42" s="56">
        <v>0</v>
      </c>
      <c r="FF42" s="87">
        <v>0</v>
      </c>
      <c r="FG42" s="56">
        <f t="shared" si="51"/>
        <v>0</v>
      </c>
      <c r="FH42" s="56">
        <f t="shared" si="52"/>
        <v>0</v>
      </c>
      <c r="FI42" s="56"/>
      <c r="FJ42" s="56">
        <v>0</v>
      </c>
      <c r="FK42" s="56"/>
      <c r="FL42" s="56">
        <v>0</v>
      </c>
      <c r="FM42" s="56">
        <f t="shared" si="170"/>
        <v>0</v>
      </c>
      <c r="FN42" s="56">
        <f t="shared" si="171"/>
        <v>0</v>
      </c>
      <c r="FO42" s="56">
        <v>0</v>
      </c>
      <c r="FP42" s="56">
        <v>0</v>
      </c>
      <c r="FQ42" s="56">
        <v>0</v>
      </c>
      <c r="FR42" s="56">
        <v>0</v>
      </c>
      <c r="FS42" s="56">
        <f t="shared" si="172"/>
        <v>0</v>
      </c>
      <c r="FT42" s="56">
        <f t="shared" si="172"/>
        <v>0</v>
      </c>
      <c r="FU42" s="56">
        <v>0</v>
      </c>
      <c r="FV42" s="56">
        <v>0</v>
      </c>
      <c r="FW42" s="56">
        <v>0</v>
      </c>
      <c r="FX42" s="56">
        <v>0</v>
      </c>
      <c r="FY42" s="56">
        <f t="shared" si="57"/>
        <v>0</v>
      </c>
      <c r="FZ42" s="56">
        <f t="shared" si="58"/>
        <v>0</v>
      </c>
      <c r="GA42" s="56">
        <v>0</v>
      </c>
      <c r="GB42" s="56">
        <v>0</v>
      </c>
      <c r="GC42" s="56">
        <v>0</v>
      </c>
      <c r="GD42" s="56">
        <v>0</v>
      </c>
      <c r="GE42" s="56">
        <f t="shared" si="199"/>
        <v>0</v>
      </c>
      <c r="GF42" s="56">
        <f t="shared" si="200"/>
        <v>0</v>
      </c>
      <c r="GG42" s="56">
        <v>0</v>
      </c>
      <c r="GH42" s="56">
        <v>0</v>
      </c>
      <c r="GI42" s="56">
        <v>0</v>
      </c>
      <c r="GJ42" s="56">
        <v>0</v>
      </c>
      <c r="GK42" s="56">
        <f t="shared" si="173"/>
        <v>0</v>
      </c>
      <c r="GL42" s="56">
        <f t="shared" si="173"/>
        <v>0</v>
      </c>
      <c r="GM42" s="56">
        <v>0</v>
      </c>
      <c r="GN42" s="56">
        <v>0</v>
      </c>
      <c r="GO42" s="56">
        <v>0</v>
      </c>
      <c r="GP42" s="56">
        <v>0</v>
      </c>
      <c r="GQ42" s="56">
        <f t="shared" si="201"/>
        <v>0</v>
      </c>
      <c r="GR42" s="56">
        <f t="shared" si="201"/>
        <v>0</v>
      </c>
      <c r="GS42" s="56">
        <v>326</v>
      </c>
      <c r="GT42" s="56">
        <v>561</v>
      </c>
      <c r="GU42" s="56">
        <v>143</v>
      </c>
      <c r="GV42" s="56">
        <v>24</v>
      </c>
      <c r="GW42" s="56">
        <f t="shared" si="174"/>
        <v>469</v>
      </c>
      <c r="GX42" s="56">
        <f t="shared" si="175"/>
        <v>585</v>
      </c>
      <c r="GY42" s="56">
        <v>0</v>
      </c>
      <c r="GZ42" s="56">
        <v>0</v>
      </c>
      <c r="HA42" s="56">
        <v>0</v>
      </c>
      <c r="HB42" s="56">
        <v>0</v>
      </c>
      <c r="HC42" s="56">
        <f t="shared" si="176"/>
        <v>0</v>
      </c>
      <c r="HD42" s="56">
        <f t="shared" si="177"/>
        <v>0</v>
      </c>
      <c r="HE42" s="56">
        <v>0</v>
      </c>
      <c r="HF42" s="56">
        <v>0</v>
      </c>
      <c r="HG42" s="56">
        <v>0</v>
      </c>
      <c r="HH42" s="56">
        <v>0</v>
      </c>
      <c r="HI42" s="56">
        <f t="shared" si="178"/>
        <v>0</v>
      </c>
      <c r="HJ42" s="56">
        <f t="shared" si="179"/>
        <v>0</v>
      </c>
      <c r="HK42" s="56">
        <f t="shared" si="202"/>
        <v>453</v>
      </c>
      <c r="HL42" s="56">
        <f t="shared" si="203"/>
        <v>604</v>
      </c>
      <c r="HM42" s="56">
        <f t="shared" si="204"/>
        <v>186</v>
      </c>
      <c r="HN42" s="56">
        <f t="shared" si="205"/>
        <v>50</v>
      </c>
      <c r="HO42" s="56">
        <f t="shared" si="206"/>
        <v>639</v>
      </c>
      <c r="HP42" s="56">
        <f t="shared" si="207"/>
        <v>654</v>
      </c>
    </row>
    <row r="43" spans="1:224" s="48" customFormat="1" ht="15" customHeight="1" x14ac:dyDescent="0.25">
      <c r="A43" s="36">
        <v>31</v>
      </c>
      <c r="B43" s="37" t="s">
        <v>216</v>
      </c>
      <c r="C43" s="56">
        <v>0</v>
      </c>
      <c r="D43" s="56">
        <v>0</v>
      </c>
      <c r="E43" s="56">
        <v>0</v>
      </c>
      <c r="F43" s="56">
        <v>0</v>
      </c>
      <c r="G43" s="56">
        <f t="shared" si="152"/>
        <v>0</v>
      </c>
      <c r="H43" s="56">
        <f t="shared" si="153"/>
        <v>0</v>
      </c>
      <c r="I43" s="56">
        <v>0</v>
      </c>
      <c r="J43" s="56">
        <v>0</v>
      </c>
      <c r="K43" s="56">
        <v>0</v>
      </c>
      <c r="L43" s="56">
        <v>0</v>
      </c>
      <c r="M43" s="56">
        <f t="shared" si="181"/>
        <v>0</v>
      </c>
      <c r="N43" s="56">
        <f t="shared" si="182"/>
        <v>0</v>
      </c>
      <c r="O43" s="56">
        <v>0</v>
      </c>
      <c r="P43" s="56">
        <v>0</v>
      </c>
      <c r="Q43" s="56">
        <v>0</v>
      </c>
      <c r="R43" s="56">
        <v>0</v>
      </c>
      <c r="S43" s="56">
        <f t="shared" si="183"/>
        <v>0</v>
      </c>
      <c r="T43" s="56">
        <f t="shared" si="184"/>
        <v>0</v>
      </c>
      <c r="U43" s="56">
        <v>0</v>
      </c>
      <c r="V43" s="56">
        <v>0</v>
      </c>
      <c r="W43" s="56">
        <v>0</v>
      </c>
      <c r="X43" s="56">
        <v>0</v>
      </c>
      <c r="Y43" s="56">
        <f t="shared" si="154"/>
        <v>0</v>
      </c>
      <c r="Z43" s="56">
        <f t="shared" si="154"/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f t="shared" si="155"/>
        <v>0</v>
      </c>
      <c r="AF43" s="56">
        <f t="shared" si="155"/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f t="shared" si="156"/>
        <v>0</v>
      </c>
      <c r="AL43" s="56">
        <f t="shared" si="157"/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f t="shared" si="158"/>
        <v>0</v>
      </c>
      <c r="AR43" s="56">
        <f t="shared" si="158"/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f t="shared" si="159"/>
        <v>0</v>
      </c>
      <c r="AX43" s="56">
        <f t="shared" si="160"/>
        <v>0</v>
      </c>
      <c r="AY43" s="56"/>
      <c r="AZ43" s="56">
        <v>0</v>
      </c>
      <c r="BA43" s="56"/>
      <c r="BB43" s="56">
        <v>0</v>
      </c>
      <c r="BC43" s="56">
        <f t="shared" si="185"/>
        <v>0</v>
      </c>
      <c r="BD43" s="56">
        <f t="shared" si="186"/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f t="shared" si="21"/>
        <v>0</v>
      </c>
      <c r="BJ43" s="56">
        <f t="shared" si="22"/>
        <v>0</v>
      </c>
      <c r="BK43" s="56">
        <v>79</v>
      </c>
      <c r="BL43" s="56">
        <v>25</v>
      </c>
      <c r="BM43" s="56">
        <v>0</v>
      </c>
      <c r="BN43" s="56">
        <v>0</v>
      </c>
      <c r="BO43" s="56">
        <f t="shared" si="23"/>
        <v>79</v>
      </c>
      <c r="BP43" s="56">
        <f t="shared" si="24"/>
        <v>25</v>
      </c>
      <c r="BQ43" s="56">
        <v>0</v>
      </c>
      <c r="BR43" s="56">
        <v>0</v>
      </c>
      <c r="BS43" s="56">
        <v>0</v>
      </c>
      <c r="BT43" s="56">
        <v>0</v>
      </c>
      <c r="BU43" s="56">
        <f t="shared" si="161"/>
        <v>0</v>
      </c>
      <c r="BV43" s="56">
        <f t="shared" si="161"/>
        <v>0</v>
      </c>
      <c r="BW43" s="56"/>
      <c r="BX43" s="56"/>
      <c r="BY43" s="56"/>
      <c r="BZ43" s="56"/>
      <c r="CA43" s="56">
        <f t="shared" si="187"/>
        <v>0</v>
      </c>
      <c r="CB43" s="56">
        <f t="shared" si="188"/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f t="shared" si="162"/>
        <v>0</v>
      </c>
      <c r="CH43" s="56">
        <f t="shared" si="162"/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f t="shared" si="163"/>
        <v>0</v>
      </c>
      <c r="CN43" s="56">
        <f t="shared" si="163"/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f t="shared" si="189"/>
        <v>0</v>
      </c>
      <c r="CT43" s="56">
        <f t="shared" si="190"/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f t="shared" si="164"/>
        <v>0</v>
      </c>
      <c r="CZ43" s="56">
        <f t="shared" si="164"/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f t="shared" si="165"/>
        <v>0</v>
      </c>
      <c r="DF43" s="56">
        <f t="shared" si="165"/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f t="shared" si="166"/>
        <v>0</v>
      </c>
      <c r="DL43" s="56">
        <f t="shared" si="166"/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f t="shared" si="167"/>
        <v>0</v>
      </c>
      <c r="DR43" s="56">
        <f t="shared" si="167"/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f t="shared" si="191"/>
        <v>0</v>
      </c>
      <c r="DX43" s="56">
        <f t="shared" si="192"/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f t="shared" si="193"/>
        <v>0</v>
      </c>
      <c r="ED43" s="56">
        <f t="shared" si="194"/>
        <v>0</v>
      </c>
      <c r="EE43" s="56">
        <v>0</v>
      </c>
      <c r="EF43" s="56">
        <v>0</v>
      </c>
      <c r="EG43" s="56">
        <v>0</v>
      </c>
      <c r="EH43" s="56">
        <v>0</v>
      </c>
      <c r="EI43" s="56">
        <f t="shared" si="195"/>
        <v>0</v>
      </c>
      <c r="EJ43" s="56">
        <f t="shared" si="196"/>
        <v>0</v>
      </c>
      <c r="EK43" s="56">
        <v>0</v>
      </c>
      <c r="EL43" s="56">
        <v>0</v>
      </c>
      <c r="EM43" s="56">
        <v>0</v>
      </c>
      <c r="EN43" s="56">
        <v>0</v>
      </c>
      <c r="EO43" s="56">
        <f t="shared" si="168"/>
        <v>0</v>
      </c>
      <c r="EP43" s="56">
        <f t="shared" si="168"/>
        <v>0</v>
      </c>
      <c r="EQ43" s="56"/>
      <c r="ER43" s="56">
        <v>0</v>
      </c>
      <c r="ES43" s="56">
        <v>2</v>
      </c>
      <c r="ET43" s="56">
        <v>1</v>
      </c>
      <c r="EU43" s="56">
        <f t="shared" si="197"/>
        <v>2</v>
      </c>
      <c r="EV43" s="56">
        <f t="shared" si="198"/>
        <v>1</v>
      </c>
      <c r="EW43" s="56">
        <v>0</v>
      </c>
      <c r="EX43" s="56">
        <v>0</v>
      </c>
      <c r="EY43" s="56">
        <v>0</v>
      </c>
      <c r="EZ43" s="56">
        <v>0</v>
      </c>
      <c r="FA43" s="56">
        <f t="shared" si="169"/>
        <v>0</v>
      </c>
      <c r="FB43" s="56">
        <f t="shared" si="169"/>
        <v>0</v>
      </c>
      <c r="FC43" s="56">
        <v>0</v>
      </c>
      <c r="FD43" s="87">
        <v>0</v>
      </c>
      <c r="FE43" s="56">
        <v>0</v>
      </c>
      <c r="FF43" s="87">
        <v>0</v>
      </c>
      <c r="FG43" s="56">
        <f t="shared" si="51"/>
        <v>0</v>
      </c>
      <c r="FH43" s="56">
        <f t="shared" si="52"/>
        <v>0</v>
      </c>
      <c r="FI43" s="56"/>
      <c r="FJ43" s="56">
        <v>0</v>
      </c>
      <c r="FK43" s="56"/>
      <c r="FL43" s="56">
        <v>0</v>
      </c>
      <c r="FM43" s="56">
        <f t="shared" si="170"/>
        <v>0</v>
      </c>
      <c r="FN43" s="56">
        <f t="shared" si="171"/>
        <v>0</v>
      </c>
      <c r="FO43" s="56">
        <v>0</v>
      </c>
      <c r="FP43" s="56">
        <v>0</v>
      </c>
      <c r="FQ43" s="56">
        <v>0</v>
      </c>
      <c r="FR43" s="56">
        <v>0</v>
      </c>
      <c r="FS43" s="56">
        <f t="shared" si="172"/>
        <v>0</v>
      </c>
      <c r="FT43" s="56">
        <f t="shared" si="172"/>
        <v>0</v>
      </c>
      <c r="FU43" s="56">
        <v>0</v>
      </c>
      <c r="FV43" s="56">
        <v>0</v>
      </c>
      <c r="FW43" s="56">
        <v>0</v>
      </c>
      <c r="FX43" s="56">
        <v>0</v>
      </c>
      <c r="FY43" s="56">
        <f t="shared" si="57"/>
        <v>0</v>
      </c>
      <c r="FZ43" s="56">
        <f t="shared" si="58"/>
        <v>0</v>
      </c>
      <c r="GA43" s="56">
        <v>0</v>
      </c>
      <c r="GB43" s="56">
        <v>0</v>
      </c>
      <c r="GC43" s="56">
        <v>0</v>
      </c>
      <c r="GD43" s="56">
        <v>0</v>
      </c>
      <c r="GE43" s="56">
        <f t="shared" si="199"/>
        <v>0</v>
      </c>
      <c r="GF43" s="56">
        <f t="shared" si="200"/>
        <v>0</v>
      </c>
      <c r="GG43" s="56">
        <v>0</v>
      </c>
      <c r="GH43" s="56">
        <v>0</v>
      </c>
      <c r="GI43" s="56">
        <v>0</v>
      </c>
      <c r="GJ43" s="56">
        <v>0</v>
      </c>
      <c r="GK43" s="56">
        <f t="shared" si="173"/>
        <v>0</v>
      </c>
      <c r="GL43" s="56">
        <f t="shared" si="173"/>
        <v>0</v>
      </c>
      <c r="GM43" s="56">
        <v>0</v>
      </c>
      <c r="GN43" s="56">
        <v>0</v>
      </c>
      <c r="GO43" s="56">
        <v>0</v>
      </c>
      <c r="GP43" s="56">
        <v>0</v>
      </c>
      <c r="GQ43" s="56">
        <f t="shared" si="201"/>
        <v>0</v>
      </c>
      <c r="GR43" s="56">
        <f t="shared" si="201"/>
        <v>0</v>
      </c>
      <c r="GS43" s="56"/>
      <c r="GT43" s="56"/>
      <c r="GU43" s="56"/>
      <c r="GV43" s="56"/>
      <c r="GW43" s="56">
        <f t="shared" si="174"/>
        <v>0</v>
      </c>
      <c r="GX43" s="56">
        <f t="shared" si="175"/>
        <v>0</v>
      </c>
      <c r="GY43" s="56">
        <v>0</v>
      </c>
      <c r="GZ43" s="56">
        <v>0</v>
      </c>
      <c r="HA43" s="56">
        <v>0</v>
      </c>
      <c r="HB43" s="56">
        <v>0</v>
      </c>
      <c r="HC43" s="56">
        <f t="shared" si="176"/>
        <v>0</v>
      </c>
      <c r="HD43" s="56">
        <f t="shared" si="177"/>
        <v>0</v>
      </c>
      <c r="HE43" s="56">
        <v>0</v>
      </c>
      <c r="HF43" s="56">
        <v>0</v>
      </c>
      <c r="HG43" s="56">
        <v>0</v>
      </c>
      <c r="HH43" s="56">
        <v>0</v>
      </c>
      <c r="HI43" s="56">
        <f t="shared" si="178"/>
        <v>0</v>
      </c>
      <c r="HJ43" s="56">
        <f t="shared" si="179"/>
        <v>0</v>
      </c>
      <c r="HK43" s="56">
        <f t="shared" si="202"/>
        <v>79</v>
      </c>
      <c r="HL43" s="56">
        <f t="shared" si="203"/>
        <v>25</v>
      </c>
      <c r="HM43" s="56">
        <f t="shared" si="204"/>
        <v>2</v>
      </c>
      <c r="HN43" s="56">
        <f t="shared" si="205"/>
        <v>1</v>
      </c>
      <c r="HO43" s="56">
        <f t="shared" si="206"/>
        <v>81</v>
      </c>
      <c r="HP43" s="56">
        <f t="shared" si="207"/>
        <v>26</v>
      </c>
    </row>
    <row r="44" spans="1:224" s="48" customFormat="1" ht="15" customHeight="1" x14ac:dyDescent="0.25">
      <c r="A44" s="36">
        <v>32</v>
      </c>
      <c r="B44" s="47" t="s">
        <v>217</v>
      </c>
      <c r="C44" s="56">
        <v>0</v>
      </c>
      <c r="D44" s="56">
        <v>0</v>
      </c>
      <c r="E44" s="56">
        <v>0</v>
      </c>
      <c r="F44" s="56">
        <v>0</v>
      </c>
      <c r="G44" s="56">
        <f t="shared" si="152"/>
        <v>0</v>
      </c>
      <c r="H44" s="56">
        <f t="shared" si="153"/>
        <v>0</v>
      </c>
      <c r="I44" s="56">
        <v>0</v>
      </c>
      <c r="J44" s="56">
        <v>0</v>
      </c>
      <c r="K44" s="56">
        <v>0</v>
      </c>
      <c r="L44" s="56">
        <v>0</v>
      </c>
      <c r="M44" s="56">
        <f t="shared" si="181"/>
        <v>0</v>
      </c>
      <c r="N44" s="56">
        <f t="shared" si="182"/>
        <v>0</v>
      </c>
      <c r="O44" s="56">
        <v>0</v>
      </c>
      <c r="P44" s="56">
        <v>0</v>
      </c>
      <c r="Q44" s="56">
        <v>0</v>
      </c>
      <c r="R44" s="56">
        <v>0</v>
      </c>
      <c r="S44" s="56">
        <f t="shared" si="183"/>
        <v>0</v>
      </c>
      <c r="T44" s="56">
        <f t="shared" si="184"/>
        <v>0</v>
      </c>
      <c r="U44" s="56">
        <v>0</v>
      </c>
      <c r="V44" s="56">
        <v>0</v>
      </c>
      <c r="W44" s="56">
        <v>0</v>
      </c>
      <c r="X44" s="56">
        <v>0</v>
      </c>
      <c r="Y44" s="56">
        <f t="shared" si="154"/>
        <v>0</v>
      </c>
      <c r="Z44" s="56">
        <f t="shared" si="154"/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f t="shared" si="155"/>
        <v>0</v>
      </c>
      <c r="AF44" s="56">
        <f t="shared" si="155"/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f t="shared" si="156"/>
        <v>0</v>
      </c>
      <c r="AL44" s="56">
        <f t="shared" si="157"/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f t="shared" si="158"/>
        <v>0</v>
      </c>
      <c r="AR44" s="56">
        <f t="shared" si="158"/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f t="shared" si="159"/>
        <v>0</v>
      </c>
      <c r="AX44" s="56">
        <f t="shared" si="160"/>
        <v>0</v>
      </c>
      <c r="AY44" s="56"/>
      <c r="AZ44" s="56">
        <v>0</v>
      </c>
      <c r="BA44" s="56"/>
      <c r="BB44" s="56">
        <v>0</v>
      </c>
      <c r="BC44" s="56">
        <f t="shared" si="185"/>
        <v>0</v>
      </c>
      <c r="BD44" s="56">
        <f t="shared" si="186"/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f t="shared" si="21"/>
        <v>0</v>
      </c>
      <c r="BJ44" s="56">
        <f t="shared" si="22"/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f t="shared" si="23"/>
        <v>0</v>
      </c>
      <c r="BP44" s="56">
        <f t="shared" si="24"/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f t="shared" si="161"/>
        <v>0</v>
      </c>
      <c r="BV44" s="56">
        <f t="shared" si="161"/>
        <v>0</v>
      </c>
      <c r="BW44" s="56"/>
      <c r="BX44" s="56"/>
      <c r="BY44" s="56"/>
      <c r="BZ44" s="56"/>
      <c r="CA44" s="56">
        <f t="shared" si="187"/>
        <v>0</v>
      </c>
      <c r="CB44" s="56">
        <f t="shared" si="188"/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f t="shared" si="162"/>
        <v>0</v>
      </c>
      <c r="CH44" s="56">
        <f t="shared" si="162"/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f t="shared" si="163"/>
        <v>0</v>
      </c>
      <c r="CN44" s="56">
        <f t="shared" si="163"/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f t="shared" si="189"/>
        <v>0</v>
      </c>
      <c r="CT44" s="56">
        <f t="shared" si="190"/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f t="shared" si="164"/>
        <v>0</v>
      </c>
      <c r="CZ44" s="56">
        <f t="shared" si="164"/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f t="shared" si="165"/>
        <v>0</v>
      </c>
      <c r="DF44" s="56">
        <f t="shared" si="165"/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f t="shared" si="166"/>
        <v>0</v>
      </c>
      <c r="DL44" s="56">
        <f t="shared" si="166"/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f t="shared" si="167"/>
        <v>0</v>
      </c>
      <c r="DR44" s="56">
        <f t="shared" si="167"/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f t="shared" si="191"/>
        <v>0</v>
      </c>
      <c r="DX44" s="56">
        <f t="shared" si="192"/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f t="shared" si="193"/>
        <v>0</v>
      </c>
      <c r="ED44" s="56">
        <f t="shared" si="194"/>
        <v>0</v>
      </c>
      <c r="EE44" s="56">
        <v>0</v>
      </c>
      <c r="EF44" s="56">
        <v>0</v>
      </c>
      <c r="EG44" s="56">
        <v>0</v>
      </c>
      <c r="EH44" s="56">
        <v>0</v>
      </c>
      <c r="EI44" s="56">
        <f t="shared" si="195"/>
        <v>0</v>
      </c>
      <c r="EJ44" s="56">
        <f t="shared" si="196"/>
        <v>0</v>
      </c>
      <c r="EK44" s="56">
        <v>0</v>
      </c>
      <c r="EL44" s="56">
        <v>0</v>
      </c>
      <c r="EM44" s="56">
        <v>0</v>
      </c>
      <c r="EN44" s="56">
        <v>0</v>
      </c>
      <c r="EO44" s="56">
        <f t="shared" si="168"/>
        <v>0</v>
      </c>
      <c r="EP44" s="56">
        <f t="shared" si="168"/>
        <v>0</v>
      </c>
      <c r="EQ44" s="56"/>
      <c r="ER44" s="56">
        <v>0</v>
      </c>
      <c r="ES44" s="56">
        <v>3</v>
      </c>
      <c r="ET44" s="87">
        <v>1</v>
      </c>
      <c r="EU44" s="56">
        <f t="shared" si="197"/>
        <v>3</v>
      </c>
      <c r="EV44" s="56">
        <f t="shared" si="198"/>
        <v>1</v>
      </c>
      <c r="EW44" s="56">
        <v>0</v>
      </c>
      <c r="EX44" s="56">
        <v>0</v>
      </c>
      <c r="EY44" s="56">
        <v>0</v>
      </c>
      <c r="EZ44" s="56">
        <v>0</v>
      </c>
      <c r="FA44" s="56">
        <f t="shared" si="169"/>
        <v>0</v>
      </c>
      <c r="FB44" s="56">
        <f t="shared" si="169"/>
        <v>0</v>
      </c>
      <c r="FC44" s="56">
        <v>0</v>
      </c>
      <c r="FD44" s="87">
        <v>0</v>
      </c>
      <c r="FE44" s="56">
        <v>0</v>
      </c>
      <c r="FF44" s="87">
        <v>0</v>
      </c>
      <c r="FG44" s="56">
        <f t="shared" si="51"/>
        <v>0</v>
      </c>
      <c r="FH44" s="56">
        <f t="shared" si="52"/>
        <v>0</v>
      </c>
      <c r="FI44" s="56"/>
      <c r="FJ44" s="56">
        <v>0</v>
      </c>
      <c r="FK44" s="56"/>
      <c r="FL44" s="56">
        <v>0</v>
      </c>
      <c r="FM44" s="56">
        <f t="shared" si="170"/>
        <v>0</v>
      </c>
      <c r="FN44" s="56">
        <f t="shared" si="171"/>
        <v>0</v>
      </c>
      <c r="FO44" s="56">
        <v>0</v>
      </c>
      <c r="FP44" s="56">
        <v>0</v>
      </c>
      <c r="FQ44" s="56">
        <v>0</v>
      </c>
      <c r="FR44" s="56">
        <v>0</v>
      </c>
      <c r="FS44" s="56">
        <f t="shared" si="172"/>
        <v>0</v>
      </c>
      <c r="FT44" s="56">
        <f t="shared" si="172"/>
        <v>0</v>
      </c>
      <c r="FU44" s="56">
        <v>0</v>
      </c>
      <c r="FV44" s="56">
        <v>0</v>
      </c>
      <c r="FW44" s="56">
        <v>0</v>
      </c>
      <c r="FX44" s="56">
        <v>0</v>
      </c>
      <c r="FY44" s="56">
        <f t="shared" si="57"/>
        <v>0</v>
      </c>
      <c r="FZ44" s="56">
        <f t="shared" si="58"/>
        <v>0</v>
      </c>
      <c r="GA44" s="56">
        <v>0</v>
      </c>
      <c r="GB44" s="56">
        <v>0</v>
      </c>
      <c r="GC44" s="56">
        <v>0</v>
      </c>
      <c r="GD44" s="56">
        <v>0</v>
      </c>
      <c r="GE44" s="56">
        <f t="shared" si="199"/>
        <v>0</v>
      </c>
      <c r="GF44" s="56">
        <f t="shared" si="200"/>
        <v>0</v>
      </c>
      <c r="GG44" s="56">
        <v>0</v>
      </c>
      <c r="GH44" s="56">
        <v>0</v>
      </c>
      <c r="GI44" s="56">
        <v>0</v>
      </c>
      <c r="GJ44" s="56">
        <v>0</v>
      </c>
      <c r="GK44" s="56">
        <f t="shared" si="173"/>
        <v>0</v>
      </c>
      <c r="GL44" s="56">
        <f t="shared" si="173"/>
        <v>0</v>
      </c>
      <c r="GM44" s="56">
        <v>0</v>
      </c>
      <c r="GN44" s="56">
        <v>0</v>
      </c>
      <c r="GO44" s="56">
        <v>0</v>
      </c>
      <c r="GP44" s="56">
        <v>0</v>
      </c>
      <c r="GQ44" s="56">
        <f t="shared" si="201"/>
        <v>0</v>
      </c>
      <c r="GR44" s="56">
        <f t="shared" si="201"/>
        <v>0</v>
      </c>
      <c r="GS44" s="56"/>
      <c r="GT44" s="56"/>
      <c r="GU44" s="56"/>
      <c r="GV44" s="56"/>
      <c r="GW44" s="56">
        <f t="shared" si="174"/>
        <v>0</v>
      </c>
      <c r="GX44" s="56">
        <f t="shared" si="175"/>
        <v>0</v>
      </c>
      <c r="GY44" s="56">
        <v>0</v>
      </c>
      <c r="GZ44" s="56">
        <v>0</v>
      </c>
      <c r="HA44" s="56">
        <v>0</v>
      </c>
      <c r="HB44" s="56">
        <v>0</v>
      </c>
      <c r="HC44" s="56">
        <f t="shared" si="176"/>
        <v>0</v>
      </c>
      <c r="HD44" s="56">
        <f t="shared" si="177"/>
        <v>0</v>
      </c>
      <c r="HE44" s="56">
        <v>0</v>
      </c>
      <c r="HF44" s="56">
        <v>0</v>
      </c>
      <c r="HG44" s="56">
        <v>0</v>
      </c>
      <c r="HH44" s="56">
        <v>0</v>
      </c>
      <c r="HI44" s="56">
        <f t="shared" si="178"/>
        <v>0</v>
      </c>
      <c r="HJ44" s="56">
        <f t="shared" si="179"/>
        <v>0</v>
      </c>
      <c r="HK44" s="56">
        <f t="shared" si="202"/>
        <v>0</v>
      </c>
      <c r="HL44" s="56">
        <f t="shared" si="203"/>
        <v>0</v>
      </c>
      <c r="HM44" s="56">
        <f t="shared" si="204"/>
        <v>3</v>
      </c>
      <c r="HN44" s="56">
        <f t="shared" si="205"/>
        <v>1</v>
      </c>
      <c r="HO44" s="56">
        <f t="shared" si="206"/>
        <v>3</v>
      </c>
      <c r="HP44" s="56">
        <f t="shared" si="207"/>
        <v>1</v>
      </c>
    </row>
    <row r="45" spans="1:224" s="48" customFormat="1" ht="15" customHeight="1" x14ac:dyDescent="0.25">
      <c r="A45" s="36">
        <v>33</v>
      </c>
      <c r="B45" s="37" t="s">
        <v>218</v>
      </c>
      <c r="C45" s="56">
        <v>0</v>
      </c>
      <c r="D45" s="56">
        <v>0</v>
      </c>
      <c r="E45" s="56">
        <v>0</v>
      </c>
      <c r="F45" s="56">
        <v>0</v>
      </c>
      <c r="G45" s="56">
        <f t="shared" si="152"/>
        <v>0</v>
      </c>
      <c r="H45" s="56">
        <f t="shared" si="153"/>
        <v>0</v>
      </c>
      <c r="I45" s="56">
        <v>0</v>
      </c>
      <c r="J45" s="56">
        <v>0</v>
      </c>
      <c r="K45" s="56">
        <v>0</v>
      </c>
      <c r="L45" s="56">
        <v>0</v>
      </c>
      <c r="M45" s="56">
        <f t="shared" si="181"/>
        <v>0</v>
      </c>
      <c r="N45" s="56">
        <f t="shared" si="182"/>
        <v>0</v>
      </c>
      <c r="O45" s="56">
        <v>0</v>
      </c>
      <c r="P45" s="56">
        <v>0</v>
      </c>
      <c r="Q45" s="56">
        <v>0</v>
      </c>
      <c r="R45" s="56">
        <v>0</v>
      </c>
      <c r="S45" s="56">
        <f t="shared" si="183"/>
        <v>0</v>
      </c>
      <c r="T45" s="56">
        <f t="shared" si="184"/>
        <v>0</v>
      </c>
      <c r="U45" s="56">
        <v>0</v>
      </c>
      <c r="V45" s="56">
        <v>0</v>
      </c>
      <c r="W45" s="56">
        <v>0</v>
      </c>
      <c r="X45" s="56">
        <v>0</v>
      </c>
      <c r="Y45" s="56">
        <f t="shared" si="154"/>
        <v>0</v>
      </c>
      <c r="Z45" s="56">
        <f t="shared" si="154"/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f t="shared" si="155"/>
        <v>0</v>
      </c>
      <c r="AF45" s="56">
        <f t="shared" si="155"/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f t="shared" si="156"/>
        <v>0</v>
      </c>
      <c r="AL45" s="56">
        <f t="shared" si="157"/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f t="shared" si="158"/>
        <v>0</v>
      </c>
      <c r="AR45" s="56">
        <f t="shared" si="158"/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f t="shared" si="159"/>
        <v>0</v>
      </c>
      <c r="AX45" s="56">
        <f t="shared" si="160"/>
        <v>0</v>
      </c>
      <c r="AY45" s="56"/>
      <c r="AZ45" s="56">
        <v>0</v>
      </c>
      <c r="BA45" s="56"/>
      <c r="BB45" s="56">
        <v>0</v>
      </c>
      <c r="BC45" s="56">
        <f t="shared" si="185"/>
        <v>0</v>
      </c>
      <c r="BD45" s="56">
        <f t="shared" si="186"/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f t="shared" si="21"/>
        <v>0</v>
      </c>
      <c r="BJ45" s="56">
        <f t="shared" si="22"/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f t="shared" si="23"/>
        <v>0</v>
      </c>
      <c r="BP45" s="56">
        <f t="shared" si="24"/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f t="shared" si="161"/>
        <v>0</v>
      </c>
      <c r="BV45" s="56">
        <f t="shared" si="161"/>
        <v>0</v>
      </c>
      <c r="BW45" s="56"/>
      <c r="BX45" s="56"/>
      <c r="BY45" s="56"/>
      <c r="BZ45" s="56"/>
      <c r="CA45" s="56">
        <f t="shared" si="187"/>
        <v>0</v>
      </c>
      <c r="CB45" s="56">
        <f t="shared" si="188"/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f t="shared" si="162"/>
        <v>0</v>
      </c>
      <c r="CH45" s="56">
        <f t="shared" si="162"/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f t="shared" si="163"/>
        <v>0</v>
      </c>
      <c r="CN45" s="56">
        <f t="shared" si="163"/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f t="shared" si="189"/>
        <v>0</v>
      </c>
      <c r="CT45" s="56">
        <f t="shared" si="190"/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f t="shared" si="164"/>
        <v>0</v>
      </c>
      <c r="CZ45" s="56">
        <f t="shared" si="164"/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f t="shared" si="165"/>
        <v>0</v>
      </c>
      <c r="DF45" s="56">
        <f t="shared" si="165"/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f t="shared" si="166"/>
        <v>0</v>
      </c>
      <c r="DL45" s="56">
        <f t="shared" si="166"/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f t="shared" si="167"/>
        <v>0</v>
      </c>
      <c r="DR45" s="56">
        <f t="shared" si="167"/>
        <v>0</v>
      </c>
      <c r="DS45" s="56">
        <v>0</v>
      </c>
      <c r="DT45" s="56">
        <v>0</v>
      </c>
      <c r="DU45" s="56">
        <v>0</v>
      </c>
      <c r="DV45" s="56">
        <v>0</v>
      </c>
      <c r="DW45" s="56">
        <f t="shared" si="191"/>
        <v>0</v>
      </c>
      <c r="DX45" s="56">
        <f t="shared" si="192"/>
        <v>0</v>
      </c>
      <c r="DY45" s="56">
        <v>0</v>
      </c>
      <c r="DZ45" s="56">
        <v>0</v>
      </c>
      <c r="EA45" s="56">
        <v>0</v>
      </c>
      <c r="EB45" s="56">
        <v>0</v>
      </c>
      <c r="EC45" s="56">
        <f t="shared" si="193"/>
        <v>0</v>
      </c>
      <c r="ED45" s="56">
        <f t="shared" si="194"/>
        <v>0</v>
      </c>
      <c r="EE45" s="56">
        <v>0</v>
      </c>
      <c r="EF45" s="56">
        <v>0</v>
      </c>
      <c r="EG45" s="56">
        <v>0</v>
      </c>
      <c r="EH45" s="56">
        <v>0</v>
      </c>
      <c r="EI45" s="56">
        <f t="shared" si="195"/>
        <v>0</v>
      </c>
      <c r="EJ45" s="56">
        <f t="shared" si="196"/>
        <v>0</v>
      </c>
      <c r="EK45" s="56">
        <v>0</v>
      </c>
      <c r="EL45" s="56">
        <v>0</v>
      </c>
      <c r="EM45" s="56">
        <v>0</v>
      </c>
      <c r="EN45" s="56">
        <v>0</v>
      </c>
      <c r="EO45" s="56">
        <f t="shared" si="168"/>
        <v>0</v>
      </c>
      <c r="EP45" s="56">
        <f t="shared" si="168"/>
        <v>0</v>
      </c>
      <c r="EQ45" s="56"/>
      <c r="ER45" s="56">
        <v>0</v>
      </c>
      <c r="ES45" s="56">
        <v>2</v>
      </c>
      <c r="ET45" s="87">
        <v>1</v>
      </c>
      <c r="EU45" s="56">
        <f t="shared" si="197"/>
        <v>2</v>
      </c>
      <c r="EV45" s="56">
        <f t="shared" si="198"/>
        <v>1</v>
      </c>
      <c r="EW45" s="56">
        <v>0</v>
      </c>
      <c r="EX45" s="56">
        <v>0</v>
      </c>
      <c r="EY45" s="56">
        <v>0</v>
      </c>
      <c r="EZ45" s="56">
        <v>0</v>
      </c>
      <c r="FA45" s="56">
        <f t="shared" si="169"/>
        <v>0</v>
      </c>
      <c r="FB45" s="56">
        <f t="shared" si="169"/>
        <v>0</v>
      </c>
      <c r="FC45" s="56">
        <v>6</v>
      </c>
      <c r="FD45" s="87">
        <v>1</v>
      </c>
      <c r="FE45" s="56">
        <v>0</v>
      </c>
      <c r="FF45" s="87">
        <v>0</v>
      </c>
      <c r="FG45" s="56">
        <f t="shared" si="51"/>
        <v>6</v>
      </c>
      <c r="FH45" s="56">
        <f t="shared" si="52"/>
        <v>1</v>
      </c>
      <c r="FI45" s="56"/>
      <c r="FJ45" s="56">
        <v>0</v>
      </c>
      <c r="FK45" s="56"/>
      <c r="FL45" s="56">
        <v>0</v>
      </c>
      <c r="FM45" s="56">
        <f t="shared" si="170"/>
        <v>0</v>
      </c>
      <c r="FN45" s="56">
        <f t="shared" si="171"/>
        <v>0</v>
      </c>
      <c r="FO45" s="56">
        <v>0</v>
      </c>
      <c r="FP45" s="56">
        <v>0</v>
      </c>
      <c r="FQ45" s="56">
        <v>0</v>
      </c>
      <c r="FR45" s="56">
        <v>0</v>
      </c>
      <c r="FS45" s="56">
        <f t="shared" si="172"/>
        <v>0</v>
      </c>
      <c r="FT45" s="56">
        <f t="shared" si="172"/>
        <v>0</v>
      </c>
      <c r="FU45" s="56">
        <v>0</v>
      </c>
      <c r="FV45" s="56">
        <v>0</v>
      </c>
      <c r="FW45" s="56">
        <v>0</v>
      </c>
      <c r="FX45" s="56">
        <v>0</v>
      </c>
      <c r="FY45" s="56">
        <f t="shared" si="57"/>
        <v>0</v>
      </c>
      <c r="FZ45" s="56">
        <f t="shared" si="58"/>
        <v>0</v>
      </c>
      <c r="GA45" s="56">
        <v>0</v>
      </c>
      <c r="GB45" s="56">
        <v>0</v>
      </c>
      <c r="GC45" s="56">
        <v>0</v>
      </c>
      <c r="GD45" s="56">
        <v>0</v>
      </c>
      <c r="GE45" s="56">
        <f t="shared" si="199"/>
        <v>0</v>
      </c>
      <c r="GF45" s="56">
        <f t="shared" si="200"/>
        <v>0</v>
      </c>
      <c r="GG45" s="56">
        <v>0</v>
      </c>
      <c r="GH45" s="56">
        <v>0</v>
      </c>
      <c r="GI45" s="56">
        <v>0</v>
      </c>
      <c r="GJ45" s="56">
        <v>0</v>
      </c>
      <c r="GK45" s="56">
        <f t="shared" si="173"/>
        <v>0</v>
      </c>
      <c r="GL45" s="56">
        <f t="shared" si="173"/>
        <v>0</v>
      </c>
      <c r="GM45" s="56">
        <v>0</v>
      </c>
      <c r="GN45" s="56">
        <v>0</v>
      </c>
      <c r="GO45" s="56">
        <v>0</v>
      </c>
      <c r="GP45" s="56">
        <v>0</v>
      </c>
      <c r="GQ45" s="56">
        <f t="shared" si="201"/>
        <v>0</v>
      </c>
      <c r="GR45" s="56">
        <f t="shared" si="201"/>
        <v>0</v>
      </c>
      <c r="GS45" s="56"/>
      <c r="GT45" s="56"/>
      <c r="GU45" s="56"/>
      <c r="GV45" s="56"/>
      <c r="GW45" s="56">
        <f t="shared" si="174"/>
        <v>0</v>
      </c>
      <c r="GX45" s="56">
        <f t="shared" si="175"/>
        <v>0</v>
      </c>
      <c r="GY45" s="56">
        <v>0</v>
      </c>
      <c r="GZ45" s="56">
        <v>0</v>
      </c>
      <c r="HA45" s="56">
        <v>0</v>
      </c>
      <c r="HB45" s="56">
        <v>0</v>
      </c>
      <c r="HC45" s="56">
        <f t="shared" si="176"/>
        <v>0</v>
      </c>
      <c r="HD45" s="56">
        <f t="shared" si="177"/>
        <v>0</v>
      </c>
      <c r="HE45" s="56">
        <v>0</v>
      </c>
      <c r="HF45" s="56">
        <v>0</v>
      </c>
      <c r="HG45" s="56">
        <v>0</v>
      </c>
      <c r="HH45" s="56">
        <v>0</v>
      </c>
      <c r="HI45" s="56">
        <f t="shared" si="178"/>
        <v>0</v>
      </c>
      <c r="HJ45" s="56">
        <f t="shared" si="179"/>
        <v>0</v>
      </c>
      <c r="HK45" s="56">
        <f t="shared" si="202"/>
        <v>6</v>
      </c>
      <c r="HL45" s="56">
        <f t="shared" si="203"/>
        <v>1</v>
      </c>
      <c r="HM45" s="56">
        <f t="shared" si="204"/>
        <v>2</v>
      </c>
      <c r="HN45" s="56">
        <f t="shared" si="205"/>
        <v>1</v>
      </c>
      <c r="HO45" s="56">
        <f t="shared" si="206"/>
        <v>8</v>
      </c>
      <c r="HP45" s="56">
        <f t="shared" si="207"/>
        <v>2</v>
      </c>
    </row>
    <row r="46" spans="1:224" s="48" customFormat="1" ht="15" customHeight="1" x14ac:dyDescent="0.25">
      <c r="A46" s="36">
        <v>34</v>
      </c>
      <c r="B46" s="37" t="s">
        <v>219</v>
      </c>
      <c r="C46" s="56">
        <v>0</v>
      </c>
      <c r="D46" s="56">
        <v>0</v>
      </c>
      <c r="E46" s="56">
        <v>0</v>
      </c>
      <c r="F46" s="56">
        <v>0</v>
      </c>
      <c r="G46" s="56">
        <f t="shared" si="152"/>
        <v>0</v>
      </c>
      <c r="H46" s="56">
        <f t="shared" si="153"/>
        <v>0</v>
      </c>
      <c r="I46" s="56">
        <v>0</v>
      </c>
      <c r="J46" s="56">
        <v>0</v>
      </c>
      <c r="K46" s="56">
        <v>0</v>
      </c>
      <c r="L46" s="56">
        <v>0</v>
      </c>
      <c r="M46" s="56">
        <f t="shared" si="181"/>
        <v>0</v>
      </c>
      <c r="N46" s="56">
        <f t="shared" si="182"/>
        <v>0</v>
      </c>
      <c r="O46" s="56">
        <v>0</v>
      </c>
      <c r="P46" s="56">
        <v>0</v>
      </c>
      <c r="Q46" s="56">
        <v>0</v>
      </c>
      <c r="R46" s="56">
        <v>0</v>
      </c>
      <c r="S46" s="56">
        <f t="shared" si="183"/>
        <v>0</v>
      </c>
      <c r="T46" s="56">
        <f t="shared" si="184"/>
        <v>0</v>
      </c>
      <c r="U46" s="56">
        <v>0</v>
      </c>
      <c r="V46" s="56">
        <v>0</v>
      </c>
      <c r="W46" s="56">
        <v>0</v>
      </c>
      <c r="X46" s="56">
        <v>0</v>
      </c>
      <c r="Y46" s="56">
        <f t="shared" si="154"/>
        <v>0</v>
      </c>
      <c r="Z46" s="56">
        <f t="shared" si="154"/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f t="shared" si="155"/>
        <v>0</v>
      </c>
      <c r="AF46" s="56">
        <f t="shared" si="155"/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f t="shared" si="156"/>
        <v>0</v>
      </c>
      <c r="AL46" s="56">
        <f t="shared" si="157"/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f t="shared" si="158"/>
        <v>0</v>
      </c>
      <c r="AR46" s="56">
        <f t="shared" si="158"/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f t="shared" si="159"/>
        <v>0</v>
      </c>
      <c r="AX46" s="56">
        <f t="shared" si="160"/>
        <v>0</v>
      </c>
      <c r="AY46" s="56"/>
      <c r="AZ46" s="56">
        <v>0</v>
      </c>
      <c r="BA46" s="56"/>
      <c r="BB46" s="56">
        <v>0</v>
      </c>
      <c r="BC46" s="56">
        <f t="shared" si="185"/>
        <v>0</v>
      </c>
      <c r="BD46" s="56">
        <f t="shared" si="186"/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f t="shared" si="21"/>
        <v>0</v>
      </c>
      <c r="BJ46" s="56">
        <f t="shared" si="22"/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f t="shared" si="23"/>
        <v>0</v>
      </c>
      <c r="BP46" s="56">
        <f t="shared" si="24"/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f t="shared" si="161"/>
        <v>0</v>
      </c>
      <c r="BV46" s="56">
        <f t="shared" si="161"/>
        <v>0</v>
      </c>
      <c r="BW46" s="56"/>
      <c r="BX46" s="56"/>
      <c r="BY46" s="56"/>
      <c r="BZ46" s="56"/>
      <c r="CA46" s="56">
        <f t="shared" si="187"/>
        <v>0</v>
      </c>
      <c r="CB46" s="56">
        <f t="shared" si="188"/>
        <v>0</v>
      </c>
      <c r="CC46" s="56">
        <v>0</v>
      </c>
      <c r="CD46" s="56">
        <v>0</v>
      </c>
      <c r="CE46" s="56">
        <v>0</v>
      </c>
      <c r="CF46" s="56">
        <v>0</v>
      </c>
      <c r="CG46" s="56">
        <f t="shared" si="162"/>
        <v>0</v>
      </c>
      <c r="CH46" s="56">
        <f t="shared" si="162"/>
        <v>0</v>
      </c>
      <c r="CI46" s="56">
        <v>0</v>
      </c>
      <c r="CJ46" s="56">
        <v>0</v>
      </c>
      <c r="CK46" s="56">
        <v>0</v>
      </c>
      <c r="CL46" s="56">
        <v>0</v>
      </c>
      <c r="CM46" s="56">
        <f t="shared" si="163"/>
        <v>0</v>
      </c>
      <c r="CN46" s="56">
        <f t="shared" si="163"/>
        <v>0</v>
      </c>
      <c r="CO46" s="56">
        <v>0</v>
      </c>
      <c r="CP46" s="56">
        <v>0</v>
      </c>
      <c r="CQ46" s="56">
        <v>0</v>
      </c>
      <c r="CR46" s="56">
        <v>0</v>
      </c>
      <c r="CS46" s="56">
        <f t="shared" si="189"/>
        <v>0</v>
      </c>
      <c r="CT46" s="56">
        <f t="shared" si="190"/>
        <v>0</v>
      </c>
      <c r="CU46" s="56">
        <v>0</v>
      </c>
      <c r="CV46" s="56">
        <v>0</v>
      </c>
      <c r="CW46" s="56">
        <v>0</v>
      </c>
      <c r="CX46" s="56">
        <v>0</v>
      </c>
      <c r="CY46" s="56">
        <f t="shared" si="164"/>
        <v>0</v>
      </c>
      <c r="CZ46" s="56">
        <f t="shared" si="164"/>
        <v>0</v>
      </c>
      <c r="DA46" s="56">
        <v>0</v>
      </c>
      <c r="DB46" s="56">
        <v>0</v>
      </c>
      <c r="DC46" s="56">
        <v>0</v>
      </c>
      <c r="DD46" s="56">
        <v>0</v>
      </c>
      <c r="DE46" s="56">
        <f t="shared" si="165"/>
        <v>0</v>
      </c>
      <c r="DF46" s="56">
        <f t="shared" si="165"/>
        <v>0</v>
      </c>
      <c r="DG46" s="56">
        <v>0</v>
      </c>
      <c r="DH46" s="56">
        <v>0</v>
      </c>
      <c r="DI46" s="56">
        <v>0</v>
      </c>
      <c r="DJ46" s="56">
        <v>0</v>
      </c>
      <c r="DK46" s="56">
        <f t="shared" si="166"/>
        <v>0</v>
      </c>
      <c r="DL46" s="56">
        <f t="shared" si="166"/>
        <v>0</v>
      </c>
      <c r="DM46" s="56">
        <v>0</v>
      </c>
      <c r="DN46" s="56">
        <v>0</v>
      </c>
      <c r="DO46" s="56">
        <v>0</v>
      </c>
      <c r="DP46" s="56">
        <v>0</v>
      </c>
      <c r="DQ46" s="56">
        <f t="shared" si="167"/>
        <v>0</v>
      </c>
      <c r="DR46" s="56">
        <f t="shared" si="167"/>
        <v>0</v>
      </c>
      <c r="DS46" s="56">
        <v>0</v>
      </c>
      <c r="DT46" s="56">
        <v>0</v>
      </c>
      <c r="DU46" s="56">
        <v>0</v>
      </c>
      <c r="DV46" s="56">
        <v>0</v>
      </c>
      <c r="DW46" s="56">
        <f t="shared" si="191"/>
        <v>0</v>
      </c>
      <c r="DX46" s="56">
        <f t="shared" si="192"/>
        <v>0</v>
      </c>
      <c r="DY46" s="56">
        <v>0</v>
      </c>
      <c r="DZ46" s="56">
        <v>0</v>
      </c>
      <c r="EA46" s="56">
        <v>0</v>
      </c>
      <c r="EB46" s="56">
        <v>0</v>
      </c>
      <c r="EC46" s="56">
        <f t="shared" si="193"/>
        <v>0</v>
      </c>
      <c r="ED46" s="56">
        <f t="shared" si="194"/>
        <v>0</v>
      </c>
      <c r="EE46" s="56">
        <v>0</v>
      </c>
      <c r="EF46" s="56">
        <v>0</v>
      </c>
      <c r="EG46" s="56">
        <v>0</v>
      </c>
      <c r="EH46" s="56">
        <v>0</v>
      </c>
      <c r="EI46" s="56">
        <f t="shared" si="195"/>
        <v>0</v>
      </c>
      <c r="EJ46" s="56">
        <f t="shared" si="196"/>
        <v>0</v>
      </c>
      <c r="EK46" s="56">
        <v>0</v>
      </c>
      <c r="EL46" s="56">
        <v>0</v>
      </c>
      <c r="EM46" s="56">
        <v>0</v>
      </c>
      <c r="EN46" s="56">
        <v>0</v>
      </c>
      <c r="EO46" s="56">
        <f t="shared" si="168"/>
        <v>0</v>
      </c>
      <c r="EP46" s="56">
        <f t="shared" si="168"/>
        <v>0</v>
      </c>
      <c r="EQ46" s="56"/>
      <c r="ER46" s="56">
        <v>0</v>
      </c>
      <c r="ES46" s="56">
        <v>2</v>
      </c>
      <c r="ET46" s="87">
        <v>1</v>
      </c>
      <c r="EU46" s="56">
        <f t="shared" si="197"/>
        <v>2</v>
      </c>
      <c r="EV46" s="56">
        <f t="shared" si="198"/>
        <v>1</v>
      </c>
      <c r="EW46" s="56">
        <v>0</v>
      </c>
      <c r="EX46" s="56">
        <v>0</v>
      </c>
      <c r="EY46" s="56">
        <v>0</v>
      </c>
      <c r="EZ46" s="56">
        <v>0</v>
      </c>
      <c r="FA46" s="56">
        <f t="shared" si="169"/>
        <v>0</v>
      </c>
      <c r="FB46" s="56">
        <f t="shared" si="169"/>
        <v>0</v>
      </c>
      <c r="FC46" s="56">
        <v>121</v>
      </c>
      <c r="FD46" s="87">
        <v>18</v>
      </c>
      <c r="FE46" s="56">
        <v>0</v>
      </c>
      <c r="FF46" s="87">
        <v>0</v>
      </c>
      <c r="FG46" s="56">
        <f t="shared" si="51"/>
        <v>121</v>
      </c>
      <c r="FH46" s="87">
        <f t="shared" si="52"/>
        <v>18</v>
      </c>
      <c r="FI46" s="56"/>
      <c r="FJ46" s="56">
        <v>0</v>
      </c>
      <c r="FK46" s="56"/>
      <c r="FL46" s="56">
        <v>0</v>
      </c>
      <c r="FM46" s="56">
        <f t="shared" si="170"/>
        <v>0</v>
      </c>
      <c r="FN46" s="56">
        <f t="shared" si="171"/>
        <v>0</v>
      </c>
      <c r="FO46" s="56">
        <v>0</v>
      </c>
      <c r="FP46" s="56">
        <v>0</v>
      </c>
      <c r="FQ46" s="56">
        <v>0</v>
      </c>
      <c r="FR46" s="56">
        <v>0</v>
      </c>
      <c r="FS46" s="56">
        <f t="shared" si="172"/>
        <v>0</v>
      </c>
      <c r="FT46" s="56">
        <f t="shared" si="172"/>
        <v>0</v>
      </c>
      <c r="FU46" s="56">
        <v>0</v>
      </c>
      <c r="FV46" s="56">
        <v>0</v>
      </c>
      <c r="FW46" s="56">
        <v>0</v>
      </c>
      <c r="FX46" s="56">
        <v>0</v>
      </c>
      <c r="FY46" s="56">
        <f t="shared" si="57"/>
        <v>0</v>
      </c>
      <c r="FZ46" s="56">
        <f t="shared" si="58"/>
        <v>0</v>
      </c>
      <c r="GA46" s="56">
        <v>0</v>
      </c>
      <c r="GB46" s="56">
        <v>0</v>
      </c>
      <c r="GC46" s="56">
        <v>0</v>
      </c>
      <c r="GD46" s="56">
        <v>0</v>
      </c>
      <c r="GE46" s="56">
        <f t="shared" si="199"/>
        <v>0</v>
      </c>
      <c r="GF46" s="56">
        <f t="shared" si="200"/>
        <v>0</v>
      </c>
      <c r="GG46" s="56">
        <v>0</v>
      </c>
      <c r="GH46" s="56">
        <v>0</v>
      </c>
      <c r="GI46" s="56">
        <v>0</v>
      </c>
      <c r="GJ46" s="56">
        <v>0</v>
      </c>
      <c r="GK46" s="56">
        <f t="shared" si="173"/>
        <v>0</v>
      </c>
      <c r="GL46" s="56">
        <f t="shared" si="173"/>
        <v>0</v>
      </c>
      <c r="GM46" s="56">
        <v>0</v>
      </c>
      <c r="GN46" s="56">
        <v>0</v>
      </c>
      <c r="GO46" s="56">
        <v>0</v>
      </c>
      <c r="GP46" s="56">
        <v>0</v>
      </c>
      <c r="GQ46" s="56">
        <f t="shared" si="201"/>
        <v>0</v>
      </c>
      <c r="GR46" s="56">
        <f t="shared" si="201"/>
        <v>0</v>
      </c>
      <c r="GS46" s="56"/>
      <c r="GT46" s="56"/>
      <c r="GU46" s="56"/>
      <c r="GV46" s="56"/>
      <c r="GW46" s="56">
        <f t="shared" si="174"/>
        <v>0</v>
      </c>
      <c r="GX46" s="56">
        <f t="shared" si="175"/>
        <v>0</v>
      </c>
      <c r="GY46" s="56">
        <v>0</v>
      </c>
      <c r="GZ46" s="56">
        <v>0</v>
      </c>
      <c r="HA46" s="56">
        <v>0</v>
      </c>
      <c r="HB46" s="56">
        <v>0</v>
      </c>
      <c r="HC46" s="56">
        <f t="shared" si="176"/>
        <v>0</v>
      </c>
      <c r="HD46" s="56">
        <f t="shared" si="177"/>
        <v>0</v>
      </c>
      <c r="HE46" s="56">
        <v>0</v>
      </c>
      <c r="HF46" s="56">
        <v>0</v>
      </c>
      <c r="HG46" s="56">
        <v>0</v>
      </c>
      <c r="HH46" s="56">
        <v>0</v>
      </c>
      <c r="HI46" s="56">
        <f t="shared" si="178"/>
        <v>0</v>
      </c>
      <c r="HJ46" s="56">
        <f t="shared" si="179"/>
        <v>0</v>
      </c>
      <c r="HK46" s="56">
        <f t="shared" si="202"/>
        <v>121</v>
      </c>
      <c r="HL46" s="56">
        <f t="shared" si="203"/>
        <v>18</v>
      </c>
      <c r="HM46" s="56">
        <f t="shared" si="204"/>
        <v>2</v>
      </c>
      <c r="HN46" s="56">
        <f t="shared" si="205"/>
        <v>1</v>
      </c>
      <c r="HO46" s="56">
        <f t="shared" si="206"/>
        <v>123</v>
      </c>
      <c r="HP46" s="56">
        <f t="shared" si="207"/>
        <v>19</v>
      </c>
    </row>
    <row r="47" spans="1:224" s="48" customFormat="1" ht="15" customHeight="1" x14ac:dyDescent="0.25">
      <c r="A47" s="36">
        <v>35</v>
      </c>
      <c r="B47" s="37" t="s">
        <v>220</v>
      </c>
      <c r="C47" s="56">
        <v>0</v>
      </c>
      <c r="D47" s="56">
        <v>0</v>
      </c>
      <c r="E47" s="56">
        <v>0</v>
      </c>
      <c r="F47" s="56">
        <v>0</v>
      </c>
      <c r="G47" s="56">
        <f t="shared" si="152"/>
        <v>0</v>
      </c>
      <c r="H47" s="56">
        <f t="shared" si="153"/>
        <v>0</v>
      </c>
      <c r="I47" s="56">
        <v>0</v>
      </c>
      <c r="J47" s="56">
        <v>0</v>
      </c>
      <c r="K47" s="56">
        <v>0</v>
      </c>
      <c r="L47" s="56">
        <v>0</v>
      </c>
      <c r="M47" s="56">
        <f t="shared" si="181"/>
        <v>0</v>
      </c>
      <c r="N47" s="56">
        <f t="shared" si="182"/>
        <v>0</v>
      </c>
      <c r="O47" s="56">
        <v>0</v>
      </c>
      <c r="P47" s="56">
        <v>0</v>
      </c>
      <c r="Q47" s="56">
        <v>0</v>
      </c>
      <c r="R47" s="56">
        <v>0</v>
      </c>
      <c r="S47" s="56">
        <f t="shared" si="183"/>
        <v>0</v>
      </c>
      <c r="T47" s="56">
        <f t="shared" si="184"/>
        <v>0</v>
      </c>
      <c r="U47" s="56">
        <v>0</v>
      </c>
      <c r="V47" s="56">
        <v>0</v>
      </c>
      <c r="W47" s="56">
        <v>0</v>
      </c>
      <c r="X47" s="56">
        <v>0</v>
      </c>
      <c r="Y47" s="56">
        <f t="shared" si="154"/>
        <v>0</v>
      </c>
      <c r="Z47" s="56">
        <f t="shared" si="154"/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f t="shared" si="155"/>
        <v>0</v>
      </c>
      <c r="AF47" s="56">
        <f t="shared" si="155"/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f t="shared" si="156"/>
        <v>0</v>
      </c>
      <c r="AL47" s="56">
        <f t="shared" si="157"/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f t="shared" si="158"/>
        <v>0</v>
      </c>
      <c r="AR47" s="56">
        <f t="shared" si="158"/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f t="shared" si="159"/>
        <v>0</v>
      </c>
      <c r="AX47" s="56">
        <f t="shared" si="160"/>
        <v>0</v>
      </c>
      <c r="AY47" s="56"/>
      <c r="AZ47" s="56">
        <v>0</v>
      </c>
      <c r="BA47" s="56"/>
      <c r="BB47" s="56">
        <v>0</v>
      </c>
      <c r="BC47" s="56">
        <f t="shared" si="185"/>
        <v>0</v>
      </c>
      <c r="BD47" s="56">
        <f t="shared" si="186"/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f t="shared" si="21"/>
        <v>0</v>
      </c>
      <c r="BJ47" s="56">
        <f t="shared" si="22"/>
        <v>0</v>
      </c>
      <c r="BK47" s="56">
        <v>97</v>
      </c>
      <c r="BL47" s="56">
        <v>32</v>
      </c>
      <c r="BM47" s="56">
        <v>0</v>
      </c>
      <c r="BN47" s="56">
        <v>0</v>
      </c>
      <c r="BO47" s="56">
        <f t="shared" si="23"/>
        <v>97</v>
      </c>
      <c r="BP47" s="56">
        <f t="shared" si="24"/>
        <v>32</v>
      </c>
      <c r="BQ47" s="56">
        <v>0</v>
      </c>
      <c r="BR47" s="56">
        <v>0</v>
      </c>
      <c r="BS47" s="56">
        <v>0</v>
      </c>
      <c r="BT47" s="56">
        <v>0</v>
      </c>
      <c r="BU47" s="56">
        <f t="shared" si="161"/>
        <v>0</v>
      </c>
      <c r="BV47" s="56">
        <f t="shared" si="161"/>
        <v>0</v>
      </c>
      <c r="BW47" s="56"/>
      <c r="BX47" s="56"/>
      <c r="BY47" s="56"/>
      <c r="BZ47" s="56"/>
      <c r="CA47" s="56">
        <f t="shared" si="187"/>
        <v>0</v>
      </c>
      <c r="CB47" s="56">
        <f t="shared" si="188"/>
        <v>0</v>
      </c>
      <c r="CC47" s="56">
        <v>0</v>
      </c>
      <c r="CD47" s="56">
        <v>0</v>
      </c>
      <c r="CE47" s="56">
        <v>0</v>
      </c>
      <c r="CF47" s="56">
        <v>0</v>
      </c>
      <c r="CG47" s="56">
        <f t="shared" si="162"/>
        <v>0</v>
      </c>
      <c r="CH47" s="56">
        <f t="shared" si="162"/>
        <v>0</v>
      </c>
      <c r="CI47" s="56">
        <v>0</v>
      </c>
      <c r="CJ47" s="56">
        <v>0</v>
      </c>
      <c r="CK47" s="56">
        <v>0</v>
      </c>
      <c r="CL47" s="56">
        <v>0</v>
      </c>
      <c r="CM47" s="56">
        <f t="shared" si="163"/>
        <v>0</v>
      </c>
      <c r="CN47" s="56">
        <f t="shared" si="163"/>
        <v>0</v>
      </c>
      <c r="CO47" s="56">
        <v>0</v>
      </c>
      <c r="CP47" s="56">
        <v>0</v>
      </c>
      <c r="CQ47" s="56">
        <v>0</v>
      </c>
      <c r="CR47" s="56">
        <v>0</v>
      </c>
      <c r="CS47" s="56">
        <f t="shared" si="189"/>
        <v>0</v>
      </c>
      <c r="CT47" s="56">
        <f t="shared" si="190"/>
        <v>0</v>
      </c>
      <c r="CU47" s="56">
        <v>0</v>
      </c>
      <c r="CV47" s="56">
        <v>0</v>
      </c>
      <c r="CW47" s="56">
        <v>0</v>
      </c>
      <c r="CX47" s="56">
        <v>0</v>
      </c>
      <c r="CY47" s="56">
        <f t="shared" si="164"/>
        <v>0</v>
      </c>
      <c r="CZ47" s="56">
        <f t="shared" si="164"/>
        <v>0</v>
      </c>
      <c r="DA47" s="56">
        <v>0</v>
      </c>
      <c r="DB47" s="56">
        <v>0</v>
      </c>
      <c r="DC47" s="56">
        <v>0</v>
      </c>
      <c r="DD47" s="56">
        <v>0</v>
      </c>
      <c r="DE47" s="56">
        <f t="shared" si="165"/>
        <v>0</v>
      </c>
      <c r="DF47" s="56">
        <f t="shared" si="165"/>
        <v>0</v>
      </c>
      <c r="DG47" s="56">
        <f>DC47+DE47</f>
        <v>0</v>
      </c>
      <c r="DH47" s="56">
        <f>DD47+DF47</f>
        <v>0</v>
      </c>
      <c r="DI47" s="56"/>
      <c r="DJ47" s="56">
        <v>0</v>
      </c>
      <c r="DK47" s="56">
        <f t="shared" si="166"/>
        <v>0</v>
      </c>
      <c r="DL47" s="56">
        <f t="shared" si="166"/>
        <v>0</v>
      </c>
      <c r="DM47" s="56">
        <v>0</v>
      </c>
      <c r="DN47" s="56">
        <v>0</v>
      </c>
      <c r="DO47" s="56">
        <v>0</v>
      </c>
      <c r="DP47" s="56">
        <v>0</v>
      </c>
      <c r="DQ47" s="56">
        <f t="shared" si="167"/>
        <v>0</v>
      </c>
      <c r="DR47" s="56">
        <f t="shared" si="167"/>
        <v>0</v>
      </c>
      <c r="DS47" s="56">
        <v>0</v>
      </c>
      <c r="DT47" s="56">
        <v>0</v>
      </c>
      <c r="DU47" s="56">
        <v>0</v>
      </c>
      <c r="DV47" s="56">
        <v>0</v>
      </c>
      <c r="DW47" s="56">
        <f t="shared" si="191"/>
        <v>0</v>
      </c>
      <c r="DX47" s="56">
        <f t="shared" si="192"/>
        <v>0</v>
      </c>
      <c r="DY47" s="56">
        <v>0</v>
      </c>
      <c r="DZ47" s="56">
        <v>0</v>
      </c>
      <c r="EA47" s="56">
        <v>0</v>
      </c>
      <c r="EB47" s="56">
        <v>0</v>
      </c>
      <c r="EC47" s="56">
        <f t="shared" si="193"/>
        <v>0</v>
      </c>
      <c r="ED47" s="56">
        <f t="shared" si="194"/>
        <v>0</v>
      </c>
      <c r="EE47" s="56">
        <v>0</v>
      </c>
      <c r="EF47" s="56">
        <v>0</v>
      </c>
      <c r="EG47" s="56">
        <v>0</v>
      </c>
      <c r="EH47" s="56">
        <v>0</v>
      </c>
      <c r="EI47" s="56">
        <f t="shared" si="195"/>
        <v>0</v>
      </c>
      <c r="EJ47" s="56">
        <f t="shared" si="196"/>
        <v>0</v>
      </c>
      <c r="EK47" s="56">
        <v>0</v>
      </c>
      <c r="EL47" s="56">
        <v>0</v>
      </c>
      <c r="EM47" s="56">
        <v>0</v>
      </c>
      <c r="EN47" s="56">
        <v>0</v>
      </c>
      <c r="EO47" s="56">
        <f t="shared" si="168"/>
        <v>0</v>
      </c>
      <c r="EP47" s="56">
        <f t="shared" si="168"/>
        <v>0</v>
      </c>
      <c r="EQ47" s="56"/>
      <c r="ER47" s="56">
        <v>0</v>
      </c>
      <c r="ES47" s="56">
        <v>2</v>
      </c>
      <c r="ET47" s="56">
        <v>1</v>
      </c>
      <c r="EU47" s="56">
        <f t="shared" si="197"/>
        <v>2</v>
      </c>
      <c r="EV47" s="56">
        <f t="shared" si="198"/>
        <v>1</v>
      </c>
      <c r="EW47" s="56">
        <v>0</v>
      </c>
      <c r="EX47" s="56">
        <v>0</v>
      </c>
      <c r="EY47" s="56">
        <v>0</v>
      </c>
      <c r="EZ47" s="56">
        <v>0</v>
      </c>
      <c r="FA47" s="56">
        <f t="shared" si="169"/>
        <v>0</v>
      </c>
      <c r="FB47" s="56">
        <f t="shared" si="169"/>
        <v>0</v>
      </c>
      <c r="FC47" s="56">
        <v>0</v>
      </c>
      <c r="FD47" s="87">
        <v>0</v>
      </c>
      <c r="FE47" s="56">
        <v>0</v>
      </c>
      <c r="FF47" s="87">
        <v>0</v>
      </c>
      <c r="FG47" s="56">
        <f t="shared" si="51"/>
        <v>0</v>
      </c>
      <c r="FH47" s="56">
        <f t="shared" si="52"/>
        <v>0</v>
      </c>
      <c r="FI47" s="56"/>
      <c r="FJ47" s="56">
        <v>0</v>
      </c>
      <c r="FK47" s="56"/>
      <c r="FL47" s="56">
        <v>0</v>
      </c>
      <c r="FM47" s="56">
        <f t="shared" si="170"/>
        <v>0</v>
      </c>
      <c r="FN47" s="56">
        <f t="shared" si="171"/>
        <v>0</v>
      </c>
      <c r="FO47" s="56">
        <v>0</v>
      </c>
      <c r="FP47" s="56">
        <v>0</v>
      </c>
      <c r="FQ47" s="56">
        <v>0</v>
      </c>
      <c r="FR47" s="56">
        <v>0</v>
      </c>
      <c r="FS47" s="56">
        <f t="shared" si="172"/>
        <v>0</v>
      </c>
      <c r="FT47" s="56">
        <f t="shared" si="172"/>
        <v>0</v>
      </c>
      <c r="FU47" s="56">
        <v>0</v>
      </c>
      <c r="FV47" s="56">
        <v>0</v>
      </c>
      <c r="FW47" s="56">
        <v>0</v>
      </c>
      <c r="FX47" s="56">
        <v>0</v>
      </c>
      <c r="FY47" s="56">
        <f t="shared" si="57"/>
        <v>0</v>
      </c>
      <c r="FZ47" s="56">
        <f t="shared" si="58"/>
        <v>0</v>
      </c>
      <c r="GA47" s="56">
        <v>0</v>
      </c>
      <c r="GB47" s="56">
        <v>0</v>
      </c>
      <c r="GC47" s="56">
        <v>0</v>
      </c>
      <c r="GD47" s="56">
        <v>0</v>
      </c>
      <c r="GE47" s="56">
        <f t="shared" si="199"/>
        <v>0</v>
      </c>
      <c r="GF47" s="56">
        <f t="shared" si="200"/>
        <v>0</v>
      </c>
      <c r="GG47" s="56">
        <v>0</v>
      </c>
      <c r="GH47" s="56">
        <v>0</v>
      </c>
      <c r="GI47" s="56">
        <v>0</v>
      </c>
      <c r="GJ47" s="56">
        <v>0</v>
      </c>
      <c r="GK47" s="56">
        <f t="shared" si="173"/>
        <v>0</v>
      </c>
      <c r="GL47" s="56">
        <f t="shared" si="173"/>
        <v>0</v>
      </c>
      <c r="GM47" s="56">
        <v>0</v>
      </c>
      <c r="GN47" s="56">
        <v>0</v>
      </c>
      <c r="GO47" s="56">
        <v>0</v>
      </c>
      <c r="GP47" s="56">
        <v>0</v>
      </c>
      <c r="GQ47" s="56">
        <f t="shared" si="201"/>
        <v>0</v>
      </c>
      <c r="GR47" s="56">
        <f t="shared" si="201"/>
        <v>0</v>
      </c>
      <c r="GS47" s="56">
        <v>326</v>
      </c>
      <c r="GT47" s="56">
        <v>461</v>
      </c>
      <c r="GU47" s="56">
        <v>143</v>
      </c>
      <c r="GV47" s="56">
        <v>80</v>
      </c>
      <c r="GW47" s="56">
        <f t="shared" si="174"/>
        <v>469</v>
      </c>
      <c r="GX47" s="56">
        <f t="shared" si="175"/>
        <v>541</v>
      </c>
      <c r="GY47" s="56">
        <v>0</v>
      </c>
      <c r="GZ47" s="56">
        <v>0</v>
      </c>
      <c r="HA47" s="56">
        <v>0</v>
      </c>
      <c r="HB47" s="56">
        <v>0</v>
      </c>
      <c r="HC47" s="56">
        <f t="shared" si="176"/>
        <v>0</v>
      </c>
      <c r="HD47" s="56">
        <f t="shared" si="177"/>
        <v>0</v>
      </c>
      <c r="HE47" s="56">
        <v>0</v>
      </c>
      <c r="HF47" s="56">
        <v>0</v>
      </c>
      <c r="HG47" s="56">
        <v>0</v>
      </c>
      <c r="HH47" s="56">
        <v>0</v>
      </c>
      <c r="HI47" s="56">
        <f t="shared" si="178"/>
        <v>0</v>
      </c>
      <c r="HJ47" s="56">
        <f t="shared" si="179"/>
        <v>0</v>
      </c>
      <c r="HK47" s="56">
        <f t="shared" si="202"/>
        <v>423</v>
      </c>
      <c r="HL47" s="56">
        <f t="shared" si="203"/>
        <v>493</v>
      </c>
      <c r="HM47" s="56">
        <f t="shared" si="204"/>
        <v>145</v>
      </c>
      <c r="HN47" s="56">
        <f t="shared" si="205"/>
        <v>81</v>
      </c>
      <c r="HO47" s="56">
        <f t="shared" si="206"/>
        <v>568</v>
      </c>
      <c r="HP47" s="56">
        <f t="shared" si="207"/>
        <v>574</v>
      </c>
    </row>
    <row r="48" spans="1:224" ht="15" customHeight="1" x14ac:dyDescent="0.25">
      <c r="A48" s="44"/>
      <c r="B48" s="45" t="s">
        <v>221</v>
      </c>
      <c r="C48" s="46">
        <f t="shared" ref="C48:H48" si="208">SUM(C39:C47)</f>
        <v>0</v>
      </c>
      <c r="D48" s="46">
        <f t="shared" si="208"/>
        <v>0</v>
      </c>
      <c r="E48" s="46">
        <f t="shared" si="208"/>
        <v>0</v>
      </c>
      <c r="F48" s="46">
        <f t="shared" si="208"/>
        <v>0</v>
      </c>
      <c r="G48" s="46">
        <f t="shared" si="208"/>
        <v>0</v>
      </c>
      <c r="H48" s="46">
        <f t="shared" si="208"/>
        <v>0</v>
      </c>
      <c r="I48" s="46">
        <f t="shared" ref="I48:BT48" si="209">SUM(I39:I47)</f>
        <v>0</v>
      </c>
      <c r="J48" s="46">
        <f t="shared" si="209"/>
        <v>0</v>
      </c>
      <c r="K48" s="46">
        <f t="shared" si="209"/>
        <v>0</v>
      </c>
      <c r="L48" s="46">
        <f t="shared" si="209"/>
        <v>0</v>
      </c>
      <c r="M48" s="46">
        <f t="shared" si="209"/>
        <v>0</v>
      </c>
      <c r="N48" s="46">
        <f t="shared" si="209"/>
        <v>0</v>
      </c>
      <c r="O48" s="46">
        <f t="shared" si="209"/>
        <v>0</v>
      </c>
      <c r="P48" s="46">
        <f t="shared" si="209"/>
        <v>0</v>
      </c>
      <c r="Q48" s="46">
        <f t="shared" si="209"/>
        <v>0</v>
      </c>
      <c r="R48" s="46">
        <f t="shared" si="209"/>
        <v>0</v>
      </c>
      <c r="S48" s="46">
        <f t="shared" si="209"/>
        <v>0</v>
      </c>
      <c r="T48" s="46">
        <f t="shared" si="209"/>
        <v>0</v>
      </c>
      <c r="U48" s="46">
        <f t="shared" si="209"/>
        <v>0</v>
      </c>
      <c r="V48" s="46">
        <f t="shared" si="209"/>
        <v>0</v>
      </c>
      <c r="W48" s="46">
        <f t="shared" si="209"/>
        <v>0</v>
      </c>
      <c r="X48" s="46">
        <f t="shared" si="209"/>
        <v>0</v>
      </c>
      <c r="Y48" s="46">
        <f t="shared" si="209"/>
        <v>0</v>
      </c>
      <c r="Z48" s="46">
        <f t="shared" si="209"/>
        <v>0</v>
      </c>
      <c r="AA48" s="46">
        <f t="shared" si="209"/>
        <v>0</v>
      </c>
      <c r="AB48" s="46">
        <f t="shared" si="209"/>
        <v>0</v>
      </c>
      <c r="AC48" s="46">
        <f t="shared" si="209"/>
        <v>0</v>
      </c>
      <c r="AD48" s="46">
        <f t="shared" si="209"/>
        <v>0</v>
      </c>
      <c r="AE48" s="46">
        <f t="shared" si="209"/>
        <v>0</v>
      </c>
      <c r="AF48" s="46">
        <f t="shared" si="209"/>
        <v>0</v>
      </c>
      <c r="AG48" s="46">
        <f t="shared" si="209"/>
        <v>0</v>
      </c>
      <c r="AH48" s="46">
        <f t="shared" si="209"/>
        <v>0</v>
      </c>
      <c r="AI48" s="46">
        <f t="shared" si="209"/>
        <v>0</v>
      </c>
      <c r="AJ48" s="46">
        <f t="shared" si="209"/>
        <v>0</v>
      </c>
      <c r="AK48" s="46">
        <f t="shared" si="209"/>
        <v>0</v>
      </c>
      <c r="AL48" s="46">
        <f t="shared" si="209"/>
        <v>0</v>
      </c>
      <c r="AM48" s="46">
        <f t="shared" si="209"/>
        <v>0</v>
      </c>
      <c r="AN48" s="46">
        <f t="shared" si="209"/>
        <v>0</v>
      </c>
      <c r="AO48" s="46">
        <f t="shared" si="209"/>
        <v>0</v>
      </c>
      <c r="AP48" s="46">
        <f t="shared" si="209"/>
        <v>0</v>
      </c>
      <c r="AQ48" s="46">
        <f t="shared" si="209"/>
        <v>0</v>
      </c>
      <c r="AR48" s="46">
        <f t="shared" si="209"/>
        <v>0</v>
      </c>
      <c r="AS48" s="46">
        <f t="shared" si="209"/>
        <v>0</v>
      </c>
      <c r="AT48" s="46">
        <f t="shared" si="209"/>
        <v>0</v>
      </c>
      <c r="AU48" s="46">
        <f t="shared" si="209"/>
        <v>0</v>
      </c>
      <c r="AV48" s="46">
        <f t="shared" si="209"/>
        <v>0</v>
      </c>
      <c r="AW48" s="46">
        <f t="shared" si="209"/>
        <v>0</v>
      </c>
      <c r="AX48" s="46">
        <f t="shared" si="209"/>
        <v>0</v>
      </c>
      <c r="AY48" s="46">
        <f t="shared" si="209"/>
        <v>453</v>
      </c>
      <c r="AZ48" s="46">
        <f t="shared" si="209"/>
        <v>300</v>
      </c>
      <c r="BA48" s="46">
        <f t="shared" si="209"/>
        <v>74</v>
      </c>
      <c r="BB48" s="46">
        <f t="shared" si="209"/>
        <v>48</v>
      </c>
      <c r="BC48" s="46">
        <f t="shared" si="209"/>
        <v>527</v>
      </c>
      <c r="BD48" s="46">
        <f t="shared" si="209"/>
        <v>348</v>
      </c>
      <c r="BE48" s="46">
        <f t="shared" si="209"/>
        <v>49</v>
      </c>
      <c r="BF48" s="46">
        <f t="shared" si="209"/>
        <v>28</v>
      </c>
      <c r="BG48" s="46">
        <f t="shared" si="209"/>
        <v>11</v>
      </c>
      <c r="BH48" s="46">
        <f t="shared" si="209"/>
        <v>6</v>
      </c>
      <c r="BI48" s="46">
        <f t="shared" si="209"/>
        <v>60</v>
      </c>
      <c r="BJ48" s="46">
        <f t="shared" si="209"/>
        <v>34</v>
      </c>
      <c r="BK48" s="46">
        <f t="shared" si="209"/>
        <v>353</v>
      </c>
      <c r="BL48" s="46">
        <f t="shared" si="209"/>
        <v>104</v>
      </c>
      <c r="BM48" s="46">
        <f t="shared" si="209"/>
        <v>30</v>
      </c>
      <c r="BN48" s="46">
        <f t="shared" si="209"/>
        <v>19</v>
      </c>
      <c r="BO48" s="46">
        <f t="shared" si="209"/>
        <v>383</v>
      </c>
      <c r="BP48" s="46">
        <f t="shared" si="209"/>
        <v>123</v>
      </c>
      <c r="BQ48" s="46">
        <f t="shared" si="209"/>
        <v>0</v>
      </c>
      <c r="BR48" s="46">
        <f t="shared" si="209"/>
        <v>0</v>
      </c>
      <c r="BS48" s="46">
        <f t="shared" si="209"/>
        <v>0</v>
      </c>
      <c r="BT48" s="46">
        <f t="shared" si="209"/>
        <v>0</v>
      </c>
      <c r="BU48" s="46">
        <f t="shared" ref="BU48:EF48" si="210">SUM(BU39:BU47)</f>
        <v>0</v>
      </c>
      <c r="BV48" s="46">
        <f t="shared" si="210"/>
        <v>0</v>
      </c>
      <c r="BW48" s="46">
        <f t="shared" si="210"/>
        <v>0</v>
      </c>
      <c r="BX48" s="46">
        <f t="shared" si="210"/>
        <v>0</v>
      </c>
      <c r="BY48" s="46">
        <f t="shared" si="210"/>
        <v>0</v>
      </c>
      <c r="BZ48" s="46">
        <f t="shared" si="210"/>
        <v>0</v>
      </c>
      <c r="CA48" s="46">
        <f t="shared" si="210"/>
        <v>0</v>
      </c>
      <c r="CB48" s="46">
        <f t="shared" si="210"/>
        <v>0</v>
      </c>
      <c r="CC48" s="46">
        <f t="shared" si="210"/>
        <v>0</v>
      </c>
      <c r="CD48" s="46">
        <f t="shared" si="210"/>
        <v>0</v>
      </c>
      <c r="CE48" s="46">
        <f t="shared" si="210"/>
        <v>0</v>
      </c>
      <c r="CF48" s="46">
        <f t="shared" si="210"/>
        <v>0</v>
      </c>
      <c r="CG48" s="46">
        <f t="shared" si="210"/>
        <v>0</v>
      </c>
      <c r="CH48" s="46">
        <f t="shared" si="210"/>
        <v>0</v>
      </c>
      <c r="CI48" s="46">
        <f t="shared" si="210"/>
        <v>0</v>
      </c>
      <c r="CJ48" s="46">
        <f t="shared" si="210"/>
        <v>0</v>
      </c>
      <c r="CK48" s="46">
        <f t="shared" si="210"/>
        <v>0</v>
      </c>
      <c r="CL48" s="46">
        <f t="shared" si="210"/>
        <v>0</v>
      </c>
      <c r="CM48" s="46">
        <f t="shared" si="210"/>
        <v>0</v>
      </c>
      <c r="CN48" s="46">
        <f t="shared" si="210"/>
        <v>0</v>
      </c>
      <c r="CO48" s="46">
        <f t="shared" si="210"/>
        <v>503</v>
      </c>
      <c r="CP48" s="46">
        <f t="shared" si="210"/>
        <v>205</v>
      </c>
      <c r="CQ48" s="46">
        <f t="shared" si="210"/>
        <v>161</v>
      </c>
      <c r="CR48" s="46">
        <f t="shared" si="210"/>
        <v>200</v>
      </c>
      <c r="CS48" s="46">
        <f t="shared" si="210"/>
        <v>664</v>
      </c>
      <c r="CT48" s="46">
        <f t="shared" si="210"/>
        <v>405</v>
      </c>
      <c r="CU48" s="46">
        <f t="shared" si="210"/>
        <v>0</v>
      </c>
      <c r="CV48" s="46">
        <f t="shared" si="210"/>
        <v>0</v>
      </c>
      <c r="CW48" s="46">
        <f t="shared" si="210"/>
        <v>0</v>
      </c>
      <c r="CX48" s="46">
        <f t="shared" si="210"/>
        <v>0</v>
      </c>
      <c r="CY48" s="46">
        <f t="shared" si="210"/>
        <v>0</v>
      </c>
      <c r="CZ48" s="46">
        <f t="shared" si="210"/>
        <v>0</v>
      </c>
      <c r="DA48" s="46">
        <f t="shared" si="210"/>
        <v>0</v>
      </c>
      <c r="DB48" s="46">
        <f t="shared" si="210"/>
        <v>0</v>
      </c>
      <c r="DC48" s="46">
        <f t="shared" si="210"/>
        <v>0</v>
      </c>
      <c r="DD48" s="46">
        <f t="shared" si="210"/>
        <v>0</v>
      </c>
      <c r="DE48" s="46">
        <f t="shared" si="210"/>
        <v>0</v>
      </c>
      <c r="DF48" s="46">
        <f t="shared" si="210"/>
        <v>0</v>
      </c>
      <c r="DG48" s="46">
        <f t="shared" si="210"/>
        <v>0</v>
      </c>
      <c r="DH48" s="46">
        <f t="shared" si="210"/>
        <v>0</v>
      </c>
      <c r="DI48" s="46">
        <f t="shared" si="210"/>
        <v>0</v>
      </c>
      <c r="DJ48" s="46">
        <f t="shared" si="210"/>
        <v>0</v>
      </c>
      <c r="DK48" s="46">
        <f t="shared" si="210"/>
        <v>0</v>
      </c>
      <c r="DL48" s="46">
        <f t="shared" si="210"/>
        <v>0</v>
      </c>
      <c r="DM48" s="46">
        <f t="shared" si="210"/>
        <v>0</v>
      </c>
      <c r="DN48" s="46">
        <f t="shared" si="210"/>
        <v>0</v>
      </c>
      <c r="DO48" s="46">
        <f t="shared" si="210"/>
        <v>0</v>
      </c>
      <c r="DP48" s="46">
        <f t="shared" si="210"/>
        <v>0</v>
      </c>
      <c r="DQ48" s="46">
        <f t="shared" si="210"/>
        <v>0</v>
      </c>
      <c r="DR48" s="46">
        <f t="shared" si="210"/>
        <v>0</v>
      </c>
      <c r="DS48" s="46">
        <f t="shared" si="210"/>
        <v>0</v>
      </c>
      <c r="DT48" s="46">
        <f t="shared" si="210"/>
        <v>0</v>
      </c>
      <c r="DU48" s="46">
        <f t="shared" si="210"/>
        <v>0</v>
      </c>
      <c r="DV48" s="46">
        <f t="shared" si="210"/>
        <v>0</v>
      </c>
      <c r="DW48" s="46">
        <f t="shared" si="210"/>
        <v>0</v>
      </c>
      <c r="DX48" s="46">
        <f t="shared" si="210"/>
        <v>0</v>
      </c>
      <c r="DY48" s="46">
        <f t="shared" si="210"/>
        <v>74</v>
      </c>
      <c r="DZ48" s="46">
        <f t="shared" si="210"/>
        <v>100</v>
      </c>
      <c r="EA48" s="46">
        <f t="shared" si="210"/>
        <v>0</v>
      </c>
      <c r="EB48" s="46">
        <f t="shared" si="210"/>
        <v>0</v>
      </c>
      <c r="EC48" s="46">
        <f t="shared" si="210"/>
        <v>74</v>
      </c>
      <c r="ED48" s="46">
        <f t="shared" si="210"/>
        <v>100</v>
      </c>
      <c r="EE48" s="46">
        <f t="shared" si="210"/>
        <v>0</v>
      </c>
      <c r="EF48" s="46">
        <f t="shared" si="210"/>
        <v>0</v>
      </c>
      <c r="EG48" s="46">
        <f t="shared" ref="EG48:GR48" si="211">SUM(EG39:EG47)</f>
        <v>0</v>
      </c>
      <c r="EH48" s="46">
        <f t="shared" si="211"/>
        <v>0</v>
      </c>
      <c r="EI48" s="46">
        <f t="shared" si="211"/>
        <v>0</v>
      </c>
      <c r="EJ48" s="46">
        <f t="shared" si="211"/>
        <v>0</v>
      </c>
      <c r="EK48" s="46">
        <f t="shared" si="211"/>
        <v>0</v>
      </c>
      <c r="EL48" s="46">
        <f t="shared" si="211"/>
        <v>0</v>
      </c>
      <c r="EM48" s="46">
        <f t="shared" si="211"/>
        <v>0</v>
      </c>
      <c r="EN48" s="46">
        <f t="shared" si="211"/>
        <v>0</v>
      </c>
      <c r="EO48" s="46">
        <f t="shared" si="211"/>
        <v>0</v>
      </c>
      <c r="EP48" s="46">
        <f t="shared" si="211"/>
        <v>0</v>
      </c>
      <c r="EQ48" s="46">
        <f t="shared" si="211"/>
        <v>0</v>
      </c>
      <c r="ER48" s="46">
        <f t="shared" si="211"/>
        <v>0</v>
      </c>
      <c r="ES48" s="46">
        <f t="shared" si="211"/>
        <v>20</v>
      </c>
      <c r="ET48" s="46">
        <f t="shared" si="211"/>
        <v>9</v>
      </c>
      <c r="EU48" s="46">
        <f t="shared" si="211"/>
        <v>20</v>
      </c>
      <c r="EV48" s="46">
        <f t="shared" si="211"/>
        <v>9</v>
      </c>
      <c r="EW48" s="46">
        <f t="shared" si="211"/>
        <v>0</v>
      </c>
      <c r="EX48" s="46">
        <f t="shared" si="211"/>
        <v>0</v>
      </c>
      <c r="EY48" s="46">
        <f t="shared" si="211"/>
        <v>0</v>
      </c>
      <c r="EZ48" s="46">
        <f t="shared" si="211"/>
        <v>0</v>
      </c>
      <c r="FA48" s="46">
        <f t="shared" si="211"/>
        <v>0</v>
      </c>
      <c r="FB48" s="46">
        <f t="shared" si="211"/>
        <v>0</v>
      </c>
      <c r="FC48" s="46">
        <f t="shared" si="211"/>
        <v>710</v>
      </c>
      <c r="FD48" s="46">
        <f t="shared" si="211"/>
        <v>106</v>
      </c>
      <c r="FE48" s="46">
        <f t="shared" si="211"/>
        <v>0</v>
      </c>
      <c r="FF48" s="46">
        <f t="shared" si="211"/>
        <v>0</v>
      </c>
      <c r="FG48" s="46">
        <f t="shared" si="211"/>
        <v>710</v>
      </c>
      <c r="FH48" s="46">
        <f t="shared" si="211"/>
        <v>106</v>
      </c>
      <c r="FI48" s="46">
        <f t="shared" si="211"/>
        <v>32</v>
      </c>
      <c r="FJ48" s="46">
        <f t="shared" si="211"/>
        <v>27</v>
      </c>
      <c r="FK48" s="46">
        <f t="shared" si="211"/>
        <v>74</v>
      </c>
      <c r="FL48" s="46">
        <f t="shared" si="211"/>
        <v>27</v>
      </c>
      <c r="FM48" s="46">
        <f t="shared" si="211"/>
        <v>106</v>
      </c>
      <c r="FN48" s="46">
        <f t="shared" si="211"/>
        <v>54</v>
      </c>
      <c r="FO48" s="46">
        <f t="shared" si="211"/>
        <v>0</v>
      </c>
      <c r="FP48" s="46">
        <f t="shared" si="211"/>
        <v>0</v>
      </c>
      <c r="FQ48" s="46">
        <f t="shared" si="211"/>
        <v>0</v>
      </c>
      <c r="FR48" s="46">
        <f t="shared" si="211"/>
        <v>0</v>
      </c>
      <c r="FS48" s="46">
        <f t="shared" si="211"/>
        <v>0</v>
      </c>
      <c r="FT48" s="46">
        <f t="shared" si="211"/>
        <v>0</v>
      </c>
      <c r="FU48" s="46">
        <f t="shared" si="211"/>
        <v>0</v>
      </c>
      <c r="FV48" s="46">
        <f t="shared" si="211"/>
        <v>0</v>
      </c>
      <c r="FW48" s="46">
        <f t="shared" si="211"/>
        <v>0</v>
      </c>
      <c r="FX48" s="46">
        <f t="shared" si="211"/>
        <v>0</v>
      </c>
      <c r="FY48" s="46">
        <f t="shared" si="211"/>
        <v>0</v>
      </c>
      <c r="FZ48" s="46">
        <f t="shared" si="211"/>
        <v>0</v>
      </c>
      <c r="GA48" s="46">
        <f t="shared" si="211"/>
        <v>75</v>
      </c>
      <c r="GB48" s="46">
        <f t="shared" si="211"/>
        <v>100</v>
      </c>
      <c r="GC48" s="46">
        <f t="shared" si="211"/>
        <v>38</v>
      </c>
      <c r="GD48" s="46">
        <f t="shared" si="211"/>
        <v>50</v>
      </c>
      <c r="GE48" s="46">
        <f t="shared" si="211"/>
        <v>113</v>
      </c>
      <c r="GF48" s="46">
        <f t="shared" si="211"/>
        <v>150</v>
      </c>
      <c r="GG48" s="46">
        <f t="shared" si="211"/>
        <v>0</v>
      </c>
      <c r="GH48" s="46">
        <f t="shared" si="211"/>
        <v>0</v>
      </c>
      <c r="GI48" s="46">
        <f t="shared" si="211"/>
        <v>0</v>
      </c>
      <c r="GJ48" s="46">
        <f t="shared" si="211"/>
        <v>0</v>
      </c>
      <c r="GK48" s="46">
        <f t="shared" si="211"/>
        <v>0</v>
      </c>
      <c r="GL48" s="46">
        <f t="shared" si="211"/>
        <v>0</v>
      </c>
      <c r="GM48" s="46">
        <f t="shared" si="211"/>
        <v>0</v>
      </c>
      <c r="GN48" s="46">
        <f t="shared" si="211"/>
        <v>0</v>
      </c>
      <c r="GO48" s="46">
        <f t="shared" si="211"/>
        <v>0</v>
      </c>
      <c r="GP48" s="46">
        <f t="shared" si="211"/>
        <v>0</v>
      </c>
      <c r="GQ48" s="46">
        <f t="shared" si="211"/>
        <v>0</v>
      </c>
      <c r="GR48" s="46">
        <f t="shared" si="211"/>
        <v>0</v>
      </c>
      <c r="GS48" s="46">
        <f t="shared" ref="GS48:HJ48" si="212">SUM(GS39:GS47)</f>
        <v>1304</v>
      </c>
      <c r="GT48" s="46">
        <f t="shared" si="212"/>
        <v>2044</v>
      </c>
      <c r="GU48" s="46">
        <f t="shared" si="212"/>
        <v>572</v>
      </c>
      <c r="GV48" s="46">
        <f t="shared" si="212"/>
        <v>183</v>
      </c>
      <c r="GW48" s="46">
        <f t="shared" si="212"/>
        <v>1876</v>
      </c>
      <c r="GX48" s="46">
        <f t="shared" si="212"/>
        <v>2227</v>
      </c>
      <c r="GY48" s="46">
        <f t="shared" si="212"/>
        <v>0</v>
      </c>
      <c r="GZ48" s="46">
        <f t="shared" si="212"/>
        <v>0</v>
      </c>
      <c r="HA48" s="46">
        <f t="shared" si="212"/>
        <v>0</v>
      </c>
      <c r="HB48" s="46">
        <f t="shared" si="212"/>
        <v>0</v>
      </c>
      <c r="HC48" s="46">
        <f t="shared" si="212"/>
        <v>0</v>
      </c>
      <c r="HD48" s="46">
        <f t="shared" si="212"/>
        <v>0</v>
      </c>
      <c r="HE48" s="46">
        <f t="shared" si="212"/>
        <v>0</v>
      </c>
      <c r="HF48" s="46">
        <f t="shared" si="212"/>
        <v>0</v>
      </c>
      <c r="HG48" s="46">
        <f t="shared" si="212"/>
        <v>0</v>
      </c>
      <c r="HH48" s="46">
        <f t="shared" si="212"/>
        <v>0</v>
      </c>
      <c r="HI48" s="46">
        <f t="shared" si="212"/>
        <v>0</v>
      </c>
      <c r="HJ48" s="46">
        <f t="shared" si="212"/>
        <v>0</v>
      </c>
      <c r="HK48" s="46">
        <f t="shared" ref="HK48:HP48" si="213">SUM(HK39:HK47)</f>
        <v>3553</v>
      </c>
      <c r="HL48" s="46">
        <f t="shared" si="213"/>
        <v>3014</v>
      </c>
      <c r="HM48" s="46">
        <f t="shared" si="213"/>
        <v>980</v>
      </c>
      <c r="HN48" s="46">
        <f t="shared" si="213"/>
        <v>542</v>
      </c>
      <c r="HO48" s="46">
        <f t="shared" si="213"/>
        <v>4533</v>
      </c>
      <c r="HP48" s="46">
        <f t="shared" si="213"/>
        <v>3556</v>
      </c>
    </row>
    <row r="49" spans="1:224" s="48" customFormat="1" ht="15" customHeight="1" x14ac:dyDescent="0.25">
      <c r="A49" s="36">
        <v>36</v>
      </c>
      <c r="B49" s="47" t="s">
        <v>222</v>
      </c>
      <c r="C49" s="56">
        <v>0</v>
      </c>
      <c r="D49" s="56">
        <v>0</v>
      </c>
      <c r="E49" s="56">
        <v>0</v>
      </c>
      <c r="F49" s="56">
        <v>0</v>
      </c>
      <c r="G49" s="56">
        <f>C49+E49</f>
        <v>0</v>
      </c>
      <c r="H49" s="56">
        <f>D49+F49</f>
        <v>0</v>
      </c>
      <c r="I49" s="56">
        <v>0</v>
      </c>
      <c r="J49" s="56">
        <v>0</v>
      </c>
      <c r="K49" s="56">
        <v>0</v>
      </c>
      <c r="L49" s="56">
        <v>0</v>
      </c>
      <c r="M49" s="56">
        <f>I49+K49</f>
        <v>0</v>
      </c>
      <c r="N49" s="56">
        <f>J49+L49</f>
        <v>0</v>
      </c>
      <c r="O49" s="56">
        <v>0</v>
      </c>
      <c r="P49" s="56">
        <v>0</v>
      </c>
      <c r="Q49" s="56">
        <v>0</v>
      </c>
      <c r="R49" s="56">
        <v>0</v>
      </c>
      <c r="S49" s="56">
        <f>O49+Q49</f>
        <v>0</v>
      </c>
      <c r="T49" s="56">
        <f>P49+R49</f>
        <v>0</v>
      </c>
      <c r="U49" s="56">
        <v>0</v>
      </c>
      <c r="V49" s="56">
        <v>0</v>
      </c>
      <c r="W49" s="56">
        <v>0</v>
      </c>
      <c r="X49" s="56">
        <v>0</v>
      </c>
      <c r="Y49" s="56">
        <f>U49+W49</f>
        <v>0</v>
      </c>
      <c r="Z49" s="56">
        <f>V49+X49</f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f>AA49+AC49</f>
        <v>0</v>
      </c>
      <c r="AF49" s="56">
        <f>AB49+AD49</f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f>AG49+AI49</f>
        <v>0</v>
      </c>
      <c r="AL49" s="56">
        <f>AH49+AJ49</f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f>AM49+AO49</f>
        <v>0</v>
      </c>
      <c r="AR49" s="56">
        <f>AN49+AP49</f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f>AS49+AU49</f>
        <v>0</v>
      </c>
      <c r="AX49" s="56">
        <f>AT49+AV49</f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f>AY49+BA49</f>
        <v>0</v>
      </c>
      <c r="BD49" s="56">
        <f>AZ49+BB49</f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f t="shared" si="21"/>
        <v>0</v>
      </c>
      <c r="BJ49" s="56">
        <f t="shared" si="22"/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f t="shared" si="23"/>
        <v>0</v>
      </c>
      <c r="BP49" s="56">
        <f t="shared" si="24"/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f>BQ49+BS49</f>
        <v>0</v>
      </c>
      <c r="BV49" s="56">
        <f>BR49+BT49</f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f>BW49+BY49</f>
        <v>0</v>
      </c>
      <c r="CB49" s="56">
        <f>BX49+BZ49</f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f>CC49+CE49</f>
        <v>0</v>
      </c>
      <c r="CH49" s="56">
        <f>CD49+CF49</f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f>CI49+CK49</f>
        <v>0</v>
      </c>
      <c r="CN49" s="56">
        <f>CJ49+CL49</f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f>CO49+CQ49</f>
        <v>0</v>
      </c>
      <c r="CT49" s="56">
        <f>CP49+CR49</f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f>CU49+CW49</f>
        <v>0</v>
      </c>
      <c r="CZ49" s="56">
        <f>CV49+CX49</f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f>DA49+DC49</f>
        <v>0</v>
      </c>
      <c r="DF49" s="56">
        <f>DB49+DD49</f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f>(DG49+DI49)*100</f>
        <v>0</v>
      </c>
      <c r="DL49" s="56">
        <f>DH49+DJ49</f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f>DM49+DO49</f>
        <v>0</v>
      </c>
      <c r="DR49" s="56">
        <f>DN49+DP49</f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f>DS49+DU49</f>
        <v>0</v>
      </c>
      <c r="DX49" s="56">
        <f>DT49+DV49</f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f>DY49+EA49</f>
        <v>0</v>
      </c>
      <c r="ED49" s="56">
        <f>DZ49+EB49</f>
        <v>0</v>
      </c>
      <c r="EE49" s="56">
        <v>0</v>
      </c>
      <c r="EF49" s="56">
        <v>0</v>
      </c>
      <c r="EG49" s="56">
        <v>0</v>
      </c>
      <c r="EH49" s="56">
        <v>0</v>
      </c>
      <c r="EI49" s="56">
        <f>EE49+EG49</f>
        <v>0</v>
      </c>
      <c r="EJ49" s="56">
        <f>EF49+EH49</f>
        <v>0</v>
      </c>
      <c r="EK49" s="56">
        <v>0</v>
      </c>
      <c r="EL49" s="56">
        <v>0</v>
      </c>
      <c r="EM49" s="56">
        <v>0</v>
      </c>
      <c r="EN49" s="56">
        <v>0</v>
      </c>
      <c r="EO49" s="56">
        <f>EK49+EM49</f>
        <v>0</v>
      </c>
      <c r="EP49" s="56">
        <f>EL49+EN49</f>
        <v>0</v>
      </c>
      <c r="EQ49" s="56">
        <v>0</v>
      </c>
      <c r="ER49" s="56">
        <v>0</v>
      </c>
      <c r="ES49" s="56">
        <v>5</v>
      </c>
      <c r="ET49" s="87">
        <v>2</v>
      </c>
      <c r="EU49" s="56">
        <f>EQ49+ES49</f>
        <v>5</v>
      </c>
      <c r="EV49" s="87">
        <f>ER49+ET49</f>
        <v>2</v>
      </c>
      <c r="EW49" s="56">
        <v>0</v>
      </c>
      <c r="EX49" s="56">
        <v>0</v>
      </c>
      <c r="EY49" s="56">
        <v>0</v>
      </c>
      <c r="EZ49" s="56">
        <v>0</v>
      </c>
      <c r="FA49" s="56">
        <f>EW49+EY49</f>
        <v>0</v>
      </c>
      <c r="FB49" s="56">
        <f>EX49+EZ49</f>
        <v>0</v>
      </c>
      <c r="FC49" s="56">
        <v>0</v>
      </c>
      <c r="FD49" s="87">
        <v>0</v>
      </c>
      <c r="FE49" s="56">
        <v>0</v>
      </c>
      <c r="FF49" s="87">
        <v>0</v>
      </c>
      <c r="FG49" s="56">
        <f t="shared" si="51"/>
        <v>0</v>
      </c>
      <c r="FH49" s="87">
        <f t="shared" si="52"/>
        <v>0</v>
      </c>
      <c r="FI49" s="56">
        <v>0</v>
      </c>
      <c r="FJ49" s="56">
        <v>0</v>
      </c>
      <c r="FK49" s="56">
        <v>0</v>
      </c>
      <c r="FL49" s="56">
        <v>0</v>
      </c>
      <c r="FM49" s="56">
        <f>FI49+FK49</f>
        <v>0</v>
      </c>
      <c r="FN49" s="56">
        <f>FJ49+FL49</f>
        <v>0</v>
      </c>
      <c r="FO49" s="56">
        <v>0</v>
      </c>
      <c r="FP49" s="56">
        <v>0</v>
      </c>
      <c r="FQ49" s="56">
        <v>0</v>
      </c>
      <c r="FR49" s="56">
        <v>0</v>
      </c>
      <c r="FS49" s="56">
        <f>FO49+FQ49</f>
        <v>0</v>
      </c>
      <c r="FT49" s="56">
        <f>FP49+FR49</f>
        <v>0</v>
      </c>
      <c r="FU49" s="56">
        <v>0</v>
      </c>
      <c r="FV49" s="56">
        <v>0</v>
      </c>
      <c r="FW49" s="56">
        <v>0</v>
      </c>
      <c r="FX49" s="56">
        <v>0</v>
      </c>
      <c r="FY49" s="56">
        <f t="shared" si="57"/>
        <v>0</v>
      </c>
      <c r="FZ49" s="56">
        <f t="shared" si="58"/>
        <v>0</v>
      </c>
      <c r="GA49" s="56">
        <v>0</v>
      </c>
      <c r="GB49" s="56">
        <v>0</v>
      </c>
      <c r="GC49" s="56">
        <v>0</v>
      </c>
      <c r="GD49" s="56">
        <v>0</v>
      </c>
      <c r="GE49" s="56">
        <f>GA49+GC49</f>
        <v>0</v>
      </c>
      <c r="GF49" s="56">
        <f>GB49+GD49</f>
        <v>0</v>
      </c>
      <c r="GG49" s="56">
        <v>0</v>
      </c>
      <c r="GH49" s="56">
        <v>0</v>
      </c>
      <c r="GI49" s="56">
        <v>0</v>
      </c>
      <c r="GJ49" s="56">
        <v>0</v>
      </c>
      <c r="GK49" s="56">
        <f>GG49+GI49</f>
        <v>0</v>
      </c>
      <c r="GL49" s="56">
        <f>GH49+GJ49</f>
        <v>0</v>
      </c>
      <c r="GM49" s="56">
        <v>0</v>
      </c>
      <c r="GN49" s="56">
        <v>0</v>
      </c>
      <c r="GO49" s="56">
        <v>0</v>
      </c>
      <c r="GP49" s="56">
        <v>0</v>
      </c>
      <c r="GQ49" s="56">
        <f>GM49+GO49</f>
        <v>0</v>
      </c>
      <c r="GR49" s="56">
        <f>GN49+GP49</f>
        <v>0</v>
      </c>
      <c r="GS49" s="56">
        <v>0</v>
      </c>
      <c r="GT49" s="56">
        <v>0</v>
      </c>
      <c r="GU49" s="56">
        <v>0</v>
      </c>
      <c r="GV49" s="56">
        <v>0</v>
      </c>
      <c r="GW49" s="56">
        <f>GS49+GU49</f>
        <v>0</v>
      </c>
      <c r="GX49" s="56">
        <f>GT49+GV49</f>
        <v>0</v>
      </c>
      <c r="GY49" s="56">
        <v>0</v>
      </c>
      <c r="GZ49" s="56">
        <v>0</v>
      </c>
      <c r="HA49" s="56">
        <v>0</v>
      </c>
      <c r="HB49" s="56">
        <v>0</v>
      </c>
      <c r="HC49" s="56">
        <f>GY49+HA49</f>
        <v>0</v>
      </c>
      <c r="HD49" s="56">
        <f>GZ49+HB49</f>
        <v>0</v>
      </c>
      <c r="HE49" s="56">
        <v>0</v>
      </c>
      <c r="HF49" s="56">
        <v>0</v>
      </c>
      <c r="HG49" s="56">
        <v>0</v>
      </c>
      <c r="HH49" s="56">
        <v>0</v>
      </c>
      <c r="HI49" s="56">
        <f>HE49+HG49</f>
        <v>0</v>
      </c>
      <c r="HJ49" s="56">
        <f>HF49+HH49</f>
        <v>0</v>
      </c>
      <c r="HK49" s="56">
        <f t="shared" ref="HK49:HP49" si="214">C49+I49+O49+U49+AA49+AG49+AM49+AS49+AY49+BE49+BK49+BQ49+BW49+CC49+CI49+CO49+CU49+DA49+DG49+DM49+DS49+DY49+EE49+EK49+EQ49+EW49+FC49+FI49+FO49+FU49+GA49+GG49+GM49+GS49+GY49+HE49</f>
        <v>0</v>
      </c>
      <c r="HL49" s="56">
        <f t="shared" si="214"/>
        <v>0</v>
      </c>
      <c r="HM49" s="56">
        <f t="shared" si="214"/>
        <v>5</v>
      </c>
      <c r="HN49" s="56">
        <f t="shared" si="214"/>
        <v>2</v>
      </c>
      <c r="HO49" s="56">
        <f t="shared" si="214"/>
        <v>5</v>
      </c>
      <c r="HP49" s="56">
        <f t="shared" si="214"/>
        <v>2</v>
      </c>
    </row>
    <row r="50" spans="1:224" ht="15" customHeight="1" x14ac:dyDescent="0.25">
      <c r="A50" s="44"/>
      <c r="B50" s="49" t="s">
        <v>223</v>
      </c>
      <c r="C50" s="46">
        <f t="shared" ref="C50:H50" si="215">C49</f>
        <v>0</v>
      </c>
      <c r="D50" s="46">
        <f t="shared" si="215"/>
        <v>0</v>
      </c>
      <c r="E50" s="46">
        <f t="shared" si="215"/>
        <v>0</v>
      </c>
      <c r="F50" s="46">
        <f t="shared" si="215"/>
        <v>0</v>
      </c>
      <c r="G50" s="46">
        <f t="shared" si="215"/>
        <v>0</v>
      </c>
      <c r="H50" s="46">
        <f t="shared" si="215"/>
        <v>0</v>
      </c>
      <c r="I50" s="46">
        <f t="shared" ref="I50:BT50" si="216">I49</f>
        <v>0</v>
      </c>
      <c r="J50" s="46">
        <f t="shared" si="216"/>
        <v>0</v>
      </c>
      <c r="K50" s="46">
        <f t="shared" si="216"/>
        <v>0</v>
      </c>
      <c r="L50" s="46">
        <f t="shared" si="216"/>
        <v>0</v>
      </c>
      <c r="M50" s="46">
        <f t="shared" si="216"/>
        <v>0</v>
      </c>
      <c r="N50" s="46">
        <f t="shared" si="216"/>
        <v>0</v>
      </c>
      <c r="O50" s="46">
        <f t="shared" si="216"/>
        <v>0</v>
      </c>
      <c r="P50" s="46">
        <f t="shared" si="216"/>
        <v>0</v>
      </c>
      <c r="Q50" s="46">
        <f t="shared" si="216"/>
        <v>0</v>
      </c>
      <c r="R50" s="46">
        <f t="shared" si="216"/>
        <v>0</v>
      </c>
      <c r="S50" s="46">
        <f t="shared" si="216"/>
        <v>0</v>
      </c>
      <c r="T50" s="46">
        <f t="shared" si="216"/>
        <v>0</v>
      </c>
      <c r="U50" s="46">
        <f t="shared" si="216"/>
        <v>0</v>
      </c>
      <c r="V50" s="46">
        <f t="shared" si="216"/>
        <v>0</v>
      </c>
      <c r="W50" s="46">
        <f t="shared" si="216"/>
        <v>0</v>
      </c>
      <c r="X50" s="46">
        <f t="shared" si="216"/>
        <v>0</v>
      </c>
      <c r="Y50" s="46">
        <f t="shared" si="216"/>
        <v>0</v>
      </c>
      <c r="Z50" s="46">
        <f t="shared" si="216"/>
        <v>0</v>
      </c>
      <c r="AA50" s="46">
        <f t="shared" si="216"/>
        <v>0</v>
      </c>
      <c r="AB50" s="46">
        <f t="shared" si="216"/>
        <v>0</v>
      </c>
      <c r="AC50" s="46">
        <f t="shared" si="216"/>
        <v>0</v>
      </c>
      <c r="AD50" s="46">
        <f t="shared" si="216"/>
        <v>0</v>
      </c>
      <c r="AE50" s="46">
        <f t="shared" si="216"/>
        <v>0</v>
      </c>
      <c r="AF50" s="46">
        <f t="shared" si="216"/>
        <v>0</v>
      </c>
      <c r="AG50" s="46">
        <f t="shared" si="216"/>
        <v>0</v>
      </c>
      <c r="AH50" s="46">
        <f t="shared" si="216"/>
        <v>0</v>
      </c>
      <c r="AI50" s="46">
        <f t="shared" si="216"/>
        <v>0</v>
      </c>
      <c r="AJ50" s="46">
        <f t="shared" si="216"/>
        <v>0</v>
      </c>
      <c r="AK50" s="46">
        <f t="shared" si="216"/>
        <v>0</v>
      </c>
      <c r="AL50" s="46">
        <f t="shared" si="216"/>
        <v>0</v>
      </c>
      <c r="AM50" s="46">
        <f t="shared" si="216"/>
        <v>0</v>
      </c>
      <c r="AN50" s="46">
        <f t="shared" si="216"/>
        <v>0</v>
      </c>
      <c r="AO50" s="46">
        <f t="shared" si="216"/>
        <v>0</v>
      </c>
      <c r="AP50" s="46">
        <f t="shared" si="216"/>
        <v>0</v>
      </c>
      <c r="AQ50" s="46">
        <f t="shared" si="216"/>
        <v>0</v>
      </c>
      <c r="AR50" s="46">
        <f t="shared" si="216"/>
        <v>0</v>
      </c>
      <c r="AS50" s="46">
        <f t="shared" si="216"/>
        <v>0</v>
      </c>
      <c r="AT50" s="46">
        <f t="shared" si="216"/>
        <v>0</v>
      </c>
      <c r="AU50" s="46">
        <f t="shared" si="216"/>
        <v>0</v>
      </c>
      <c r="AV50" s="46">
        <f t="shared" si="216"/>
        <v>0</v>
      </c>
      <c r="AW50" s="46">
        <f t="shared" si="216"/>
        <v>0</v>
      </c>
      <c r="AX50" s="46">
        <f t="shared" si="216"/>
        <v>0</v>
      </c>
      <c r="AY50" s="46">
        <f t="shared" si="216"/>
        <v>0</v>
      </c>
      <c r="AZ50" s="46">
        <f t="shared" si="216"/>
        <v>0</v>
      </c>
      <c r="BA50" s="46">
        <f t="shared" si="216"/>
        <v>0</v>
      </c>
      <c r="BB50" s="46">
        <f t="shared" si="216"/>
        <v>0</v>
      </c>
      <c r="BC50" s="46">
        <f t="shared" si="216"/>
        <v>0</v>
      </c>
      <c r="BD50" s="46">
        <f t="shared" si="216"/>
        <v>0</v>
      </c>
      <c r="BE50" s="46">
        <f t="shared" si="216"/>
        <v>0</v>
      </c>
      <c r="BF50" s="46">
        <f t="shared" si="216"/>
        <v>0</v>
      </c>
      <c r="BG50" s="46">
        <f t="shared" si="216"/>
        <v>0</v>
      </c>
      <c r="BH50" s="46">
        <f t="shared" si="216"/>
        <v>0</v>
      </c>
      <c r="BI50" s="46">
        <f t="shared" si="216"/>
        <v>0</v>
      </c>
      <c r="BJ50" s="46">
        <f t="shared" si="216"/>
        <v>0</v>
      </c>
      <c r="BK50" s="46">
        <f t="shared" si="216"/>
        <v>0</v>
      </c>
      <c r="BL50" s="46">
        <f t="shared" si="216"/>
        <v>0</v>
      </c>
      <c r="BM50" s="46">
        <f t="shared" si="216"/>
        <v>0</v>
      </c>
      <c r="BN50" s="46">
        <f t="shared" si="216"/>
        <v>0</v>
      </c>
      <c r="BO50" s="46">
        <f t="shared" si="216"/>
        <v>0</v>
      </c>
      <c r="BP50" s="46">
        <f t="shared" si="216"/>
        <v>0</v>
      </c>
      <c r="BQ50" s="46">
        <f t="shared" si="216"/>
        <v>0</v>
      </c>
      <c r="BR50" s="46">
        <f t="shared" si="216"/>
        <v>0</v>
      </c>
      <c r="BS50" s="46">
        <f t="shared" si="216"/>
        <v>0</v>
      </c>
      <c r="BT50" s="46">
        <f t="shared" si="216"/>
        <v>0</v>
      </c>
      <c r="BU50" s="46">
        <f t="shared" ref="BU50:EF50" si="217">BU49</f>
        <v>0</v>
      </c>
      <c r="BV50" s="46">
        <f t="shared" si="217"/>
        <v>0</v>
      </c>
      <c r="BW50" s="46">
        <f t="shared" si="217"/>
        <v>0</v>
      </c>
      <c r="BX50" s="46">
        <f t="shared" si="217"/>
        <v>0</v>
      </c>
      <c r="BY50" s="46">
        <f t="shared" si="217"/>
        <v>0</v>
      </c>
      <c r="BZ50" s="46">
        <f t="shared" si="217"/>
        <v>0</v>
      </c>
      <c r="CA50" s="46">
        <f t="shared" si="217"/>
        <v>0</v>
      </c>
      <c r="CB50" s="46">
        <f t="shared" si="217"/>
        <v>0</v>
      </c>
      <c r="CC50" s="46">
        <f t="shared" si="217"/>
        <v>0</v>
      </c>
      <c r="CD50" s="46">
        <f t="shared" si="217"/>
        <v>0</v>
      </c>
      <c r="CE50" s="46">
        <f t="shared" si="217"/>
        <v>0</v>
      </c>
      <c r="CF50" s="46">
        <f t="shared" si="217"/>
        <v>0</v>
      </c>
      <c r="CG50" s="46">
        <f t="shared" si="217"/>
        <v>0</v>
      </c>
      <c r="CH50" s="46">
        <f t="shared" si="217"/>
        <v>0</v>
      </c>
      <c r="CI50" s="46">
        <f t="shared" si="217"/>
        <v>0</v>
      </c>
      <c r="CJ50" s="46">
        <f t="shared" si="217"/>
        <v>0</v>
      </c>
      <c r="CK50" s="46">
        <f t="shared" si="217"/>
        <v>0</v>
      </c>
      <c r="CL50" s="46">
        <f t="shared" si="217"/>
        <v>0</v>
      </c>
      <c r="CM50" s="46">
        <f t="shared" si="217"/>
        <v>0</v>
      </c>
      <c r="CN50" s="46">
        <f t="shared" si="217"/>
        <v>0</v>
      </c>
      <c r="CO50" s="46">
        <f t="shared" si="217"/>
        <v>0</v>
      </c>
      <c r="CP50" s="46">
        <f t="shared" si="217"/>
        <v>0</v>
      </c>
      <c r="CQ50" s="46">
        <f t="shared" si="217"/>
        <v>0</v>
      </c>
      <c r="CR50" s="46">
        <f t="shared" si="217"/>
        <v>0</v>
      </c>
      <c r="CS50" s="46">
        <f t="shared" si="217"/>
        <v>0</v>
      </c>
      <c r="CT50" s="46">
        <f t="shared" si="217"/>
        <v>0</v>
      </c>
      <c r="CU50" s="46">
        <f t="shared" si="217"/>
        <v>0</v>
      </c>
      <c r="CV50" s="46">
        <f t="shared" si="217"/>
        <v>0</v>
      </c>
      <c r="CW50" s="46">
        <f t="shared" si="217"/>
        <v>0</v>
      </c>
      <c r="CX50" s="46">
        <f t="shared" si="217"/>
        <v>0</v>
      </c>
      <c r="CY50" s="46">
        <f t="shared" si="217"/>
        <v>0</v>
      </c>
      <c r="CZ50" s="46">
        <f t="shared" si="217"/>
        <v>0</v>
      </c>
      <c r="DA50" s="46">
        <f t="shared" si="217"/>
        <v>0</v>
      </c>
      <c r="DB50" s="46">
        <f t="shared" si="217"/>
        <v>0</v>
      </c>
      <c r="DC50" s="46">
        <f t="shared" si="217"/>
        <v>0</v>
      </c>
      <c r="DD50" s="46">
        <f t="shared" si="217"/>
        <v>0</v>
      </c>
      <c r="DE50" s="46">
        <f t="shared" si="217"/>
        <v>0</v>
      </c>
      <c r="DF50" s="46">
        <f t="shared" si="217"/>
        <v>0</v>
      </c>
      <c r="DG50" s="46">
        <f t="shared" si="217"/>
        <v>0</v>
      </c>
      <c r="DH50" s="46">
        <f t="shared" si="217"/>
        <v>0</v>
      </c>
      <c r="DI50" s="46">
        <f t="shared" si="217"/>
        <v>0</v>
      </c>
      <c r="DJ50" s="46">
        <f t="shared" si="217"/>
        <v>0</v>
      </c>
      <c r="DK50" s="46">
        <f t="shared" si="217"/>
        <v>0</v>
      </c>
      <c r="DL50" s="46">
        <f t="shared" si="217"/>
        <v>0</v>
      </c>
      <c r="DM50" s="46">
        <f t="shared" si="217"/>
        <v>0</v>
      </c>
      <c r="DN50" s="46">
        <f t="shared" si="217"/>
        <v>0</v>
      </c>
      <c r="DO50" s="46">
        <f t="shared" si="217"/>
        <v>0</v>
      </c>
      <c r="DP50" s="46">
        <f t="shared" si="217"/>
        <v>0</v>
      </c>
      <c r="DQ50" s="46">
        <f t="shared" si="217"/>
        <v>0</v>
      </c>
      <c r="DR50" s="46">
        <f t="shared" si="217"/>
        <v>0</v>
      </c>
      <c r="DS50" s="46">
        <f t="shared" si="217"/>
        <v>0</v>
      </c>
      <c r="DT50" s="46">
        <f t="shared" si="217"/>
        <v>0</v>
      </c>
      <c r="DU50" s="46">
        <f t="shared" si="217"/>
        <v>0</v>
      </c>
      <c r="DV50" s="46">
        <f t="shared" si="217"/>
        <v>0</v>
      </c>
      <c r="DW50" s="46">
        <f t="shared" si="217"/>
        <v>0</v>
      </c>
      <c r="DX50" s="46">
        <f t="shared" si="217"/>
        <v>0</v>
      </c>
      <c r="DY50" s="46">
        <f t="shared" si="217"/>
        <v>0</v>
      </c>
      <c r="DZ50" s="46">
        <f t="shared" si="217"/>
        <v>0</v>
      </c>
      <c r="EA50" s="46">
        <f t="shared" si="217"/>
        <v>0</v>
      </c>
      <c r="EB50" s="46">
        <f t="shared" si="217"/>
        <v>0</v>
      </c>
      <c r="EC50" s="46">
        <f t="shared" si="217"/>
        <v>0</v>
      </c>
      <c r="ED50" s="46">
        <f t="shared" si="217"/>
        <v>0</v>
      </c>
      <c r="EE50" s="46">
        <f t="shared" si="217"/>
        <v>0</v>
      </c>
      <c r="EF50" s="46">
        <f t="shared" si="217"/>
        <v>0</v>
      </c>
      <c r="EG50" s="46">
        <f t="shared" ref="EG50:GR50" si="218">EG49</f>
        <v>0</v>
      </c>
      <c r="EH50" s="46">
        <f t="shared" si="218"/>
        <v>0</v>
      </c>
      <c r="EI50" s="46">
        <f t="shared" si="218"/>
        <v>0</v>
      </c>
      <c r="EJ50" s="46">
        <f t="shared" si="218"/>
        <v>0</v>
      </c>
      <c r="EK50" s="46">
        <f t="shared" si="218"/>
        <v>0</v>
      </c>
      <c r="EL50" s="46">
        <f t="shared" si="218"/>
        <v>0</v>
      </c>
      <c r="EM50" s="46">
        <f t="shared" si="218"/>
        <v>0</v>
      </c>
      <c r="EN50" s="46">
        <f t="shared" si="218"/>
        <v>0</v>
      </c>
      <c r="EO50" s="46">
        <f t="shared" si="218"/>
        <v>0</v>
      </c>
      <c r="EP50" s="46">
        <f t="shared" si="218"/>
        <v>0</v>
      </c>
      <c r="EQ50" s="46">
        <f t="shared" si="218"/>
        <v>0</v>
      </c>
      <c r="ER50" s="46">
        <f t="shared" si="218"/>
        <v>0</v>
      </c>
      <c r="ES50" s="46">
        <f t="shared" si="218"/>
        <v>5</v>
      </c>
      <c r="ET50" s="46">
        <f t="shared" si="218"/>
        <v>2</v>
      </c>
      <c r="EU50" s="46">
        <f t="shared" si="218"/>
        <v>5</v>
      </c>
      <c r="EV50" s="46">
        <f t="shared" si="218"/>
        <v>2</v>
      </c>
      <c r="EW50" s="46">
        <f t="shared" si="218"/>
        <v>0</v>
      </c>
      <c r="EX50" s="46">
        <f t="shared" si="218"/>
        <v>0</v>
      </c>
      <c r="EY50" s="46">
        <f t="shared" si="218"/>
        <v>0</v>
      </c>
      <c r="EZ50" s="46">
        <f t="shared" si="218"/>
        <v>0</v>
      </c>
      <c r="FA50" s="46">
        <f t="shared" si="218"/>
        <v>0</v>
      </c>
      <c r="FB50" s="46">
        <f t="shared" si="218"/>
        <v>0</v>
      </c>
      <c r="FC50" s="46">
        <f t="shared" si="218"/>
        <v>0</v>
      </c>
      <c r="FD50" s="46">
        <f t="shared" si="218"/>
        <v>0</v>
      </c>
      <c r="FE50" s="46">
        <f t="shared" si="218"/>
        <v>0</v>
      </c>
      <c r="FF50" s="46">
        <f t="shared" si="218"/>
        <v>0</v>
      </c>
      <c r="FG50" s="46">
        <f t="shared" si="218"/>
        <v>0</v>
      </c>
      <c r="FH50" s="46">
        <f t="shared" si="218"/>
        <v>0</v>
      </c>
      <c r="FI50" s="46">
        <f t="shared" si="218"/>
        <v>0</v>
      </c>
      <c r="FJ50" s="46">
        <f t="shared" si="218"/>
        <v>0</v>
      </c>
      <c r="FK50" s="46">
        <f t="shared" si="218"/>
        <v>0</v>
      </c>
      <c r="FL50" s="46">
        <f t="shared" si="218"/>
        <v>0</v>
      </c>
      <c r="FM50" s="46">
        <f t="shared" si="218"/>
        <v>0</v>
      </c>
      <c r="FN50" s="46">
        <f t="shared" si="218"/>
        <v>0</v>
      </c>
      <c r="FO50" s="46">
        <f t="shared" si="218"/>
        <v>0</v>
      </c>
      <c r="FP50" s="46">
        <f t="shared" si="218"/>
        <v>0</v>
      </c>
      <c r="FQ50" s="46">
        <f t="shared" si="218"/>
        <v>0</v>
      </c>
      <c r="FR50" s="46">
        <f t="shared" si="218"/>
        <v>0</v>
      </c>
      <c r="FS50" s="46">
        <f t="shared" si="218"/>
        <v>0</v>
      </c>
      <c r="FT50" s="46">
        <f t="shared" si="218"/>
        <v>0</v>
      </c>
      <c r="FU50" s="46">
        <f t="shared" si="218"/>
        <v>0</v>
      </c>
      <c r="FV50" s="46">
        <f t="shared" si="218"/>
        <v>0</v>
      </c>
      <c r="FW50" s="46">
        <f t="shared" si="218"/>
        <v>0</v>
      </c>
      <c r="FX50" s="46">
        <f t="shared" si="218"/>
        <v>0</v>
      </c>
      <c r="FY50" s="46">
        <f t="shared" si="218"/>
        <v>0</v>
      </c>
      <c r="FZ50" s="46">
        <f t="shared" si="218"/>
        <v>0</v>
      </c>
      <c r="GA50" s="46">
        <f t="shared" si="218"/>
        <v>0</v>
      </c>
      <c r="GB50" s="46">
        <f t="shared" si="218"/>
        <v>0</v>
      </c>
      <c r="GC50" s="46">
        <f t="shared" si="218"/>
        <v>0</v>
      </c>
      <c r="GD50" s="46">
        <f t="shared" si="218"/>
        <v>0</v>
      </c>
      <c r="GE50" s="46">
        <f t="shared" si="218"/>
        <v>0</v>
      </c>
      <c r="GF50" s="46">
        <f t="shared" si="218"/>
        <v>0</v>
      </c>
      <c r="GG50" s="46">
        <f t="shared" si="218"/>
        <v>0</v>
      </c>
      <c r="GH50" s="46">
        <f t="shared" si="218"/>
        <v>0</v>
      </c>
      <c r="GI50" s="46">
        <f t="shared" si="218"/>
        <v>0</v>
      </c>
      <c r="GJ50" s="46">
        <f t="shared" si="218"/>
        <v>0</v>
      </c>
      <c r="GK50" s="46">
        <f t="shared" si="218"/>
        <v>0</v>
      </c>
      <c r="GL50" s="46">
        <f t="shared" si="218"/>
        <v>0</v>
      </c>
      <c r="GM50" s="46">
        <f t="shared" si="218"/>
        <v>0</v>
      </c>
      <c r="GN50" s="46">
        <f t="shared" si="218"/>
        <v>0</v>
      </c>
      <c r="GO50" s="46">
        <f t="shared" si="218"/>
        <v>0</v>
      </c>
      <c r="GP50" s="46">
        <f t="shared" si="218"/>
        <v>0</v>
      </c>
      <c r="GQ50" s="46">
        <f t="shared" si="218"/>
        <v>0</v>
      </c>
      <c r="GR50" s="46">
        <f t="shared" si="218"/>
        <v>0</v>
      </c>
      <c r="GS50" s="46">
        <f t="shared" ref="GS50:HJ50" si="219">GS49</f>
        <v>0</v>
      </c>
      <c r="GT50" s="46">
        <f t="shared" si="219"/>
        <v>0</v>
      </c>
      <c r="GU50" s="46">
        <f t="shared" si="219"/>
        <v>0</v>
      </c>
      <c r="GV50" s="46">
        <f t="shared" si="219"/>
        <v>0</v>
      </c>
      <c r="GW50" s="46">
        <f t="shared" si="219"/>
        <v>0</v>
      </c>
      <c r="GX50" s="46">
        <f t="shared" si="219"/>
        <v>0</v>
      </c>
      <c r="GY50" s="46">
        <f t="shared" si="219"/>
        <v>0</v>
      </c>
      <c r="GZ50" s="46">
        <f t="shared" si="219"/>
        <v>0</v>
      </c>
      <c r="HA50" s="46">
        <f t="shared" si="219"/>
        <v>0</v>
      </c>
      <c r="HB50" s="46">
        <f t="shared" si="219"/>
        <v>0</v>
      </c>
      <c r="HC50" s="46">
        <f t="shared" si="219"/>
        <v>0</v>
      </c>
      <c r="HD50" s="46">
        <f t="shared" si="219"/>
        <v>0</v>
      </c>
      <c r="HE50" s="46">
        <f t="shared" si="219"/>
        <v>0</v>
      </c>
      <c r="HF50" s="46">
        <f t="shared" si="219"/>
        <v>0</v>
      </c>
      <c r="HG50" s="46">
        <f t="shared" si="219"/>
        <v>0</v>
      </c>
      <c r="HH50" s="46">
        <f t="shared" si="219"/>
        <v>0</v>
      </c>
      <c r="HI50" s="46">
        <f t="shared" si="219"/>
        <v>0</v>
      </c>
      <c r="HJ50" s="46">
        <f t="shared" si="219"/>
        <v>0</v>
      </c>
      <c r="HK50" s="46">
        <f t="shared" ref="HK50:HP50" si="220">HK49</f>
        <v>0</v>
      </c>
      <c r="HL50" s="46">
        <f t="shared" si="220"/>
        <v>0</v>
      </c>
      <c r="HM50" s="46">
        <f t="shared" si="220"/>
        <v>5</v>
      </c>
      <c r="HN50" s="46">
        <f t="shared" si="220"/>
        <v>2</v>
      </c>
      <c r="HO50" s="46">
        <f t="shared" si="220"/>
        <v>5</v>
      </c>
      <c r="HP50" s="46">
        <f t="shared" si="220"/>
        <v>2</v>
      </c>
    </row>
    <row r="51" spans="1:224" s="48" customFormat="1" ht="15" customHeight="1" x14ac:dyDescent="0.25">
      <c r="A51" s="36">
        <v>37</v>
      </c>
      <c r="B51" s="47" t="s">
        <v>224</v>
      </c>
      <c r="C51" s="56">
        <v>0</v>
      </c>
      <c r="D51" s="56">
        <v>0</v>
      </c>
      <c r="E51" s="56">
        <v>0</v>
      </c>
      <c r="F51" s="56">
        <v>0</v>
      </c>
      <c r="G51" s="56">
        <f>C51+E51</f>
        <v>0</v>
      </c>
      <c r="H51" s="56">
        <f>D51+F51</f>
        <v>0</v>
      </c>
      <c r="I51" s="56">
        <v>0</v>
      </c>
      <c r="J51" s="56">
        <v>0</v>
      </c>
      <c r="K51" s="56">
        <v>0</v>
      </c>
      <c r="L51" s="56">
        <v>0</v>
      </c>
      <c r="M51" s="56">
        <f>I51+K51</f>
        <v>0</v>
      </c>
      <c r="N51" s="56">
        <f>J51+L51</f>
        <v>0</v>
      </c>
      <c r="O51" s="56">
        <v>0</v>
      </c>
      <c r="P51" s="56">
        <v>0</v>
      </c>
      <c r="Q51" s="56">
        <v>0</v>
      </c>
      <c r="R51" s="56">
        <v>0</v>
      </c>
      <c r="S51" s="56">
        <f>O51+Q51</f>
        <v>0</v>
      </c>
      <c r="T51" s="56">
        <f>P51+R51</f>
        <v>0</v>
      </c>
      <c r="U51" s="56">
        <v>0</v>
      </c>
      <c r="V51" s="56">
        <v>0</v>
      </c>
      <c r="W51" s="56">
        <v>0</v>
      </c>
      <c r="X51" s="56">
        <v>0</v>
      </c>
      <c r="Y51" s="56">
        <f>U51+W51</f>
        <v>0</v>
      </c>
      <c r="Z51" s="56">
        <f>V51+X51</f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f>AA51+AC51</f>
        <v>0</v>
      </c>
      <c r="AF51" s="56">
        <f>AB51+AD51</f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f>AG51+AI51</f>
        <v>0</v>
      </c>
      <c r="AL51" s="56">
        <f>AH51+AJ51</f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f>AM51+AO51</f>
        <v>0</v>
      </c>
      <c r="AR51" s="56">
        <f>AN51+AP51</f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f>AS51+AU51</f>
        <v>0</v>
      </c>
      <c r="AX51" s="56">
        <f>AT51+AV51</f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f>AY51+BA51</f>
        <v>0</v>
      </c>
      <c r="BD51" s="56">
        <f>AZ51+BB51</f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f t="shared" si="21"/>
        <v>0</v>
      </c>
      <c r="BJ51" s="56">
        <f t="shared" si="22"/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f t="shared" si="23"/>
        <v>0</v>
      </c>
      <c r="BP51" s="56">
        <f t="shared" si="24"/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f>BQ51+BS51</f>
        <v>0</v>
      </c>
      <c r="BV51" s="56">
        <f>BR51+BT51</f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f>BW51+BY51</f>
        <v>0</v>
      </c>
      <c r="CB51" s="56">
        <f>BX51+BZ51</f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f>CC51+CE51</f>
        <v>0</v>
      </c>
      <c r="CH51" s="56">
        <f>CD51+CF51</f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f>CI51+CK51</f>
        <v>0</v>
      </c>
      <c r="CN51" s="56">
        <f>CJ51+CL51</f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f>CO51+CQ51</f>
        <v>0</v>
      </c>
      <c r="CT51" s="56">
        <f>CP51+CR51</f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f>CU51+CW51</f>
        <v>0</v>
      </c>
      <c r="CZ51" s="56">
        <f>CV51+CX51</f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f>DA51+DC51</f>
        <v>0</v>
      </c>
      <c r="DF51" s="56">
        <f>DB51+DD51</f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f>DG51+DI51</f>
        <v>0</v>
      </c>
      <c r="DL51" s="56">
        <f>DH51+DJ51</f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f>DM51+DO51</f>
        <v>0</v>
      </c>
      <c r="DR51" s="56">
        <f>DN51+DP51</f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f>DS51+DU51</f>
        <v>0</v>
      </c>
      <c r="DX51" s="56">
        <f>DT51+DV51</f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f>DY51+EA51</f>
        <v>0</v>
      </c>
      <c r="ED51" s="56">
        <f>DZ51+EB51</f>
        <v>0</v>
      </c>
      <c r="EE51" s="56">
        <v>0</v>
      </c>
      <c r="EF51" s="56">
        <v>0</v>
      </c>
      <c r="EG51" s="56">
        <v>0</v>
      </c>
      <c r="EH51" s="56">
        <v>0</v>
      </c>
      <c r="EI51" s="56">
        <f>EE51+EG51</f>
        <v>0</v>
      </c>
      <c r="EJ51" s="56">
        <f>EF51+EH51</f>
        <v>0</v>
      </c>
      <c r="EK51" s="56">
        <v>0</v>
      </c>
      <c r="EL51" s="56">
        <v>0</v>
      </c>
      <c r="EM51" s="56">
        <v>0</v>
      </c>
      <c r="EN51" s="56">
        <v>0</v>
      </c>
      <c r="EO51" s="56">
        <f>EK51+EM51</f>
        <v>0</v>
      </c>
      <c r="EP51" s="56">
        <f>EL51+EN51</f>
        <v>0</v>
      </c>
      <c r="EQ51" s="56">
        <v>0</v>
      </c>
      <c r="ER51" s="56">
        <v>0</v>
      </c>
      <c r="ES51" s="56">
        <v>0</v>
      </c>
      <c r="ET51" s="56">
        <v>0</v>
      </c>
      <c r="EU51" s="56">
        <f>EQ51+ES51</f>
        <v>0</v>
      </c>
      <c r="EV51" s="56">
        <f>ER51+ET51</f>
        <v>0</v>
      </c>
      <c r="EW51" s="56">
        <v>0</v>
      </c>
      <c r="EX51" s="56">
        <v>0</v>
      </c>
      <c r="EY51" s="56">
        <v>0</v>
      </c>
      <c r="EZ51" s="56">
        <v>0</v>
      </c>
      <c r="FA51" s="56">
        <f>EW51+EY51</f>
        <v>0</v>
      </c>
      <c r="FB51" s="56">
        <f>EX51+EZ51</f>
        <v>0</v>
      </c>
      <c r="FC51" s="56">
        <v>0</v>
      </c>
      <c r="FD51" s="87">
        <v>0</v>
      </c>
      <c r="FE51" s="56">
        <v>0</v>
      </c>
      <c r="FF51" s="87">
        <v>0</v>
      </c>
      <c r="FG51" s="56">
        <f t="shared" si="51"/>
        <v>0</v>
      </c>
      <c r="FH51" s="56">
        <f t="shared" si="52"/>
        <v>0</v>
      </c>
      <c r="FI51" s="56">
        <v>0</v>
      </c>
      <c r="FJ51" s="56">
        <v>0</v>
      </c>
      <c r="FK51" s="56">
        <v>0</v>
      </c>
      <c r="FL51" s="56">
        <v>0</v>
      </c>
      <c r="FM51" s="56">
        <f>FI51+FK51</f>
        <v>0</v>
      </c>
      <c r="FN51" s="56">
        <f>FJ51+FL51</f>
        <v>0</v>
      </c>
      <c r="FO51" s="56">
        <v>0</v>
      </c>
      <c r="FP51" s="56">
        <v>0</v>
      </c>
      <c r="FQ51" s="56">
        <v>0</v>
      </c>
      <c r="FR51" s="56">
        <v>0</v>
      </c>
      <c r="FS51" s="56">
        <f>FO51+FQ51</f>
        <v>0</v>
      </c>
      <c r="FT51" s="56">
        <f>FP51+FR51</f>
        <v>0</v>
      </c>
      <c r="FU51" s="56">
        <v>0</v>
      </c>
      <c r="FV51" s="56">
        <v>0</v>
      </c>
      <c r="FW51" s="56">
        <v>0</v>
      </c>
      <c r="FX51" s="56">
        <v>0</v>
      </c>
      <c r="FY51" s="56">
        <f t="shared" si="57"/>
        <v>0</v>
      </c>
      <c r="FZ51" s="56">
        <f t="shared" si="58"/>
        <v>0</v>
      </c>
      <c r="GA51" s="56">
        <v>0</v>
      </c>
      <c r="GB51" s="56">
        <v>0</v>
      </c>
      <c r="GC51" s="56">
        <v>0</v>
      </c>
      <c r="GD51" s="56">
        <v>0</v>
      </c>
      <c r="GE51" s="56">
        <f>GA51+GC51</f>
        <v>0</v>
      </c>
      <c r="GF51" s="56">
        <f>GB51+GD51</f>
        <v>0</v>
      </c>
      <c r="GG51" s="56">
        <v>0</v>
      </c>
      <c r="GH51" s="56">
        <v>0</v>
      </c>
      <c r="GI51" s="56">
        <v>0</v>
      </c>
      <c r="GJ51" s="56">
        <v>0</v>
      </c>
      <c r="GK51" s="56">
        <f>GG51+GI51</f>
        <v>0</v>
      </c>
      <c r="GL51" s="56">
        <f>GH51+GJ51</f>
        <v>0</v>
      </c>
      <c r="GM51" s="56">
        <v>0</v>
      </c>
      <c r="GN51" s="56">
        <v>0</v>
      </c>
      <c r="GO51" s="56">
        <v>0</v>
      </c>
      <c r="GP51" s="56">
        <v>0</v>
      </c>
      <c r="GQ51" s="56">
        <f>GM51+GO51</f>
        <v>0</v>
      </c>
      <c r="GR51" s="56">
        <f>GN51+GP51</f>
        <v>0</v>
      </c>
      <c r="GS51" s="56">
        <v>0</v>
      </c>
      <c r="GT51" s="56">
        <v>0</v>
      </c>
      <c r="GU51" s="56">
        <v>0</v>
      </c>
      <c r="GV51" s="56">
        <v>0</v>
      </c>
      <c r="GW51" s="56">
        <f>GS51+GU51</f>
        <v>0</v>
      </c>
      <c r="GX51" s="56">
        <f>GT51+GV51</f>
        <v>0</v>
      </c>
      <c r="GY51" s="56">
        <v>0</v>
      </c>
      <c r="GZ51" s="56">
        <v>0</v>
      </c>
      <c r="HA51" s="56">
        <v>0</v>
      </c>
      <c r="HB51" s="56">
        <v>0</v>
      </c>
      <c r="HC51" s="56">
        <f>GY51+HA51</f>
        <v>0</v>
      </c>
      <c r="HD51" s="56">
        <f>GZ51+HB51</f>
        <v>0</v>
      </c>
      <c r="HE51" s="56">
        <v>0</v>
      </c>
      <c r="HF51" s="56">
        <v>0</v>
      </c>
      <c r="HG51" s="56">
        <v>0</v>
      </c>
      <c r="HH51" s="56">
        <v>0</v>
      </c>
      <c r="HI51" s="56">
        <f>HE51+HG51</f>
        <v>0</v>
      </c>
      <c r="HJ51" s="56">
        <f>HF51+HH51</f>
        <v>0</v>
      </c>
      <c r="HK51" s="56">
        <f t="shared" ref="HK51:HP51" si="221">C51+I51+O51+U51+AA51+AG51+AM51+AS51+AY51+BE51+BK51+BQ51+BW51+CC51+CI51+CO51+CU51+DA51+DG51+DM51+DS51+DY51+EE51+EK51+EQ51+EW51+FC51+FI51+FO51+FU51+GA51+GG51+GM51+GS51+GY51+HE51</f>
        <v>0</v>
      </c>
      <c r="HL51" s="56">
        <f t="shared" si="221"/>
        <v>0</v>
      </c>
      <c r="HM51" s="56">
        <f t="shared" si="221"/>
        <v>0</v>
      </c>
      <c r="HN51" s="56">
        <f t="shared" si="221"/>
        <v>0</v>
      </c>
      <c r="HO51" s="56">
        <f t="shared" si="221"/>
        <v>0</v>
      </c>
      <c r="HP51" s="56">
        <f t="shared" si="221"/>
        <v>0</v>
      </c>
    </row>
    <row r="52" spans="1:224" ht="15" customHeight="1" x14ac:dyDescent="0.25">
      <c r="A52" s="44"/>
      <c r="B52" s="49" t="s">
        <v>225</v>
      </c>
      <c r="C52" s="46">
        <f t="shared" ref="C52:H52" si="222">C51</f>
        <v>0</v>
      </c>
      <c r="D52" s="46">
        <f t="shared" si="222"/>
        <v>0</v>
      </c>
      <c r="E52" s="46">
        <f t="shared" si="222"/>
        <v>0</v>
      </c>
      <c r="F52" s="46">
        <f t="shared" si="222"/>
        <v>0</v>
      </c>
      <c r="G52" s="46">
        <f t="shared" si="222"/>
        <v>0</v>
      </c>
      <c r="H52" s="46">
        <f t="shared" si="222"/>
        <v>0</v>
      </c>
      <c r="I52" s="46">
        <f t="shared" ref="I52:BT52" si="223">I51</f>
        <v>0</v>
      </c>
      <c r="J52" s="46">
        <f t="shared" si="223"/>
        <v>0</v>
      </c>
      <c r="K52" s="46">
        <f t="shared" si="223"/>
        <v>0</v>
      </c>
      <c r="L52" s="46">
        <f t="shared" si="223"/>
        <v>0</v>
      </c>
      <c r="M52" s="46">
        <f t="shared" si="223"/>
        <v>0</v>
      </c>
      <c r="N52" s="46">
        <f t="shared" si="223"/>
        <v>0</v>
      </c>
      <c r="O52" s="46">
        <f t="shared" si="223"/>
        <v>0</v>
      </c>
      <c r="P52" s="46">
        <f t="shared" si="223"/>
        <v>0</v>
      </c>
      <c r="Q52" s="46">
        <f t="shared" si="223"/>
        <v>0</v>
      </c>
      <c r="R52" s="46">
        <f t="shared" si="223"/>
        <v>0</v>
      </c>
      <c r="S52" s="46">
        <f t="shared" si="223"/>
        <v>0</v>
      </c>
      <c r="T52" s="46">
        <f t="shared" si="223"/>
        <v>0</v>
      </c>
      <c r="U52" s="46">
        <f t="shared" si="223"/>
        <v>0</v>
      </c>
      <c r="V52" s="46">
        <f t="shared" si="223"/>
        <v>0</v>
      </c>
      <c r="W52" s="46">
        <f t="shared" si="223"/>
        <v>0</v>
      </c>
      <c r="X52" s="46">
        <f t="shared" si="223"/>
        <v>0</v>
      </c>
      <c r="Y52" s="46">
        <f t="shared" si="223"/>
        <v>0</v>
      </c>
      <c r="Z52" s="46">
        <f t="shared" si="223"/>
        <v>0</v>
      </c>
      <c r="AA52" s="46">
        <f t="shared" si="223"/>
        <v>0</v>
      </c>
      <c r="AB52" s="46">
        <f t="shared" si="223"/>
        <v>0</v>
      </c>
      <c r="AC52" s="46">
        <f t="shared" si="223"/>
        <v>0</v>
      </c>
      <c r="AD52" s="46">
        <f t="shared" si="223"/>
        <v>0</v>
      </c>
      <c r="AE52" s="46">
        <f t="shared" si="223"/>
        <v>0</v>
      </c>
      <c r="AF52" s="46">
        <f t="shared" si="223"/>
        <v>0</v>
      </c>
      <c r="AG52" s="46">
        <f t="shared" si="223"/>
        <v>0</v>
      </c>
      <c r="AH52" s="46">
        <f t="shared" si="223"/>
        <v>0</v>
      </c>
      <c r="AI52" s="46">
        <f t="shared" si="223"/>
        <v>0</v>
      </c>
      <c r="AJ52" s="46">
        <f t="shared" si="223"/>
        <v>0</v>
      </c>
      <c r="AK52" s="46">
        <f t="shared" si="223"/>
        <v>0</v>
      </c>
      <c r="AL52" s="46">
        <f t="shared" si="223"/>
        <v>0</v>
      </c>
      <c r="AM52" s="46">
        <f t="shared" si="223"/>
        <v>0</v>
      </c>
      <c r="AN52" s="46">
        <f t="shared" si="223"/>
        <v>0</v>
      </c>
      <c r="AO52" s="46">
        <f t="shared" si="223"/>
        <v>0</v>
      </c>
      <c r="AP52" s="46">
        <f t="shared" si="223"/>
        <v>0</v>
      </c>
      <c r="AQ52" s="46">
        <f t="shared" si="223"/>
        <v>0</v>
      </c>
      <c r="AR52" s="46">
        <f t="shared" si="223"/>
        <v>0</v>
      </c>
      <c r="AS52" s="46">
        <f t="shared" si="223"/>
        <v>0</v>
      </c>
      <c r="AT52" s="46">
        <f t="shared" si="223"/>
        <v>0</v>
      </c>
      <c r="AU52" s="46">
        <f t="shared" si="223"/>
        <v>0</v>
      </c>
      <c r="AV52" s="46">
        <f t="shared" si="223"/>
        <v>0</v>
      </c>
      <c r="AW52" s="46">
        <f t="shared" si="223"/>
        <v>0</v>
      </c>
      <c r="AX52" s="46">
        <f t="shared" si="223"/>
        <v>0</v>
      </c>
      <c r="AY52" s="46">
        <f t="shared" si="223"/>
        <v>0</v>
      </c>
      <c r="AZ52" s="46">
        <f t="shared" si="223"/>
        <v>0</v>
      </c>
      <c r="BA52" s="46">
        <f t="shared" si="223"/>
        <v>0</v>
      </c>
      <c r="BB52" s="46">
        <f t="shared" si="223"/>
        <v>0</v>
      </c>
      <c r="BC52" s="46">
        <f t="shared" si="223"/>
        <v>0</v>
      </c>
      <c r="BD52" s="46">
        <f t="shared" si="223"/>
        <v>0</v>
      </c>
      <c r="BE52" s="46">
        <f t="shared" si="223"/>
        <v>0</v>
      </c>
      <c r="BF52" s="46">
        <f t="shared" si="223"/>
        <v>0</v>
      </c>
      <c r="BG52" s="46">
        <f t="shared" si="223"/>
        <v>0</v>
      </c>
      <c r="BH52" s="46">
        <f t="shared" si="223"/>
        <v>0</v>
      </c>
      <c r="BI52" s="46">
        <f t="shared" si="223"/>
        <v>0</v>
      </c>
      <c r="BJ52" s="46">
        <f t="shared" si="223"/>
        <v>0</v>
      </c>
      <c r="BK52" s="46">
        <f t="shared" si="223"/>
        <v>0</v>
      </c>
      <c r="BL52" s="46">
        <f t="shared" si="223"/>
        <v>0</v>
      </c>
      <c r="BM52" s="46">
        <f t="shared" si="223"/>
        <v>0</v>
      </c>
      <c r="BN52" s="46">
        <f t="shared" si="223"/>
        <v>0</v>
      </c>
      <c r="BO52" s="46">
        <f t="shared" si="223"/>
        <v>0</v>
      </c>
      <c r="BP52" s="46">
        <f t="shared" si="223"/>
        <v>0</v>
      </c>
      <c r="BQ52" s="46">
        <f t="shared" si="223"/>
        <v>0</v>
      </c>
      <c r="BR52" s="46">
        <f t="shared" si="223"/>
        <v>0</v>
      </c>
      <c r="BS52" s="46">
        <f t="shared" si="223"/>
        <v>0</v>
      </c>
      <c r="BT52" s="46">
        <f t="shared" si="223"/>
        <v>0</v>
      </c>
      <c r="BU52" s="46">
        <f t="shared" ref="BU52:EF52" si="224">BU51</f>
        <v>0</v>
      </c>
      <c r="BV52" s="46">
        <f t="shared" si="224"/>
        <v>0</v>
      </c>
      <c r="BW52" s="46">
        <f t="shared" si="224"/>
        <v>0</v>
      </c>
      <c r="BX52" s="46">
        <f t="shared" si="224"/>
        <v>0</v>
      </c>
      <c r="BY52" s="46">
        <f t="shared" si="224"/>
        <v>0</v>
      </c>
      <c r="BZ52" s="46">
        <f t="shared" si="224"/>
        <v>0</v>
      </c>
      <c r="CA52" s="46">
        <f t="shared" si="224"/>
        <v>0</v>
      </c>
      <c r="CB52" s="46">
        <f t="shared" si="224"/>
        <v>0</v>
      </c>
      <c r="CC52" s="46">
        <f t="shared" si="224"/>
        <v>0</v>
      </c>
      <c r="CD52" s="46">
        <f t="shared" si="224"/>
        <v>0</v>
      </c>
      <c r="CE52" s="46">
        <f t="shared" si="224"/>
        <v>0</v>
      </c>
      <c r="CF52" s="46">
        <f t="shared" si="224"/>
        <v>0</v>
      </c>
      <c r="CG52" s="46">
        <f t="shared" si="224"/>
        <v>0</v>
      </c>
      <c r="CH52" s="46">
        <f t="shared" si="224"/>
        <v>0</v>
      </c>
      <c r="CI52" s="46">
        <f t="shared" si="224"/>
        <v>0</v>
      </c>
      <c r="CJ52" s="46">
        <f t="shared" si="224"/>
        <v>0</v>
      </c>
      <c r="CK52" s="46">
        <f t="shared" si="224"/>
        <v>0</v>
      </c>
      <c r="CL52" s="46">
        <f t="shared" si="224"/>
        <v>0</v>
      </c>
      <c r="CM52" s="46">
        <f t="shared" si="224"/>
        <v>0</v>
      </c>
      <c r="CN52" s="46">
        <f t="shared" si="224"/>
        <v>0</v>
      </c>
      <c r="CO52" s="46">
        <f t="shared" si="224"/>
        <v>0</v>
      </c>
      <c r="CP52" s="46">
        <f t="shared" si="224"/>
        <v>0</v>
      </c>
      <c r="CQ52" s="46">
        <f t="shared" si="224"/>
        <v>0</v>
      </c>
      <c r="CR52" s="46">
        <f t="shared" si="224"/>
        <v>0</v>
      </c>
      <c r="CS52" s="46">
        <f t="shared" si="224"/>
        <v>0</v>
      </c>
      <c r="CT52" s="46">
        <f t="shared" si="224"/>
        <v>0</v>
      </c>
      <c r="CU52" s="46">
        <f t="shared" si="224"/>
        <v>0</v>
      </c>
      <c r="CV52" s="46">
        <f t="shared" si="224"/>
        <v>0</v>
      </c>
      <c r="CW52" s="46">
        <f t="shared" si="224"/>
        <v>0</v>
      </c>
      <c r="CX52" s="46">
        <f t="shared" si="224"/>
        <v>0</v>
      </c>
      <c r="CY52" s="46">
        <f t="shared" si="224"/>
        <v>0</v>
      </c>
      <c r="CZ52" s="46">
        <f t="shared" si="224"/>
        <v>0</v>
      </c>
      <c r="DA52" s="46">
        <f t="shared" si="224"/>
        <v>0</v>
      </c>
      <c r="DB52" s="46">
        <f t="shared" si="224"/>
        <v>0</v>
      </c>
      <c r="DC52" s="46">
        <f t="shared" si="224"/>
        <v>0</v>
      </c>
      <c r="DD52" s="46">
        <f t="shared" si="224"/>
        <v>0</v>
      </c>
      <c r="DE52" s="46">
        <f t="shared" si="224"/>
        <v>0</v>
      </c>
      <c r="DF52" s="46">
        <f t="shared" si="224"/>
        <v>0</v>
      </c>
      <c r="DG52" s="46">
        <f t="shared" si="224"/>
        <v>0</v>
      </c>
      <c r="DH52" s="46">
        <f t="shared" si="224"/>
        <v>0</v>
      </c>
      <c r="DI52" s="46">
        <f t="shared" si="224"/>
        <v>0</v>
      </c>
      <c r="DJ52" s="46">
        <f t="shared" si="224"/>
        <v>0</v>
      </c>
      <c r="DK52" s="46">
        <f t="shared" si="224"/>
        <v>0</v>
      </c>
      <c r="DL52" s="46">
        <f t="shared" si="224"/>
        <v>0</v>
      </c>
      <c r="DM52" s="46">
        <f t="shared" si="224"/>
        <v>0</v>
      </c>
      <c r="DN52" s="46">
        <f t="shared" si="224"/>
        <v>0</v>
      </c>
      <c r="DO52" s="46">
        <f t="shared" si="224"/>
        <v>0</v>
      </c>
      <c r="DP52" s="46">
        <f t="shared" si="224"/>
        <v>0</v>
      </c>
      <c r="DQ52" s="46">
        <f t="shared" si="224"/>
        <v>0</v>
      </c>
      <c r="DR52" s="46">
        <f t="shared" si="224"/>
        <v>0</v>
      </c>
      <c r="DS52" s="46">
        <f t="shared" si="224"/>
        <v>0</v>
      </c>
      <c r="DT52" s="46">
        <f t="shared" si="224"/>
        <v>0</v>
      </c>
      <c r="DU52" s="46">
        <f t="shared" si="224"/>
        <v>0</v>
      </c>
      <c r="DV52" s="46">
        <f t="shared" si="224"/>
        <v>0</v>
      </c>
      <c r="DW52" s="46">
        <f t="shared" si="224"/>
        <v>0</v>
      </c>
      <c r="DX52" s="46">
        <f t="shared" si="224"/>
        <v>0</v>
      </c>
      <c r="DY52" s="46">
        <f t="shared" si="224"/>
        <v>0</v>
      </c>
      <c r="DZ52" s="46">
        <f t="shared" si="224"/>
        <v>0</v>
      </c>
      <c r="EA52" s="46">
        <f t="shared" si="224"/>
        <v>0</v>
      </c>
      <c r="EB52" s="46">
        <f t="shared" si="224"/>
        <v>0</v>
      </c>
      <c r="EC52" s="46">
        <f t="shared" si="224"/>
        <v>0</v>
      </c>
      <c r="ED52" s="46">
        <f t="shared" si="224"/>
        <v>0</v>
      </c>
      <c r="EE52" s="46">
        <f t="shared" si="224"/>
        <v>0</v>
      </c>
      <c r="EF52" s="46">
        <f t="shared" si="224"/>
        <v>0</v>
      </c>
      <c r="EG52" s="46">
        <f t="shared" ref="EG52:GR52" si="225">EG51</f>
        <v>0</v>
      </c>
      <c r="EH52" s="46">
        <f t="shared" si="225"/>
        <v>0</v>
      </c>
      <c r="EI52" s="46">
        <f t="shared" si="225"/>
        <v>0</v>
      </c>
      <c r="EJ52" s="46">
        <f t="shared" si="225"/>
        <v>0</v>
      </c>
      <c r="EK52" s="46">
        <f t="shared" si="225"/>
        <v>0</v>
      </c>
      <c r="EL52" s="46">
        <f t="shared" si="225"/>
        <v>0</v>
      </c>
      <c r="EM52" s="46">
        <f t="shared" si="225"/>
        <v>0</v>
      </c>
      <c r="EN52" s="46">
        <f t="shared" si="225"/>
        <v>0</v>
      </c>
      <c r="EO52" s="46">
        <f t="shared" si="225"/>
        <v>0</v>
      </c>
      <c r="EP52" s="46">
        <f t="shared" si="225"/>
        <v>0</v>
      </c>
      <c r="EQ52" s="46">
        <f t="shared" si="225"/>
        <v>0</v>
      </c>
      <c r="ER52" s="46">
        <f t="shared" si="225"/>
        <v>0</v>
      </c>
      <c r="ES52" s="46">
        <f t="shared" si="225"/>
        <v>0</v>
      </c>
      <c r="ET52" s="46">
        <f t="shared" si="225"/>
        <v>0</v>
      </c>
      <c r="EU52" s="46">
        <f t="shared" si="225"/>
        <v>0</v>
      </c>
      <c r="EV52" s="46">
        <f t="shared" si="225"/>
        <v>0</v>
      </c>
      <c r="EW52" s="46">
        <f t="shared" si="225"/>
        <v>0</v>
      </c>
      <c r="EX52" s="46">
        <f t="shared" si="225"/>
        <v>0</v>
      </c>
      <c r="EY52" s="46">
        <f t="shared" si="225"/>
        <v>0</v>
      </c>
      <c r="EZ52" s="46">
        <f t="shared" si="225"/>
        <v>0</v>
      </c>
      <c r="FA52" s="46">
        <f t="shared" si="225"/>
        <v>0</v>
      </c>
      <c r="FB52" s="46">
        <f t="shared" si="225"/>
        <v>0</v>
      </c>
      <c r="FC52" s="46">
        <f t="shared" si="225"/>
        <v>0</v>
      </c>
      <c r="FD52" s="46">
        <f t="shared" si="225"/>
        <v>0</v>
      </c>
      <c r="FE52" s="46">
        <f t="shared" si="225"/>
        <v>0</v>
      </c>
      <c r="FF52" s="46">
        <f t="shared" si="225"/>
        <v>0</v>
      </c>
      <c r="FG52" s="46">
        <f t="shared" si="225"/>
        <v>0</v>
      </c>
      <c r="FH52" s="46">
        <f t="shared" si="225"/>
        <v>0</v>
      </c>
      <c r="FI52" s="46">
        <f t="shared" si="225"/>
        <v>0</v>
      </c>
      <c r="FJ52" s="46">
        <f t="shared" si="225"/>
        <v>0</v>
      </c>
      <c r="FK52" s="46">
        <f t="shared" si="225"/>
        <v>0</v>
      </c>
      <c r="FL52" s="46">
        <f t="shared" si="225"/>
        <v>0</v>
      </c>
      <c r="FM52" s="46">
        <f t="shared" si="225"/>
        <v>0</v>
      </c>
      <c r="FN52" s="46">
        <f t="shared" si="225"/>
        <v>0</v>
      </c>
      <c r="FO52" s="46">
        <f t="shared" si="225"/>
        <v>0</v>
      </c>
      <c r="FP52" s="46">
        <f t="shared" si="225"/>
        <v>0</v>
      </c>
      <c r="FQ52" s="46">
        <f t="shared" si="225"/>
        <v>0</v>
      </c>
      <c r="FR52" s="46">
        <f t="shared" si="225"/>
        <v>0</v>
      </c>
      <c r="FS52" s="46">
        <f t="shared" si="225"/>
        <v>0</v>
      </c>
      <c r="FT52" s="46">
        <f t="shared" si="225"/>
        <v>0</v>
      </c>
      <c r="FU52" s="46">
        <f t="shared" si="225"/>
        <v>0</v>
      </c>
      <c r="FV52" s="46">
        <f t="shared" si="225"/>
        <v>0</v>
      </c>
      <c r="FW52" s="46">
        <f t="shared" si="225"/>
        <v>0</v>
      </c>
      <c r="FX52" s="46">
        <f t="shared" si="225"/>
        <v>0</v>
      </c>
      <c r="FY52" s="46">
        <f t="shared" si="225"/>
        <v>0</v>
      </c>
      <c r="FZ52" s="46">
        <f t="shared" si="225"/>
        <v>0</v>
      </c>
      <c r="GA52" s="46">
        <f t="shared" si="225"/>
        <v>0</v>
      </c>
      <c r="GB52" s="46">
        <f t="shared" si="225"/>
        <v>0</v>
      </c>
      <c r="GC52" s="46">
        <f t="shared" si="225"/>
        <v>0</v>
      </c>
      <c r="GD52" s="46">
        <f t="shared" si="225"/>
        <v>0</v>
      </c>
      <c r="GE52" s="46">
        <f t="shared" si="225"/>
        <v>0</v>
      </c>
      <c r="GF52" s="46">
        <f t="shared" si="225"/>
        <v>0</v>
      </c>
      <c r="GG52" s="46">
        <f t="shared" si="225"/>
        <v>0</v>
      </c>
      <c r="GH52" s="46">
        <f t="shared" si="225"/>
        <v>0</v>
      </c>
      <c r="GI52" s="46">
        <f t="shared" si="225"/>
        <v>0</v>
      </c>
      <c r="GJ52" s="46">
        <f t="shared" si="225"/>
        <v>0</v>
      </c>
      <c r="GK52" s="46">
        <f t="shared" si="225"/>
        <v>0</v>
      </c>
      <c r="GL52" s="46">
        <f t="shared" si="225"/>
        <v>0</v>
      </c>
      <c r="GM52" s="46">
        <f t="shared" si="225"/>
        <v>0</v>
      </c>
      <c r="GN52" s="46">
        <f t="shared" si="225"/>
        <v>0</v>
      </c>
      <c r="GO52" s="46">
        <f t="shared" si="225"/>
        <v>0</v>
      </c>
      <c r="GP52" s="46">
        <f t="shared" si="225"/>
        <v>0</v>
      </c>
      <c r="GQ52" s="46">
        <f t="shared" si="225"/>
        <v>0</v>
      </c>
      <c r="GR52" s="46">
        <f t="shared" si="225"/>
        <v>0</v>
      </c>
      <c r="GS52" s="46">
        <f t="shared" ref="GS52:HJ52" si="226">GS51</f>
        <v>0</v>
      </c>
      <c r="GT52" s="46">
        <f t="shared" si="226"/>
        <v>0</v>
      </c>
      <c r="GU52" s="46">
        <f t="shared" si="226"/>
        <v>0</v>
      </c>
      <c r="GV52" s="46">
        <f t="shared" si="226"/>
        <v>0</v>
      </c>
      <c r="GW52" s="46">
        <f t="shared" si="226"/>
        <v>0</v>
      </c>
      <c r="GX52" s="46">
        <f t="shared" si="226"/>
        <v>0</v>
      </c>
      <c r="GY52" s="46">
        <f t="shared" si="226"/>
        <v>0</v>
      </c>
      <c r="GZ52" s="46">
        <f t="shared" si="226"/>
        <v>0</v>
      </c>
      <c r="HA52" s="46">
        <f t="shared" si="226"/>
        <v>0</v>
      </c>
      <c r="HB52" s="46">
        <f t="shared" si="226"/>
        <v>0</v>
      </c>
      <c r="HC52" s="46">
        <f t="shared" si="226"/>
        <v>0</v>
      </c>
      <c r="HD52" s="46">
        <f t="shared" si="226"/>
        <v>0</v>
      </c>
      <c r="HE52" s="46">
        <f t="shared" si="226"/>
        <v>0</v>
      </c>
      <c r="HF52" s="46">
        <f t="shared" si="226"/>
        <v>0</v>
      </c>
      <c r="HG52" s="46">
        <f t="shared" si="226"/>
        <v>0</v>
      </c>
      <c r="HH52" s="46">
        <f t="shared" si="226"/>
        <v>0</v>
      </c>
      <c r="HI52" s="46">
        <f t="shared" si="226"/>
        <v>0</v>
      </c>
      <c r="HJ52" s="46">
        <f t="shared" si="226"/>
        <v>0</v>
      </c>
      <c r="HK52" s="46">
        <f t="shared" ref="HK52:HP52" si="227">HK51</f>
        <v>0</v>
      </c>
      <c r="HL52" s="46">
        <f t="shared" si="227"/>
        <v>0</v>
      </c>
      <c r="HM52" s="46">
        <f t="shared" si="227"/>
        <v>0</v>
      </c>
      <c r="HN52" s="46">
        <f t="shared" si="227"/>
        <v>0</v>
      </c>
      <c r="HO52" s="46">
        <f t="shared" si="227"/>
        <v>0</v>
      </c>
      <c r="HP52" s="46">
        <f t="shared" si="227"/>
        <v>0</v>
      </c>
    </row>
    <row r="53" spans="1:224" ht="15" customHeight="1" x14ac:dyDescent="0.25">
      <c r="A53" s="50" t="s">
        <v>226</v>
      </c>
      <c r="B53" s="51" t="s">
        <v>227</v>
      </c>
      <c r="C53" s="52">
        <f>C23+C38+C48+C50+C52</f>
        <v>249548</v>
      </c>
      <c r="D53" s="52">
        <f t="shared" ref="D53:BO53" si="228">D23+D38+D48+D50+D52</f>
        <v>185800</v>
      </c>
      <c r="E53" s="52">
        <f t="shared" si="228"/>
        <v>134372</v>
      </c>
      <c r="F53" s="52">
        <f t="shared" si="228"/>
        <v>100264</v>
      </c>
      <c r="G53" s="52">
        <f t="shared" si="228"/>
        <v>383920</v>
      </c>
      <c r="H53" s="52">
        <f t="shared" si="228"/>
        <v>286064</v>
      </c>
      <c r="I53" s="52">
        <f t="shared" si="228"/>
        <v>59335</v>
      </c>
      <c r="J53" s="52">
        <f t="shared" si="228"/>
        <v>47640</v>
      </c>
      <c r="K53" s="52">
        <f t="shared" si="228"/>
        <v>3165</v>
      </c>
      <c r="L53" s="52">
        <f t="shared" si="228"/>
        <v>2359</v>
      </c>
      <c r="M53" s="52">
        <f t="shared" si="228"/>
        <v>62500</v>
      </c>
      <c r="N53" s="52">
        <f t="shared" si="228"/>
        <v>49999</v>
      </c>
      <c r="O53" s="52">
        <f t="shared" si="228"/>
        <v>95960</v>
      </c>
      <c r="P53" s="52">
        <f t="shared" si="228"/>
        <v>78110</v>
      </c>
      <c r="Q53" s="52">
        <f t="shared" si="228"/>
        <v>35550</v>
      </c>
      <c r="R53" s="52">
        <f t="shared" si="228"/>
        <v>34489</v>
      </c>
      <c r="S53" s="52">
        <f t="shared" si="228"/>
        <v>131510</v>
      </c>
      <c r="T53" s="52">
        <f t="shared" si="228"/>
        <v>112599</v>
      </c>
      <c r="U53" s="52">
        <f t="shared" si="228"/>
        <v>142238</v>
      </c>
      <c r="V53" s="52">
        <f t="shared" si="228"/>
        <v>71594</v>
      </c>
      <c r="W53" s="52">
        <f t="shared" si="228"/>
        <v>36851</v>
      </c>
      <c r="X53" s="52">
        <f t="shared" si="228"/>
        <v>35450</v>
      </c>
      <c r="Y53" s="52">
        <f t="shared" si="228"/>
        <v>179089</v>
      </c>
      <c r="Z53" s="52">
        <f t="shared" si="228"/>
        <v>107044</v>
      </c>
      <c r="AA53" s="52">
        <f t="shared" si="228"/>
        <v>122332</v>
      </c>
      <c r="AB53" s="52">
        <f t="shared" si="228"/>
        <v>98200</v>
      </c>
      <c r="AC53" s="52">
        <f t="shared" si="228"/>
        <v>31454</v>
      </c>
      <c r="AD53" s="52">
        <f t="shared" si="228"/>
        <v>24802</v>
      </c>
      <c r="AE53" s="52">
        <f t="shared" si="228"/>
        <v>153786</v>
      </c>
      <c r="AF53" s="52">
        <f t="shared" si="228"/>
        <v>123002</v>
      </c>
      <c r="AG53" s="52">
        <f t="shared" si="228"/>
        <v>23858</v>
      </c>
      <c r="AH53" s="52">
        <f t="shared" si="228"/>
        <v>11098.499999999998</v>
      </c>
      <c r="AI53" s="52">
        <f t="shared" si="228"/>
        <v>10217</v>
      </c>
      <c r="AJ53" s="52">
        <f t="shared" si="228"/>
        <v>4756.5</v>
      </c>
      <c r="AK53" s="52">
        <f t="shared" si="228"/>
        <v>34075</v>
      </c>
      <c r="AL53" s="52">
        <f t="shared" si="228"/>
        <v>15855</v>
      </c>
      <c r="AM53" s="52">
        <f t="shared" si="228"/>
        <v>102000</v>
      </c>
      <c r="AN53" s="52">
        <f t="shared" si="228"/>
        <v>98600</v>
      </c>
      <c r="AO53" s="52">
        <f t="shared" si="228"/>
        <v>32100</v>
      </c>
      <c r="AP53" s="52">
        <f t="shared" si="228"/>
        <v>36550</v>
      </c>
      <c r="AQ53" s="52">
        <f t="shared" si="228"/>
        <v>134100</v>
      </c>
      <c r="AR53" s="52">
        <f t="shared" si="228"/>
        <v>135150</v>
      </c>
      <c r="AS53" s="52">
        <f t="shared" si="228"/>
        <v>39100</v>
      </c>
      <c r="AT53" s="52">
        <f t="shared" si="228"/>
        <v>30789</v>
      </c>
      <c r="AU53" s="52">
        <f t="shared" si="228"/>
        <v>4500</v>
      </c>
      <c r="AV53" s="52">
        <f t="shared" si="228"/>
        <v>1957</v>
      </c>
      <c r="AW53" s="52">
        <f t="shared" si="228"/>
        <v>43600</v>
      </c>
      <c r="AX53" s="52">
        <f t="shared" si="228"/>
        <v>32746</v>
      </c>
      <c r="AY53" s="52">
        <f t="shared" si="228"/>
        <v>84298</v>
      </c>
      <c r="AZ53" s="52">
        <f t="shared" si="228"/>
        <v>55918</v>
      </c>
      <c r="BA53" s="52">
        <f t="shared" si="228"/>
        <v>12345</v>
      </c>
      <c r="BB53" s="52">
        <f t="shared" si="228"/>
        <v>12761</v>
      </c>
      <c r="BC53" s="52">
        <f t="shared" si="228"/>
        <v>96643</v>
      </c>
      <c r="BD53" s="52">
        <f t="shared" si="228"/>
        <v>68679</v>
      </c>
      <c r="BE53" s="52">
        <f t="shared" si="228"/>
        <v>16812</v>
      </c>
      <c r="BF53" s="52">
        <f t="shared" si="228"/>
        <v>9419</v>
      </c>
      <c r="BG53" s="52">
        <f t="shared" si="228"/>
        <v>3610</v>
      </c>
      <c r="BH53" s="52">
        <f t="shared" si="228"/>
        <v>2023</v>
      </c>
      <c r="BI53" s="52">
        <f t="shared" si="228"/>
        <v>20422</v>
      </c>
      <c r="BJ53" s="52">
        <f t="shared" si="228"/>
        <v>11442</v>
      </c>
      <c r="BK53" s="52">
        <f t="shared" si="228"/>
        <v>24136</v>
      </c>
      <c r="BL53" s="52">
        <f t="shared" si="228"/>
        <v>9520</v>
      </c>
      <c r="BM53" s="52">
        <f t="shared" si="228"/>
        <v>13949</v>
      </c>
      <c r="BN53" s="52">
        <f t="shared" si="228"/>
        <v>2967</v>
      </c>
      <c r="BO53" s="52">
        <f t="shared" si="228"/>
        <v>38085</v>
      </c>
      <c r="BP53" s="52">
        <f t="shared" ref="BP53:EA53" si="229">BP23+BP38+BP48+BP50+BP52</f>
        <v>12487</v>
      </c>
      <c r="BQ53" s="52">
        <f t="shared" si="229"/>
        <v>84644</v>
      </c>
      <c r="BR53" s="52">
        <f t="shared" si="229"/>
        <v>51000</v>
      </c>
      <c r="BS53" s="52">
        <f t="shared" si="229"/>
        <v>28644</v>
      </c>
      <c r="BT53" s="52">
        <f t="shared" si="229"/>
        <v>17069</v>
      </c>
      <c r="BU53" s="52">
        <f t="shared" si="229"/>
        <v>113288</v>
      </c>
      <c r="BV53" s="52">
        <f t="shared" si="229"/>
        <v>68069</v>
      </c>
      <c r="BW53" s="52">
        <f t="shared" si="229"/>
        <v>123139</v>
      </c>
      <c r="BX53" s="52">
        <f t="shared" si="229"/>
        <v>99670</v>
      </c>
      <c r="BY53" s="52">
        <f t="shared" si="229"/>
        <v>66841</v>
      </c>
      <c r="BZ53" s="52">
        <f t="shared" si="229"/>
        <v>72301</v>
      </c>
      <c r="CA53" s="52">
        <f t="shared" si="229"/>
        <v>189980</v>
      </c>
      <c r="CB53" s="52">
        <f t="shared" si="229"/>
        <v>171971</v>
      </c>
      <c r="CC53" s="52">
        <f t="shared" si="229"/>
        <v>170374</v>
      </c>
      <c r="CD53" s="52">
        <f t="shared" si="229"/>
        <v>87029</v>
      </c>
      <c r="CE53" s="52">
        <f t="shared" si="229"/>
        <v>73905</v>
      </c>
      <c r="CF53" s="52">
        <f t="shared" si="229"/>
        <v>47442</v>
      </c>
      <c r="CG53" s="52">
        <f t="shared" si="229"/>
        <v>244279</v>
      </c>
      <c r="CH53" s="52">
        <f t="shared" si="229"/>
        <v>134471</v>
      </c>
      <c r="CI53" s="52">
        <f t="shared" si="229"/>
        <v>38301.5</v>
      </c>
      <c r="CJ53" s="52">
        <f t="shared" si="229"/>
        <v>48100</v>
      </c>
      <c r="CK53" s="52">
        <f t="shared" si="229"/>
        <v>38301.5</v>
      </c>
      <c r="CL53" s="52">
        <f t="shared" si="229"/>
        <v>48100</v>
      </c>
      <c r="CM53" s="52">
        <f t="shared" si="229"/>
        <v>76603</v>
      </c>
      <c r="CN53" s="52">
        <f t="shared" si="229"/>
        <v>96200</v>
      </c>
      <c r="CO53" s="52">
        <f t="shared" si="229"/>
        <v>233936</v>
      </c>
      <c r="CP53" s="52">
        <f t="shared" si="229"/>
        <v>143571</v>
      </c>
      <c r="CQ53" s="52">
        <f t="shared" si="229"/>
        <v>59805</v>
      </c>
      <c r="CR53" s="52">
        <f t="shared" si="229"/>
        <v>36401</v>
      </c>
      <c r="CS53" s="52">
        <f t="shared" si="229"/>
        <v>293741</v>
      </c>
      <c r="CT53" s="52">
        <f t="shared" si="229"/>
        <v>179972</v>
      </c>
      <c r="CU53" s="52">
        <f t="shared" si="229"/>
        <v>0</v>
      </c>
      <c r="CV53" s="52">
        <f t="shared" si="229"/>
        <v>0</v>
      </c>
      <c r="CW53" s="52">
        <f t="shared" si="229"/>
        <v>0</v>
      </c>
      <c r="CX53" s="52">
        <f t="shared" si="229"/>
        <v>0</v>
      </c>
      <c r="CY53" s="52">
        <f t="shared" si="229"/>
        <v>0</v>
      </c>
      <c r="CZ53" s="52">
        <f t="shared" si="229"/>
        <v>0</v>
      </c>
      <c r="DA53" s="52">
        <f t="shared" si="229"/>
        <v>0</v>
      </c>
      <c r="DB53" s="52">
        <f t="shared" si="229"/>
        <v>0</v>
      </c>
      <c r="DC53" s="52">
        <f t="shared" si="229"/>
        <v>0</v>
      </c>
      <c r="DD53" s="52">
        <f t="shared" si="229"/>
        <v>0</v>
      </c>
      <c r="DE53" s="52">
        <f t="shared" si="229"/>
        <v>0</v>
      </c>
      <c r="DF53" s="52">
        <f t="shared" si="229"/>
        <v>0</v>
      </c>
      <c r="DG53" s="52">
        <f t="shared" si="229"/>
        <v>82000</v>
      </c>
      <c r="DH53" s="52">
        <f t="shared" si="229"/>
        <v>98400</v>
      </c>
      <c r="DI53" s="52">
        <f t="shared" si="229"/>
        <v>15500</v>
      </c>
      <c r="DJ53" s="52">
        <f t="shared" si="229"/>
        <v>14605</v>
      </c>
      <c r="DK53" s="52">
        <f t="shared" si="229"/>
        <v>97500</v>
      </c>
      <c r="DL53" s="52">
        <f t="shared" si="229"/>
        <v>113005</v>
      </c>
      <c r="DM53" s="52">
        <f t="shared" si="229"/>
        <v>116122.40000000001</v>
      </c>
      <c r="DN53" s="52">
        <f t="shared" si="229"/>
        <v>79712.600000000006</v>
      </c>
      <c r="DO53" s="52">
        <f t="shared" si="229"/>
        <v>48108.799999999996</v>
      </c>
      <c r="DP53" s="52">
        <f t="shared" si="229"/>
        <v>61071.6</v>
      </c>
      <c r="DQ53" s="52">
        <f t="shared" si="229"/>
        <v>164231.20000000001</v>
      </c>
      <c r="DR53" s="52">
        <f t="shared" si="229"/>
        <v>140784.20000000001</v>
      </c>
      <c r="DS53" s="52">
        <f t="shared" si="229"/>
        <v>22286</v>
      </c>
      <c r="DT53" s="52">
        <f t="shared" si="229"/>
        <v>44562</v>
      </c>
      <c r="DU53" s="52">
        <f t="shared" si="229"/>
        <v>7754</v>
      </c>
      <c r="DV53" s="52">
        <f t="shared" si="229"/>
        <v>15475</v>
      </c>
      <c r="DW53" s="52">
        <f t="shared" si="229"/>
        <v>30040</v>
      </c>
      <c r="DX53" s="52">
        <f t="shared" si="229"/>
        <v>60037</v>
      </c>
      <c r="DY53" s="52">
        <f t="shared" si="229"/>
        <v>168935</v>
      </c>
      <c r="DZ53" s="52">
        <f t="shared" si="229"/>
        <v>223675</v>
      </c>
      <c r="EA53" s="52">
        <f t="shared" si="229"/>
        <v>73631</v>
      </c>
      <c r="EB53" s="52">
        <f t="shared" ref="EB53:GM53" si="230">EB23+EB38+EB48+EB50+EB52</f>
        <v>122724</v>
      </c>
      <c r="EC53" s="52">
        <f t="shared" si="230"/>
        <v>242566</v>
      </c>
      <c r="ED53" s="52">
        <f t="shared" si="230"/>
        <v>346399</v>
      </c>
      <c r="EE53" s="52">
        <f t="shared" si="230"/>
        <v>65159</v>
      </c>
      <c r="EF53" s="52">
        <f t="shared" si="230"/>
        <v>94200</v>
      </c>
      <c r="EG53" s="52">
        <f t="shared" si="230"/>
        <v>21724</v>
      </c>
      <c r="EH53" s="52">
        <f t="shared" si="230"/>
        <v>33011</v>
      </c>
      <c r="EI53" s="52">
        <f t="shared" si="230"/>
        <v>86883</v>
      </c>
      <c r="EJ53" s="52">
        <f t="shared" si="230"/>
        <v>127211</v>
      </c>
      <c r="EK53" s="52">
        <f t="shared" si="230"/>
        <v>11321</v>
      </c>
      <c r="EL53" s="52">
        <f t="shared" si="230"/>
        <v>3991</v>
      </c>
      <c r="EM53" s="52">
        <f t="shared" si="230"/>
        <v>4975</v>
      </c>
      <c r="EN53" s="52">
        <f t="shared" si="230"/>
        <v>7814</v>
      </c>
      <c r="EO53" s="52">
        <f t="shared" si="230"/>
        <v>16296</v>
      </c>
      <c r="EP53" s="52">
        <f t="shared" si="230"/>
        <v>11805</v>
      </c>
      <c r="EQ53" s="52">
        <f t="shared" si="230"/>
        <v>43445</v>
      </c>
      <c r="ER53" s="52">
        <f t="shared" si="230"/>
        <v>89625</v>
      </c>
      <c r="ES53" s="52">
        <f t="shared" si="230"/>
        <v>32776</v>
      </c>
      <c r="ET53" s="52">
        <f t="shared" si="230"/>
        <v>62033</v>
      </c>
      <c r="EU53" s="52">
        <f t="shared" si="230"/>
        <v>76221</v>
      </c>
      <c r="EV53" s="52">
        <f t="shared" si="230"/>
        <v>151658</v>
      </c>
      <c r="EW53" s="52">
        <f t="shared" si="230"/>
        <v>102275</v>
      </c>
      <c r="EX53" s="52">
        <f t="shared" si="230"/>
        <v>88300</v>
      </c>
      <c r="EY53" s="52">
        <f t="shared" si="230"/>
        <v>34907</v>
      </c>
      <c r="EZ53" s="52">
        <f t="shared" si="230"/>
        <v>29597</v>
      </c>
      <c r="FA53" s="52">
        <f t="shared" si="230"/>
        <v>137182</v>
      </c>
      <c r="FB53" s="52">
        <f t="shared" si="230"/>
        <v>117897</v>
      </c>
      <c r="FC53" s="52">
        <f t="shared" si="230"/>
        <v>39802</v>
      </c>
      <c r="FD53" s="52">
        <f t="shared" si="230"/>
        <v>14176</v>
      </c>
      <c r="FE53" s="52">
        <f t="shared" si="230"/>
        <v>10022</v>
      </c>
      <c r="FF53" s="52">
        <f t="shared" si="230"/>
        <v>3953</v>
      </c>
      <c r="FG53" s="52">
        <f t="shared" si="230"/>
        <v>49824</v>
      </c>
      <c r="FH53" s="52">
        <f t="shared" si="230"/>
        <v>18129</v>
      </c>
      <c r="FI53" s="52">
        <f t="shared" si="230"/>
        <v>10515.500000000002</v>
      </c>
      <c r="FJ53" s="52">
        <f t="shared" si="230"/>
        <v>18817</v>
      </c>
      <c r="FK53" s="52">
        <f t="shared" si="230"/>
        <v>24535.5</v>
      </c>
      <c r="FL53" s="52">
        <f t="shared" si="230"/>
        <v>27711</v>
      </c>
      <c r="FM53" s="52">
        <f t="shared" si="230"/>
        <v>35051</v>
      </c>
      <c r="FN53" s="52">
        <f t="shared" si="230"/>
        <v>46528</v>
      </c>
      <c r="FO53" s="52">
        <f t="shared" si="230"/>
        <v>83057</v>
      </c>
      <c r="FP53" s="52">
        <f t="shared" si="230"/>
        <v>86963</v>
      </c>
      <c r="FQ53" s="52">
        <f t="shared" si="230"/>
        <v>36781</v>
      </c>
      <c r="FR53" s="52">
        <f t="shared" si="230"/>
        <v>37639</v>
      </c>
      <c r="FS53" s="52">
        <f t="shared" si="230"/>
        <v>119838</v>
      </c>
      <c r="FT53" s="52">
        <f t="shared" si="230"/>
        <v>124602</v>
      </c>
      <c r="FU53" s="52">
        <f t="shared" si="230"/>
        <v>66492</v>
      </c>
      <c r="FV53" s="52">
        <f t="shared" si="230"/>
        <v>78736</v>
      </c>
      <c r="FW53" s="52">
        <f t="shared" si="230"/>
        <v>38905</v>
      </c>
      <c r="FX53" s="52">
        <f t="shared" si="230"/>
        <v>48911</v>
      </c>
      <c r="FY53" s="52">
        <f t="shared" si="230"/>
        <v>105397</v>
      </c>
      <c r="FZ53" s="52">
        <f t="shared" si="230"/>
        <v>127647</v>
      </c>
      <c r="GA53" s="52">
        <f t="shared" si="230"/>
        <v>15056</v>
      </c>
      <c r="GB53" s="52">
        <f t="shared" si="230"/>
        <v>17350</v>
      </c>
      <c r="GC53" s="52">
        <f t="shared" si="230"/>
        <v>7757</v>
      </c>
      <c r="GD53" s="52">
        <f t="shared" si="230"/>
        <v>8550</v>
      </c>
      <c r="GE53" s="52">
        <f t="shared" si="230"/>
        <v>22813</v>
      </c>
      <c r="GF53" s="52">
        <f t="shared" si="230"/>
        <v>25900</v>
      </c>
      <c r="GG53" s="52">
        <f t="shared" si="230"/>
        <v>106407</v>
      </c>
      <c r="GH53" s="52">
        <f t="shared" si="230"/>
        <v>110051.95000000001</v>
      </c>
      <c r="GI53" s="52">
        <f t="shared" si="230"/>
        <v>192330</v>
      </c>
      <c r="GJ53" s="52">
        <f t="shared" si="230"/>
        <v>216824.34999999998</v>
      </c>
      <c r="GK53" s="52">
        <f t="shared" si="230"/>
        <v>298737</v>
      </c>
      <c r="GL53" s="52">
        <f t="shared" si="230"/>
        <v>326876.3</v>
      </c>
      <c r="GM53" s="52">
        <f t="shared" si="230"/>
        <v>9044</v>
      </c>
      <c r="GN53" s="52">
        <f t="shared" ref="GN53:HJ53" si="231">GN23+GN38+GN48+GN50+GN52</f>
        <v>5650</v>
      </c>
      <c r="GO53" s="52">
        <f t="shared" si="231"/>
        <v>3647</v>
      </c>
      <c r="GP53" s="52">
        <f t="shared" si="231"/>
        <v>2132</v>
      </c>
      <c r="GQ53" s="52">
        <f t="shared" si="231"/>
        <v>12691</v>
      </c>
      <c r="GR53" s="52">
        <f t="shared" si="231"/>
        <v>7782</v>
      </c>
      <c r="GS53" s="52">
        <f t="shared" si="231"/>
        <v>68496</v>
      </c>
      <c r="GT53" s="52">
        <f t="shared" si="231"/>
        <v>83516</v>
      </c>
      <c r="GU53" s="52">
        <f t="shared" si="231"/>
        <v>26596</v>
      </c>
      <c r="GV53" s="52">
        <f t="shared" si="231"/>
        <v>29435</v>
      </c>
      <c r="GW53" s="52">
        <f t="shared" si="231"/>
        <v>95092</v>
      </c>
      <c r="GX53" s="52">
        <f t="shared" si="231"/>
        <v>112951</v>
      </c>
      <c r="GY53" s="52">
        <f t="shared" si="231"/>
        <v>31558</v>
      </c>
      <c r="GZ53" s="52">
        <f t="shared" si="231"/>
        <v>32500</v>
      </c>
      <c r="HA53" s="52">
        <f t="shared" si="231"/>
        <v>5492</v>
      </c>
      <c r="HB53" s="52">
        <f t="shared" si="231"/>
        <v>5300</v>
      </c>
      <c r="HC53" s="52">
        <f t="shared" si="231"/>
        <v>37050</v>
      </c>
      <c r="HD53" s="52">
        <f t="shared" si="231"/>
        <v>37800</v>
      </c>
      <c r="HE53" s="52">
        <f t="shared" si="231"/>
        <v>191000</v>
      </c>
      <c r="HF53" s="52">
        <f t="shared" si="231"/>
        <v>140137</v>
      </c>
      <c r="HG53" s="52">
        <f t="shared" si="231"/>
        <v>10020</v>
      </c>
      <c r="HH53" s="52">
        <f t="shared" si="231"/>
        <v>12537</v>
      </c>
      <c r="HI53" s="52">
        <f t="shared" si="231"/>
        <v>201020</v>
      </c>
      <c r="HJ53" s="52">
        <f t="shared" si="231"/>
        <v>152674</v>
      </c>
      <c r="HK53" s="52">
        <f t="shared" ref="HK53:HP53" si="232">HK23+HK38+HK48+HK50+HK52</f>
        <v>2784472.4000000004</v>
      </c>
      <c r="HL53" s="52">
        <f t="shared" si="232"/>
        <v>2382628.16</v>
      </c>
      <c r="HM53" s="52">
        <f t="shared" si="232"/>
        <v>1154092.8</v>
      </c>
      <c r="HN53" s="52">
        <f t="shared" si="232"/>
        <v>1192185.0000000002</v>
      </c>
      <c r="HO53" s="52">
        <f t="shared" si="232"/>
        <v>3938565.2</v>
      </c>
      <c r="HP53" s="52">
        <f t="shared" si="232"/>
        <v>3574813.1600000006</v>
      </c>
    </row>
    <row r="54" spans="1:224" s="48" customFormat="1" ht="15" customHeight="1" x14ac:dyDescent="0.25">
      <c r="A54" s="36">
        <v>38</v>
      </c>
      <c r="B54" s="37" t="s">
        <v>228</v>
      </c>
      <c r="C54" s="56">
        <v>3952</v>
      </c>
      <c r="D54" s="56">
        <v>1800</v>
      </c>
      <c r="E54" s="56">
        <v>2036</v>
      </c>
      <c r="F54" s="56">
        <v>944</v>
      </c>
      <c r="G54" s="56">
        <f>C54+E54</f>
        <v>5988</v>
      </c>
      <c r="H54" s="56">
        <f>D54+F54</f>
        <v>2744</v>
      </c>
      <c r="I54" s="56">
        <v>0</v>
      </c>
      <c r="J54" s="56">
        <v>0</v>
      </c>
      <c r="K54" s="56">
        <v>0</v>
      </c>
      <c r="L54" s="56">
        <v>0</v>
      </c>
      <c r="M54" s="56">
        <f>I54+K54</f>
        <v>0</v>
      </c>
      <c r="N54" s="56">
        <f>J54+L54</f>
        <v>0</v>
      </c>
      <c r="O54" s="56">
        <v>0</v>
      </c>
      <c r="P54" s="56">
        <v>0</v>
      </c>
      <c r="Q54" s="56">
        <v>0</v>
      </c>
      <c r="R54" s="56">
        <v>0</v>
      </c>
      <c r="S54" s="56">
        <f>O54+Q54</f>
        <v>0</v>
      </c>
      <c r="T54" s="56">
        <f>P54+R54</f>
        <v>0</v>
      </c>
      <c r="U54" s="56">
        <v>30904</v>
      </c>
      <c r="V54" s="56">
        <v>15900</v>
      </c>
      <c r="W54" s="56">
        <v>8042</v>
      </c>
      <c r="X54" s="56">
        <v>6256</v>
      </c>
      <c r="Y54" s="56">
        <f>U54+W54</f>
        <v>38946</v>
      </c>
      <c r="Z54" s="56">
        <f>V54+X54</f>
        <v>22156</v>
      </c>
      <c r="AA54" s="56">
        <v>50629</v>
      </c>
      <c r="AB54" s="56">
        <v>41000</v>
      </c>
      <c r="AC54" s="56">
        <v>13139</v>
      </c>
      <c r="AD54" s="56">
        <v>9999</v>
      </c>
      <c r="AE54" s="56">
        <f>AA54+AC54</f>
        <v>63768</v>
      </c>
      <c r="AF54" s="56">
        <f>AB54+AD54</f>
        <v>50999</v>
      </c>
      <c r="AG54" s="56">
        <v>0</v>
      </c>
      <c r="AH54" s="56">
        <v>0</v>
      </c>
      <c r="AI54" s="56">
        <v>0</v>
      </c>
      <c r="AJ54" s="56">
        <v>0</v>
      </c>
      <c r="AK54" s="56">
        <f>AG54+AI54</f>
        <v>0</v>
      </c>
      <c r="AL54" s="56">
        <f>AH54+AJ54</f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f>AM54+AO54</f>
        <v>0</v>
      </c>
      <c r="AR54" s="56">
        <f>AN54+AP54</f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f>AS54+AU54</f>
        <v>0</v>
      </c>
      <c r="AX54" s="56">
        <f>AT54+AV54</f>
        <v>0</v>
      </c>
      <c r="AY54" s="56">
        <v>549</v>
      </c>
      <c r="AZ54" s="56">
        <v>400</v>
      </c>
      <c r="BA54" s="56">
        <v>97</v>
      </c>
      <c r="BB54" s="56">
        <v>100</v>
      </c>
      <c r="BC54" s="56">
        <f t="shared" ref="BC54:BD57" si="233">AY54+BA54</f>
        <v>646</v>
      </c>
      <c r="BD54" s="56">
        <f t="shared" si="233"/>
        <v>500</v>
      </c>
      <c r="BE54" s="56">
        <v>0</v>
      </c>
      <c r="BF54" s="56">
        <v>0</v>
      </c>
      <c r="BG54" s="56">
        <v>0</v>
      </c>
      <c r="BH54" s="56">
        <v>0</v>
      </c>
      <c r="BI54" s="56">
        <f t="shared" si="21"/>
        <v>0</v>
      </c>
      <c r="BJ54" s="56">
        <f t="shared" si="22"/>
        <v>0</v>
      </c>
      <c r="BK54" s="56"/>
      <c r="BL54" s="56">
        <v>0</v>
      </c>
      <c r="BM54" s="56"/>
      <c r="BN54" s="56">
        <v>0</v>
      </c>
      <c r="BO54" s="56">
        <f t="shared" si="23"/>
        <v>0</v>
      </c>
      <c r="BP54" s="56">
        <f t="shared" si="24"/>
        <v>0</v>
      </c>
      <c r="BQ54" s="56">
        <v>20874</v>
      </c>
      <c r="BR54" s="56">
        <v>12600</v>
      </c>
      <c r="BS54" s="56">
        <v>7170</v>
      </c>
      <c r="BT54" s="56">
        <v>4251</v>
      </c>
      <c r="BU54" s="56">
        <f>BQ54+BS54</f>
        <v>28044</v>
      </c>
      <c r="BV54" s="56">
        <f>BR54+BT54</f>
        <v>16851</v>
      </c>
      <c r="BW54" s="193">
        <v>2191</v>
      </c>
      <c r="BX54" s="193">
        <v>1900</v>
      </c>
      <c r="BY54" s="193">
        <v>1061</v>
      </c>
      <c r="BZ54" s="193">
        <v>1200</v>
      </c>
      <c r="CA54" s="56">
        <f>BW54+BY54</f>
        <v>3252</v>
      </c>
      <c r="CB54" s="56">
        <f>BX54+BZ54</f>
        <v>3100</v>
      </c>
      <c r="CC54" s="56">
        <v>38266</v>
      </c>
      <c r="CD54" s="56">
        <v>19600</v>
      </c>
      <c r="CE54" s="56">
        <v>16702</v>
      </c>
      <c r="CF54" s="56">
        <v>8429</v>
      </c>
      <c r="CG54" s="56">
        <f>CC54+CE54</f>
        <v>54968</v>
      </c>
      <c r="CH54" s="56">
        <f>CD54+CF54</f>
        <v>28029</v>
      </c>
      <c r="CI54" s="56">
        <v>0</v>
      </c>
      <c r="CJ54" s="56">
        <v>0</v>
      </c>
      <c r="CK54" s="56">
        <v>0</v>
      </c>
      <c r="CL54" s="56">
        <v>0</v>
      </c>
      <c r="CM54" s="56">
        <f>CI54+CK54</f>
        <v>0</v>
      </c>
      <c r="CN54" s="56">
        <f>CJ54+CL54</f>
        <v>0</v>
      </c>
      <c r="CO54" s="56">
        <v>19473</v>
      </c>
      <c r="CP54" s="56">
        <v>12200</v>
      </c>
      <c r="CQ54" s="56">
        <v>5406</v>
      </c>
      <c r="CR54" s="56">
        <v>3099</v>
      </c>
      <c r="CS54" s="56">
        <f>CO54+CQ54</f>
        <v>24879</v>
      </c>
      <c r="CT54" s="56">
        <f>CP54+CR54</f>
        <v>15299</v>
      </c>
      <c r="CU54" s="56">
        <v>0</v>
      </c>
      <c r="CV54" s="56">
        <v>0</v>
      </c>
      <c r="CW54" s="56">
        <v>0</v>
      </c>
      <c r="CX54" s="56">
        <v>0</v>
      </c>
      <c r="CY54" s="56">
        <f>CU54+CW54</f>
        <v>0</v>
      </c>
      <c r="CZ54" s="56">
        <f>CV54+CX54</f>
        <v>0</v>
      </c>
      <c r="DA54" s="56">
        <v>0</v>
      </c>
      <c r="DB54" s="56">
        <v>0</v>
      </c>
      <c r="DC54" s="56">
        <v>0</v>
      </c>
      <c r="DD54" s="56">
        <v>0</v>
      </c>
      <c r="DE54" s="56">
        <f>DA54+DC54</f>
        <v>0</v>
      </c>
      <c r="DF54" s="56">
        <f>DB54+DD54</f>
        <v>0</v>
      </c>
      <c r="DG54" s="56">
        <v>0</v>
      </c>
      <c r="DH54" s="56">
        <v>0</v>
      </c>
      <c r="DI54" s="56">
        <v>0</v>
      </c>
      <c r="DJ54" s="56">
        <v>0</v>
      </c>
      <c r="DK54" s="56">
        <f>DG54+DI54</f>
        <v>0</v>
      </c>
      <c r="DL54" s="56">
        <f>DH54+DJ54</f>
        <v>0</v>
      </c>
      <c r="DM54" s="196">
        <v>36426</v>
      </c>
      <c r="DN54" s="196">
        <v>24561.599999999999</v>
      </c>
      <c r="DO54" s="196">
        <v>12000</v>
      </c>
      <c r="DP54" s="196">
        <v>15000</v>
      </c>
      <c r="DQ54" s="56">
        <f>DM54+DO54</f>
        <v>48426</v>
      </c>
      <c r="DR54" s="56">
        <f>DN54+DP54</f>
        <v>39561.599999999999</v>
      </c>
      <c r="DS54" s="194">
        <v>548</v>
      </c>
      <c r="DT54" s="194">
        <v>1095</v>
      </c>
      <c r="DU54" s="194">
        <v>191</v>
      </c>
      <c r="DV54" s="195">
        <v>381</v>
      </c>
      <c r="DW54" s="56">
        <f>DS54+DU54</f>
        <v>739</v>
      </c>
      <c r="DX54" s="56">
        <f>DT54+DV54</f>
        <v>1476</v>
      </c>
      <c r="DY54" s="56">
        <v>683</v>
      </c>
      <c r="DZ54" s="56">
        <v>784</v>
      </c>
      <c r="EA54" s="56">
        <v>232</v>
      </c>
      <c r="EB54" s="56">
        <v>216</v>
      </c>
      <c r="EC54" s="56">
        <f>DY54+EA54</f>
        <v>915</v>
      </c>
      <c r="ED54" s="56">
        <f>DZ54+EB54</f>
        <v>1000</v>
      </c>
      <c r="EE54" s="56">
        <v>27363</v>
      </c>
      <c r="EF54" s="56">
        <v>26900</v>
      </c>
      <c r="EG54" s="56">
        <v>7135</v>
      </c>
      <c r="EH54" s="56">
        <v>7500</v>
      </c>
      <c r="EI54" s="56">
        <f>EE54+EG54</f>
        <v>34498</v>
      </c>
      <c r="EJ54" s="56">
        <f>EF54+EH54</f>
        <v>34400</v>
      </c>
      <c r="EK54" s="193">
        <v>1491</v>
      </c>
      <c r="EL54" s="193">
        <v>472</v>
      </c>
      <c r="EM54" s="193">
        <v>337</v>
      </c>
      <c r="EN54" s="193">
        <v>503</v>
      </c>
      <c r="EO54" s="56">
        <f>EK54+EM54</f>
        <v>1828</v>
      </c>
      <c r="EP54" s="56">
        <f>EL54+EN54</f>
        <v>975</v>
      </c>
      <c r="EQ54" s="56">
        <v>154</v>
      </c>
      <c r="ER54" s="56">
        <v>300</v>
      </c>
      <c r="ES54" s="56">
        <v>208</v>
      </c>
      <c r="ET54" s="56">
        <v>243</v>
      </c>
      <c r="EU54" s="56">
        <f>EQ54+ES54</f>
        <v>362</v>
      </c>
      <c r="EV54" s="56">
        <f>ER54+ET54</f>
        <v>543</v>
      </c>
      <c r="EW54" s="56">
        <v>21311</v>
      </c>
      <c r="EX54" s="56">
        <v>18700</v>
      </c>
      <c r="EY54" s="56">
        <v>7560</v>
      </c>
      <c r="EZ54" s="56">
        <v>6377</v>
      </c>
      <c r="FA54" s="56">
        <f>EW54+EY54</f>
        <v>28871</v>
      </c>
      <c r="FB54" s="56">
        <f>EX54+EZ54</f>
        <v>25077</v>
      </c>
      <c r="FC54" s="56">
        <v>110</v>
      </c>
      <c r="FD54" s="87">
        <v>38</v>
      </c>
      <c r="FE54" s="56">
        <v>0</v>
      </c>
      <c r="FF54" s="87">
        <v>0</v>
      </c>
      <c r="FG54" s="56">
        <f t="shared" si="51"/>
        <v>110</v>
      </c>
      <c r="FH54" s="87">
        <f t="shared" si="52"/>
        <v>38</v>
      </c>
      <c r="FI54" s="56">
        <v>0</v>
      </c>
      <c r="FJ54" s="56">
        <v>0</v>
      </c>
      <c r="FK54" s="56">
        <v>0</v>
      </c>
      <c r="FL54" s="56">
        <v>0</v>
      </c>
      <c r="FM54" s="56">
        <f>FI54+FK54</f>
        <v>0</v>
      </c>
      <c r="FN54" s="56">
        <f>FJ54+FL54</f>
        <v>0</v>
      </c>
      <c r="FO54" s="56">
        <v>0</v>
      </c>
      <c r="FP54" s="56">
        <v>0</v>
      </c>
      <c r="FQ54" s="56">
        <v>0</v>
      </c>
      <c r="FR54" s="56">
        <v>0</v>
      </c>
      <c r="FS54" s="56">
        <f>FO54+FQ54</f>
        <v>0</v>
      </c>
      <c r="FT54" s="56">
        <f>FP54+FR54</f>
        <v>0</v>
      </c>
      <c r="FU54" s="56">
        <v>0</v>
      </c>
      <c r="FV54" s="56">
        <v>0</v>
      </c>
      <c r="FW54" s="56">
        <v>0</v>
      </c>
      <c r="FX54" s="56">
        <v>0</v>
      </c>
      <c r="FY54" s="56">
        <f t="shared" si="57"/>
        <v>0</v>
      </c>
      <c r="FZ54" s="56">
        <f t="shared" si="58"/>
        <v>0</v>
      </c>
      <c r="GA54" s="56">
        <v>0</v>
      </c>
      <c r="GB54" s="56">
        <v>0</v>
      </c>
      <c r="GC54" s="56">
        <v>0</v>
      </c>
      <c r="GD54" s="56">
        <v>0</v>
      </c>
      <c r="GE54" s="56">
        <f>GA54+GC54</f>
        <v>0</v>
      </c>
      <c r="GF54" s="56">
        <f>GB54+GD54</f>
        <v>0</v>
      </c>
      <c r="GG54" s="56">
        <v>0</v>
      </c>
      <c r="GH54" s="56">
        <v>0</v>
      </c>
      <c r="GI54" s="56">
        <v>0</v>
      </c>
      <c r="GJ54" s="56">
        <v>0</v>
      </c>
      <c r="GK54" s="36">
        <v>0</v>
      </c>
      <c r="GL54" s="36">
        <v>0</v>
      </c>
      <c r="GM54" s="56">
        <v>570</v>
      </c>
      <c r="GN54" s="56">
        <v>368</v>
      </c>
      <c r="GO54" s="56">
        <v>188</v>
      </c>
      <c r="GP54" s="56">
        <v>100</v>
      </c>
      <c r="GQ54" s="56">
        <f>GM54+GO54</f>
        <v>758</v>
      </c>
      <c r="GR54" s="56">
        <f>GN54+GP54</f>
        <v>468</v>
      </c>
      <c r="GS54" s="56">
        <v>0</v>
      </c>
      <c r="GT54" s="56">
        <v>0</v>
      </c>
      <c r="GU54" s="56">
        <v>0</v>
      </c>
      <c r="GV54" s="56">
        <v>0</v>
      </c>
      <c r="GW54" s="56">
        <f>GS54+GU54</f>
        <v>0</v>
      </c>
      <c r="GX54" s="56">
        <f>GT54+GV54</f>
        <v>0</v>
      </c>
      <c r="GY54" s="56">
        <v>0</v>
      </c>
      <c r="GZ54" s="56">
        <v>0</v>
      </c>
      <c r="HA54" s="56">
        <v>0</v>
      </c>
      <c r="HB54" s="56">
        <v>0</v>
      </c>
      <c r="HC54" s="56">
        <f>GY54+HA54</f>
        <v>0</v>
      </c>
      <c r="HD54" s="56">
        <f>GZ54+HB54</f>
        <v>0</v>
      </c>
      <c r="HE54" s="56">
        <v>0</v>
      </c>
      <c r="HF54" s="56">
        <v>0</v>
      </c>
      <c r="HG54" s="56">
        <v>0</v>
      </c>
      <c r="HH54" s="56">
        <v>0</v>
      </c>
      <c r="HI54" s="56">
        <f>HE54+HG54</f>
        <v>0</v>
      </c>
      <c r="HJ54" s="56">
        <f>HF54+HH54</f>
        <v>0</v>
      </c>
      <c r="HK54" s="56">
        <f t="shared" ref="HK54:HP55" si="234">C54+I54+O54+U54+AA54+AG54+AM54+AS54+AY54+BE54+BK54+BQ54+BW54+CC54+CI54+CO54+CU54+DA54+DG54+DM54+DS54+DY54+EE54+EK54+EQ54+EW54+FC54+FI54+FO54+FU54+GA54+GG54+GM54+GS54+GY54+HE54</f>
        <v>255494</v>
      </c>
      <c r="HL54" s="56">
        <f t="shared" si="234"/>
        <v>178618.6</v>
      </c>
      <c r="HM54" s="56">
        <f t="shared" si="234"/>
        <v>81504</v>
      </c>
      <c r="HN54" s="56">
        <f t="shared" si="234"/>
        <v>64598</v>
      </c>
      <c r="HO54" s="56">
        <f t="shared" si="234"/>
        <v>336998</v>
      </c>
      <c r="HP54" s="56">
        <f t="shared" si="234"/>
        <v>243216.6</v>
      </c>
    </row>
    <row r="55" spans="1:224" s="48" customFormat="1" ht="15" customHeight="1" x14ac:dyDescent="0.2">
      <c r="A55" s="36">
        <v>39</v>
      </c>
      <c r="B55" s="47" t="s">
        <v>229</v>
      </c>
      <c r="C55" s="56">
        <v>0</v>
      </c>
      <c r="D55" s="56">
        <v>0</v>
      </c>
      <c r="E55" s="56">
        <v>0</v>
      </c>
      <c r="F55" s="56">
        <v>0</v>
      </c>
      <c r="G55" s="56">
        <f>C55+E55</f>
        <v>0</v>
      </c>
      <c r="H55" s="56">
        <f>D55+F55</f>
        <v>0</v>
      </c>
      <c r="I55" s="56">
        <v>14300</v>
      </c>
      <c r="J55" s="56">
        <v>11400</v>
      </c>
      <c r="K55" s="56">
        <v>700</v>
      </c>
      <c r="L55" s="56">
        <v>600</v>
      </c>
      <c r="M55" s="56">
        <f>I55+K55</f>
        <v>15000</v>
      </c>
      <c r="N55" s="56">
        <f>J55+L55</f>
        <v>12000</v>
      </c>
      <c r="O55" s="56">
        <v>2000</v>
      </c>
      <c r="P55" s="56">
        <v>1500</v>
      </c>
      <c r="Q55" s="56">
        <v>500</v>
      </c>
      <c r="R55" s="56">
        <v>400</v>
      </c>
      <c r="S55" s="56">
        <f>O55+Q55</f>
        <v>2500</v>
      </c>
      <c r="T55" s="56">
        <f>P55+R55</f>
        <v>1900</v>
      </c>
      <c r="U55" s="56">
        <v>0</v>
      </c>
      <c r="V55" s="56">
        <v>0</v>
      </c>
      <c r="W55" s="56">
        <v>0</v>
      </c>
      <c r="X55" s="56">
        <v>0</v>
      </c>
      <c r="Y55" s="56">
        <f>U55+W55</f>
        <v>0</v>
      </c>
      <c r="Z55" s="56">
        <f>V55+X55</f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f>AA55+AC55</f>
        <v>0</v>
      </c>
      <c r="AF55" s="56">
        <f>AB55+AD55</f>
        <v>0</v>
      </c>
      <c r="AG55" s="56">
        <v>4815</v>
      </c>
      <c r="AH55" s="56">
        <v>2766</v>
      </c>
      <c r="AI55" s="56">
        <v>3793</v>
      </c>
      <c r="AJ55" s="56">
        <v>1185</v>
      </c>
      <c r="AK55" s="56">
        <f>AG55+AI55</f>
        <v>8608</v>
      </c>
      <c r="AL55" s="56">
        <f>AH55+AJ55</f>
        <v>3951</v>
      </c>
      <c r="AM55" s="56">
        <v>25000</v>
      </c>
      <c r="AN55" s="56">
        <v>24800</v>
      </c>
      <c r="AO55" s="56">
        <v>15000</v>
      </c>
      <c r="AP55" s="56">
        <v>17154</v>
      </c>
      <c r="AQ55" s="56">
        <f>AM55+AO55</f>
        <v>40000</v>
      </c>
      <c r="AR55" s="56">
        <f>AN55+AP55</f>
        <v>41954</v>
      </c>
      <c r="AS55" s="56">
        <v>9700</v>
      </c>
      <c r="AT55" s="56">
        <v>7800</v>
      </c>
      <c r="AU55" s="56">
        <v>1100</v>
      </c>
      <c r="AV55" s="56">
        <v>435</v>
      </c>
      <c r="AW55" s="56">
        <f>AS55+AU55</f>
        <v>10800</v>
      </c>
      <c r="AX55" s="56">
        <f>AT55+AV55</f>
        <v>8235</v>
      </c>
      <c r="AY55" s="56">
        <v>0</v>
      </c>
      <c r="AZ55" s="56">
        <v>0</v>
      </c>
      <c r="BA55" s="56">
        <v>0</v>
      </c>
      <c r="BB55" s="56">
        <v>0</v>
      </c>
      <c r="BC55" s="56">
        <f t="shared" si="233"/>
        <v>0</v>
      </c>
      <c r="BD55" s="56">
        <f t="shared" si="233"/>
        <v>0</v>
      </c>
      <c r="BE55" s="56">
        <v>4289</v>
      </c>
      <c r="BF55" s="56">
        <v>2480</v>
      </c>
      <c r="BG55" s="56">
        <v>923</v>
      </c>
      <c r="BH55" s="56">
        <v>532</v>
      </c>
      <c r="BI55" s="56">
        <f t="shared" si="21"/>
        <v>5212</v>
      </c>
      <c r="BJ55" s="56">
        <f t="shared" si="22"/>
        <v>3012</v>
      </c>
      <c r="BK55" s="56">
        <v>9000</v>
      </c>
      <c r="BL55" s="56">
        <v>3600</v>
      </c>
      <c r="BM55" s="56">
        <v>5638</v>
      </c>
      <c r="BN55" s="56">
        <v>606</v>
      </c>
      <c r="BO55" s="56">
        <f t="shared" si="23"/>
        <v>14638</v>
      </c>
      <c r="BP55" s="56">
        <f t="shared" si="24"/>
        <v>4206</v>
      </c>
      <c r="BQ55" s="56">
        <v>0</v>
      </c>
      <c r="BR55" s="56">
        <v>0</v>
      </c>
      <c r="BS55" s="56">
        <v>0</v>
      </c>
      <c r="BT55" s="56">
        <v>0</v>
      </c>
      <c r="BU55" s="56">
        <f>BQ55+BS55</f>
        <v>0</v>
      </c>
      <c r="BV55" s="56">
        <f>BR55+BT55</f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f>BW55+BY55</f>
        <v>0</v>
      </c>
      <c r="CB55" s="56">
        <f>BX55+BZ55</f>
        <v>0</v>
      </c>
      <c r="CC55" s="56">
        <v>0</v>
      </c>
      <c r="CD55" s="56">
        <v>0</v>
      </c>
      <c r="CE55" s="56">
        <v>0</v>
      </c>
      <c r="CF55" s="56">
        <v>0</v>
      </c>
      <c r="CG55" s="56">
        <f>CC55+CE55</f>
        <v>0</v>
      </c>
      <c r="CH55" s="56">
        <f>CD55+CF55</f>
        <v>0</v>
      </c>
      <c r="CI55" s="56">
        <v>362.5</v>
      </c>
      <c r="CJ55" s="56">
        <v>400</v>
      </c>
      <c r="CK55" s="56">
        <v>362.5</v>
      </c>
      <c r="CL55" s="56">
        <v>400</v>
      </c>
      <c r="CM55" s="56">
        <f>CI55+CK55</f>
        <v>725</v>
      </c>
      <c r="CN55" s="56">
        <f>CJ55+CL55</f>
        <v>800</v>
      </c>
      <c r="CO55" s="56">
        <v>0</v>
      </c>
      <c r="CP55" s="56">
        <v>0</v>
      </c>
      <c r="CQ55" s="56">
        <v>0</v>
      </c>
      <c r="CR55" s="56">
        <v>0</v>
      </c>
      <c r="CS55" s="56">
        <f>CO55+CQ55</f>
        <v>0</v>
      </c>
      <c r="CT55" s="56">
        <f>CP55+CR55</f>
        <v>0</v>
      </c>
      <c r="CU55" s="56">
        <v>0</v>
      </c>
      <c r="CV55" s="56">
        <v>0</v>
      </c>
      <c r="CW55" s="56">
        <v>0</v>
      </c>
      <c r="CX55" s="56">
        <v>0</v>
      </c>
      <c r="CY55" s="56">
        <f>CU55+CW55</f>
        <v>0</v>
      </c>
      <c r="CZ55" s="56">
        <f>CV55+CX55</f>
        <v>0</v>
      </c>
      <c r="DA55" s="56">
        <v>0</v>
      </c>
      <c r="DB55" s="56">
        <v>0</v>
      </c>
      <c r="DC55" s="56">
        <v>0</v>
      </c>
      <c r="DD55" s="56">
        <v>0</v>
      </c>
      <c r="DE55" s="56">
        <f>DA55+DC55</f>
        <v>0</v>
      </c>
      <c r="DF55" s="56">
        <f>DB55+DD55</f>
        <v>0</v>
      </c>
      <c r="DG55" s="56">
        <v>3000</v>
      </c>
      <c r="DH55" s="56">
        <v>2600</v>
      </c>
      <c r="DI55" s="56">
        <v>500</v>
      </c>
      <c r="DJ55" s="56">
        <v>400</v>
      </c>
      <c r="DK55" s="56">
        <f>DG55+DI55</f>
        <v>3500</v>
      </c>
      <c r="DL55" s="56">
        <f>DH55+DJ55</f>
        <v>3000</v>
      </c>
      <c r="DM55" s="56">
        <v>0</v>
      </c>
      <c r="DN55" s="56">
        <v>0</v>
      </c>
      <c r="DO55" s="56">
        <v>0</v>
      </c>
      <c r="DP55" s="56">
        <v>0</v>
      </c>
      <c r="DQ55" s="56">
        <f>DM55+DO55</f>
        <v>0</v>
      </c>
      <c r="DR55" s="56">
        <f>DN55+DP55</f>
        <v>0</v>
      </c>
      <c r="DS55" s="56">
        <v>0</v>
      </c>
      <c r="DT55" s="56">
        <v>0</v>
      </c>
      <c r="DU55" s="56">
        <v>0</v>
      </c>
      <c r="DV55" s="56">
        <v>0</v>
      </c>
      <c r="DW55" s="56">
        <f>DS55+DU55</f>
        <v>0</v>
      </c>
      <c r="DX55" s="56">
        <f>DT55+DV55</f>
        <v>0</v>
      </c>
      <c r="DY55" s="56">
        <v>0</v>
      </c>
      <c r="DZ55" s="56">
        <v>0</v>
      </c>
      <c r="EA55" s="56">
        <v>0</v>
      </c>
      <c r="EB55" s="56">
        <v>0</v>
      </c>
      <c r="EC55" s="56">
        <f>DY55+EA55</f>
        <v>0</v>
      </c>
      <c r="ED55" s="56">
        <f>DZ55+EB55</f>
        <v>0</v>
      </c>
      <c r="EE55" s="56">
        <v>0</v>
      </c>
      <c r="EF55" s="56">
        <v>0</v>
      </c>
      <c r="EG55" s="56">
        <v>0</v>
      </c>
      <c r="EH55" s="56">
        <v>0</v>
      </c>
      <c r="EI55" s="56">
        <f>EE55+EG55</f>
        <v>0</v>
      </c>
      <c r="EJ55" s="56">
        <f>EF55+EH55</f>
        <v>0</v>
      </c>
      <c r="EK55" s="56">
        <v>0</v>
      </c>
      <c r="EL55" s="56">
        <v>0</v>
      </c>
      <c r="EM55" s="56">
        <v>0</v>
      </c>
      <c r="EN55" s="56">
        <v>0</v>
      </c>
      <c r="EO55" s="56">
        <v>0</v>
      </c>
      <c r="EP55" s="56">
        <v>0</v>
      </c>
      <c r="EQ55" s="56">
        <v>0</v>
      </c>
      <c r="ER55" s="56">
        <v>0</v>
      </c>
      <c r="ES55" s="56">
        <v>0</v>
      </c>
      <c r="ET55" s="56">
        <v>0</v>
      </c>
      <c r="EU55" s="56">
        <f>EQ55+ES55</f>
        <v>0</v>
      </c>
      <c r="EV55" s="56">
        <f>ER55+ET55</f>
        <v>0</v>
      </c>
      <c r="EW55" s="56">
        <v>0</v>
      </c>
      <c r="EX55" s="56">
        <v>0</v>
      </c>
      <c r="EY55" s="56">
        <v>0</v>
      </c>
      <c r="EZ55" s="56">
        <v>0</v>
      </c>
      <c r="FA55" s="56">
        <f>EW55+EY55</f>
        <v>0</v>
      </c>
      <c r="FB55" s="56">
        <f>EX55+EZ55</f>
        <v>0</v>
      </c>
      <c r="FC55" s="56">
        <v>0</v>
      </c>
      <c r="FD55" s="87">
        <v>0</v>
      </c>
      <c r="FE55" s="56">
        <v>0</v>
      </c>
      <c r="FF55" s="87">
        <v>0</v>
      </c>
      <c r="FG55" s="56">
        <f t="shared" si="51"/>
        <v>0</v>
      </c>
      <c r="FH55" s="56">
        <f t="shared" si="52"/>
        <v>0</v>
      </c>
      <c r="FI55" s="56">
        <v>1963.1999999999998</v>
      </c>
      <c r="FJ55" s="56">
        <v>1798.9999999999998</v>
      </c>
      <c r="FK55" s="56">
        <v>4580.8</v>
      </c>
      <c r="FL55" s="56">
        <v>1382</v>
      </c>
      <c r="FM55" s="56">
        <f>FI55+FK55</f>
        <v>6544</v>
      </c>
      <c r="FN55" s="56">
        <f>FJ55+FL55</f>
        <v>3181</v>
      </c>
      <c r="FO55" s="56">
        <v>277</v>
      </c>
      <c r="FP55" s="56">
        <v>300</v>
      </c>
      <c r="FQ55" s="56">
        <v>130</v>
      </c>
      <c r="FR55" s="56">
        <v>100</v>
      </c>
      <c r="FS55" s="56">
        <f>FO55+FQ55</f>
        <v>407</v>
      </c>
      <c r="FT55" s="56">
        <f>FP55+FR55</f>
        <v>400</v>
      </c>
      <c r="FU55" s="56">
        <v>187</v>
      </c>
      <c r="FV55" s="56">
        <v>200</v>
      </c>
      <c r="FW55" s="56">
        <v>101</v>
      </c>
      <c r="FX55" s="56">
        <v>152</v>
      </c>
      <c r="FY55" s="56">
        <f t="shared" si="57"/>
        <v>288</v>
      </c>
      <c r="FZ55" s="56">
        <f t="shared" si="58"/>
        <v>352</v>
      </c>
      <c r="GA55" s="56">
        <v>741</v>
      </c>
      <c r="GB55" s="56">
        <v>1300</v>
      </c>
      <c r="GC55" s="56">
        <v>381</v>
      </c>
      <c r="GD55" s="56">
        <v>300</v>
      </c>
      <c r="GE55" s="56">
        <f>GA55+GC55</f>
        <v>1122</v>
      </c>
      <c r="GF55" s="56">
        <f>GB55+GD55</f>
        <v>1600</v>
      </c>
      <c r="GG55" s="56">
        <v>3729</v>
      </c>
      <c r="GH55" s="56">
        <v>3672.9500000000003</v>
      </c>
      <c r="GI55" s="56">
        <v>6242</v>
      </c>
      <c r="GJ55" s="56">
        <v>6814.9500000000007</v>
      </c>
      <c r="GK55" s="56">
        <f>GG55+GI55</f>
        <v>9971</v>
      </c>
      <c r="GL55" s="56">
        <f>GH55+GJ55</f>
        <v>10487.900000000001</v>
      </c>
      <c r="GM55" s="56">
        <v>0</v>
      </c>
      <c r="GN55" s="56">
        <v>0</v>
      </c>
      <c r="GO55" s="56">
        <v>0</v>
      </c>
      <c r="GP55" s="56">
        <v>0</v>
      </c>
      <c r="GQ55" s="56">
        <f>GM55+GO55</f>
        <v>0</v>
      </c>
      <c r="GR55" s="56">
        <f>GN55+GP55</f>
        <v>0</v>
      </c>
      <c r="GS55" s="56">
        <v>951</v>
      </c>
      <c r="GT55" s="56">
        <v>1484</v>
      </c>
      <c r="GU55" s="56">
        <v>631</v>
      </c>
      <c r="GV55" s="56">
        <v>465</v>
      </c>
      <c r="GW55" s="56">
        <f>GS55+GU55</f>
        <v>1582</v>
      </c>
      <c r="GX55" s="56">
        <f>GT55+GV55</f>
        <v>1949</v>
      </c>
      <c r="GY55" s="203">
        <v>9764</v>
      </c>
      <c r="GZ55" s="204">
        <v>9500</v>
      </c>
      <c r="HA55" s="203">
        <v>750</v>
      </c>
      <c r="HB55" s="204">
        <v>1200</v>
      </c>
      <c r="HC55" s="56">
        <f>GY55+HA55</f>
        <v>10514</v>
      </c>
      <c r="HD55" s="56">
        <f>GZ55+HB55</f>
        <v>10700</v>
      </c>
      <c r="HE55" s="197">
        <v>24000</v>
      </c>
      <c r="HF55" s="197">
        <v>16500</v>
      </c>
      <c r="HG55" s="197">
        <v>3500</v>
      </c>
      <c r="HH55" s="197">
        <v>3016</v>
      </c>
      <c r="HI55" s="56">
        <f>HE55+HG55</f>
        <v>27500</v>
      </c>
      <c r="HJ55" s="56">
        <f>HF55+HH55</f>
        <v>19516</v>
      </c>
      <c r="HK55" s="56">
        <f t="shared" si="234"/>
        <v>114078.7</v>
      </c>
      <c r="HL55" s="56">
        <f t="shared" si="234"/>
        <v>92101.95</v>
      </c>
      <c r="HM55" s="56">
        <f t="shared" si="234"/>
        <v>44832.3</v>
      </c>
      <c r="HN55" s="56">
        <f t="shared" si="234"/>
        <v>35141.949999999997</v>
      </c>
      <c r="HO55" s="56">
        <f t="shared" si="234"/>
        <v>158911</v>
      </c>
      <c r="HP55" s="56">
        <f t="shared" si="234"/>
        <v>127243.9</v>
      </c>
    </row>
    <row r="56" spans="1:224" ht="15" customHeight="1" x14ac:dyDescent="0.25">
      <c r="A56" s="39" t="s">
        <v>230</v>
      </c>
      <c r="B56" s="45" t="s">
        <v>231</v>
      </c>
      <c r="C56" s="46">
        <f>SUM(C54:C55)</f>
        <v>3952</v>
      </c>
      <c r="D56" s="46">
        <f t="shared" ref="D56:BO56" si="235">SUM(D54:D55)</f>
        <v>1800</v>
      </c>
      <c r="E56" s="46">
        <f t="shared" si="235"/>
        <v>2036</v>
      </c>
      <c r="F56" s="46">
        <f t="shared" si="235"/>
        <v>944</v>
      </c>
      <c r="G56" s="46">
        <f t="shared" si="235"/>
        <v>5988</v>
      </c>
      <c r="H56" s="46">
        <f t="shared" si="235"/>
        <v>2744</v>
      </c>
      <c r="I56" s="46">
        <f t="shared" si="235"/>
        <v>14300</v>
      </c>
      <c r="J56" s="46">
        <f t="shared" si="235"/>
        <v>11400</v>
      </c>
      <c r="K56" s="46">
        <f t="shared" si="235"/>
        <v>700</v>
      </c>
      <c r="L56" s="46">
        <f t="shared" si="235"/>
        <v>600</v>
      </c>
      <c r="M56" s="46">
        <f t="shared" si="235"/>
        <v>15000</v>
      </c>
      <c r="N56" s="46">
        <f t="shared" si="235"/>
        <v>12000</v>
      </c>
      <c r="O56" s="46">
        <f t="shared" si="235"/>
        <v>2000</v>
      </c>
      <c r="P56" s="46">
        <f t="shared" si="235"/>
        <v>1500</v>
      </c>
      <c r="Q56" s="46">
        <f t="shared" si="235"/>
        <v>500</v>
      </c>
      <c r="R56" s="46">
        <f t="shared" si="235"/>
        <v>400</v>
      </c>
      <c r="S56" s="46">
        <f t="shared" si="235"/>
        <v>2500</v>
      </c>
      <c r="T56" s="46">
        <f t="shared" si="235"/>
        <v>1900</v>
      </c>
      <c r="U56" s="46">
        <f t="shared" si="235"/>
        <v>30904</v>
      </c>
      <c r="V56" s="46">
        <f t="shared" si="235"/>
        <v>15900</v>
      </c>
      <c r="W56" s="46">
        <f t="shared" si="235"/>
        <v>8042</v>
      </c>
      <c r="X56" s="46">
        <f t="shared" si="235"/>
        <v>6256</v>
      </c>
      <c r="Y56" s="46">
        <f t="shared" si="235"/>
        <v>38946</v>
      </c>
      <c r="Z56" s="46">
        <f t="shared" si="235"/>
        <v>22156</v>
      </c>
      <c r="AA56" s="46">
        <f t="shared" si="235"/>
        <v>50629</v>
      </c>
      <c r="AB56" s="46">
        <f t="shared" si="235"/>
        <v>41000</v>
      </c>
      <c r="AC56" s="46">
        <f t="shared" si="235"/>
        <v>13139</v>
      </c>
      <c r="AD56" s="46">
        <f t="shared" si="235"/>
        <v>9999</v>
      </c>
      <c r="AE56" s="46">
        <f t="shared" si="235"/>
        <v>63768</v>
      </c>
      <c r="AF56" s="46">
        <f t="shared" si="235"/>
        <v>50999</v>
      </c>
      <c r="AG56" s="46">
        <f t="shared" si="235"/>
        <v>4815</v>
      </c>
      <c r="AH56" s="46">
        <f t="shared" si="235"/>
        <v>2766</v>
      </c>
      <c r="AI56" s="46">
        <f t="shared" si="235"/>
        <v>3793</v>
      </c>
      <c r="AJ56" s="46">
        <f t="shared" si="235"/>
        <v>1185</v>
      </c>
      <c r="AK56" s="46">
        <f t="shared" si="235"/>
        <v>8608</v>
      </c>
      <c r="AL56" s="46">
        <f t="shared" si="235"/>
        <v>3951</v>
      </c>
      <c r="AM56" s="46">
        <f t="shared" si="235"/>
        <v>25000</v>
      </c>
      <c r="AN56" s="46">
        <f t="shared" si="235"/>
        <v>24800</v>
      </c>
      <c r="AO56" s="46">
        <f t="shared" si="235"/>
        <v>15000</v>
      </c>
      <c r="AP56" s="46">
        <f t="shared" si="235"/>
        <v>17154</v>
      </c>
      <c r="AQ56" s="46">
        <f t="shared" si="235"/>
        <v>40000</v>
      </c>
      <c r="AR56" s="46">
        <f t="shared" si="235"/>
        <v>41954</v>
      </c>
      <c r="AS56" s="46">
        <f t="shared" si="235"/>
        <v>9700</v>
      </c>
      <c r="AT56" s="46">
        <f t="shared" si="235"/>
        <v>7800</v>
      </c>
      <c r="AU56" s="46">
        <f t="shared" si="235"/>
        <v>1100</v>
      </c>
      <c r="AV56" s="46">
        <f t="shared" si="235"/>
        <v>435</v>
      </c>
      <c r="AW56" s="46">
        <f t="shared" si="235"/>
        <v>10800</v>
      </c>
      <c r="AX56" s="46">
        <f t="shared" si="235"/>
        <v>8235</v>
      </c>
      <c r="AY56" s="46">
        <f t="shared" si="235"/>
        <v>549</v>
      </c>
      <c r="AZ56" s="46">
        <f t="shared" si="235"/>
        <v>400</v>
      </c>
      <c r="BA56" s="46">
        <f t="shared" si="235"/>
        <v>97</v>
      </c>
      <c r="BB56" s="46">
        <f t="shared" si="235"/>
        <v>100</v>
      </c>
      <c r="BC56" s="46">
        <f t="shared" si="235"/>
        <v>646</v>
      </c>
      <c r="BD56" s="46">
        <f t="shared" si="235"/>
        <v>500</v>
      </c>
      <c r="BE56" s="46">
        <f t="shared" si="235"/>
        <v>4289</v>
      </c>
      <c r="BF56" s="46">
        <f t="shared" si="235"/>
        <v>2480</v>
      </c>
      <c r="BG56" s="46">
        <f t="shared" si="235"/>
        <v>923</v>
      </c>
      <c r="BH56" s="46">
        <f t="shared" si="235"/>
        <v>532</v>
      </c>
      <c r="BI56" s="46">
        <f t="shared" si="235"/>
        <v>5212</v>
      </c>
      <c r="BJ56" s="46">
        <f t="shared" si="235"/>
        <v>3012</v>
      </c>
      <c r="BK56" s="46">
        <f t="shared" si="235"/>
        <v>9000</v>
      </c>
      <c r="BL56" s="46">
        <f t="shared" si="235"/>
        <v>3600</v>
      </c>
      <c r="BM56" s="46">
        <f t="shared" si="235"/>
        <v>5638</v>
      </c>
      <c r="BN56" s="46">
        <f t="shared" si="235"/>
        <v>606</v>
      </c>
      <c r="BO56" s="46">
        <f t="shared" si="235"/>
        <v>14638</v>
      </c>
      <c r="BP56" s="46">
        <f t="shared" ref="BP56:EA56" si="236">SUM(BP54:BP55)</f>
        <v>4206</v>
      </c>
      <c r="BQ56" s="46">
        <f t="shared" si="236"/>
        <v>20874</v>
      </c>
      <c r="BR56" s="46">
        <f t="shared" si="236"/>
        <v>12600</v>
      </c>
      <c r="BS56" s="46">
        <f t="shared" si="236"/>
        <v>7170</v>
      </c>
      <c r="BT56" s="46">
        <f t="shared" si="236"/>
        <v>4251</v>
      </c>
      <c r="BU56" s="46">
        <f t="shared" si="236"/>
        <v>28044</v>
      </c>
      <c r="BV56" s="46">
        <f t="shared" si="236"/>
        <v>16851</v>
      </c>
      <c r="BW56" s="46">
        <f t="shared" si="236"/>
        <v>2191</v>
      </c>
      <c r="BX56" s="46">
        <f t="shared" si="236"/>
        <v>1900</v>
      </c>
      <c r="BY56" s="46">
        <f t="shared" si="236"/>
        <v>1061</v>
      </c>
      <c r="BZ56" s="46">
        <f t="shared" si="236"/>
        <v>1200</v>
      </c>
      <c r="CA56" s="46">
        <f t="shared" si="236"/>
        <v>3252</v>
      </c>
      <c r="CB56" s="46">
        <f t="shared" si="236"/>
        <v>3100</v>
      </c>
      <c r="CC56" s="46">
        <f t="shared" si="236"/>
        <v>38266</v>
      </c>
      <c r="CD56" s="46">
        <f t="shared" si="236"/>
        <v>19600</v>
      </c>
      <c r="CE56" s="46">
        <f t="shared" si="236"/>
        <v>16702</v>
      </c>
      <c r="CF56" s="46">
        <f t="shared" si="236"/>
        <v>8429</v>
      </c>
      <c r="CG56" s="46">
        <f t="shared" si="236"/>
        <v>54968</v>
      </c>
      <c r="CH56" s="46">
        <f t="shared" si="236"/>
        <v>28029</v>
      </c>
      <c r="CI56" s="46">
        <f t="shared" si="236"/>
        <v>362.5</v>
      </c>
      <c r="CJ56" s="46">
        <f t="shared" si="236"/>
        <v>400</v>
      </c>
      <c r="CK56" s="46">
        <f t="shared" si="236"/>
        <v>362.5</v>
      </c>
      <c r="CL56" s="46">
        <f t="shared" si="236"/>
        <v>400</v>
      </c>
      <c r="CM56" s="46">
        <f t="shared" si="236"/>
        <v>725</v>
      </c>
      <c r="CN56" s="46">
        <f t="shared" si="236"/>
        <v>800</v>
      </c>
      <c r="CO56" s="46">
        <f t="shared" si="236"/>
        <v>19473</v>
      </c>
      <c r="CP56" s="46">
        <f t="shared" si="236"/>
        <v>12200</v>
      </c>
      <c r="CQ56" s="46">
        <f t="shared" si="236"/>
        <v>5406</v>
      </c>
      <c r="CR56" s="46">
        <f t="shared" si="236"/>
        <v>3099</v>
      </c>
      <c r="CS56" s="46">
        <f t="shared" si="236"/>
        <v>24879</v>
      </c>
      <c r="CT56" s="46">
        <f t="shared" si="236"/>
        <v>15299</v>
      </c>
      <c r="CU56" s="46">
        <f t="shared" si="236"/>
        <v>0</v>
      </c>
      <c r="CV56" s="46">
        <f t="shared" si="236"/>
        <v>0</v>
      </c>
      <c r="CW56" s="46">
        <f t="shared" si="236"/>
        <v>0</v>
      </c>
      <c r="CX56" s="46">
        <f t="shared" si="236"/>
        <v>0</v>
      </c>
      <c r="CY56" s="46">
        <f t="shared" si="236"/>
        <v>0</v>
      </c>
      <c r="CZ56" s="46">
        <f t="shared" si="236"/>
        <v>0</v>
      </c>
      <c r="DA56" s="46">
        <f t="shared" si="236"/>
        <v>0</v>
      </c>
      <c r="DB56" s="46">
        <f t="shared" si="236"/>
        <v>0</v>
      </c>
      <c r="DC56" s="46">
        <f t="shared" si="236"/>
        <v>0</v>
      </c>
      <c r="DD56" s="46">
        <f t="shared" si="236"/>
        <v>0</v>
      </c>
      <c r="DE56" s="46">
        <f t="shared" si="236"/>
        <v>0</v>
      </c>
      <c r="DF56" s="46">
        <f t="shared" si="236"/>
        <v>0</v>
      </c>
      <c r="DG56" s="46">
        <f t="shared" si="236"/>
        <v>3000</v>
      </c>
      <c r="DH56" s="46">
        <f t="shared" si="236"/>
        <v>2600</v>
      </c>
      <c r="DI56" s="46">
        <f t="shared" si="236"/>
        <v>500</v>
      </c>
      <c r="DJ56" s="46">
        <f t="shared" si="236"/>
        <v>400</v>
      </c>
      <c r="DK56" s="46">
        <f t="shared" si="236"/>
        <v>3500</v>
      </c>
      <c r="DL56" s="46">
        <f t="shared" si="236"/>
        <v>3000</v>
      </c>
      <c r="DM56" s="46">
        <f t="shared" si="236"/>
        <v>36426</v>
      </c>
      <c r="DN56" s="46">
        <f t="shared" si="236"/>
        <v>24561.599999999999</v>
      </c>
      <c r="DO56" s="46">
        <f t="shared" si="236"/>
        <v>12000</v>
      </c>
      <c r="DP56" s="46">
        <f t="shared" si="236"/>
        <v>15000</v>
      </c>
      <c r="DQ56" s="46">
        <f t="shared" si="236"/>
        <v>48426</v>
      </c>
      <c r="DR56" s="46">
        <f t="shared" si="236"/>
        <v>39561.599999999999</v>
      </c>
      <c r="DS56" s="46">
        <f t="shared" si="236"/>
        <v>548</v>
      </c>
      <c r="DT56" s="46">
        <f t="shared" si="236"/>
        <v>1095</v>
      </c>
      <c r="DU56" s="46">
        <f t="shared" si="236"/>
        <v>191</v>
      </c>
      <c r="DV56" s="46">
        <f t="shared" si="236"/>
        <v>381</v>
      </c>
      <c r="DW56" s="46">
        <f t="shared" si="236"/>
        <v>739</v>
      </c>
      <c r="DX56" s="46">
        <f t="shared" si="236"/>
        <v>1476</v>
      </c>
      <c r="DY56" s="46">
        <f t="shared" si="236"/>
        <v>683</v>
      </c>
      <c r="DZ56" s="46">
        <f t="shared" si="236"/>
        <v>784</v>
      </c>
      <c r="EA56" s="46">
        <f t="shared" si="236"/>
        <v>232</v>
      </c>
      <c r="EB56" s="46">
        <f t="shared" ref="EB56:GM56" si="237">SUM(EB54:EB55)</f>
        <v>216</v>
      </c>
      <c r="EC56" s="46">
        <f t="shared" si="237"/>
        <v>915</v>
      </c>
      <c r="ED56" s="46">
        <f t="shared" si="237"/>
        <v>1000</v>
      </c>
      <c r="EE56" s="46">
        <f t="shared" si="237"/>
        <v>27363</v>
      </c>
      <c r="EF56" s="46">
        <f t="shared" si="237"/>
        <v>26900</v>
      </c>
      <c r="EG56" s="46">
        <f t="shared" si="237"/>
        <v>7135</v>
      </c>
      <c r="EH56" s="46">
        <f t="shared" si="237"/>
        <v>7500</v>
      </c>
      <c r="EI56" s="46">
        <f t="shared" si="237"/>
        <v>34498</v>
      </c>
      <c r="EJ56" s="46">
        <f t="shared" si="237"/>
        <v>34400</v>
      </c>
      <c r="EK56" s="46">
        <f t="shared" si="237"/>
        <v>1491</v>
      </c>
      <c r="EL56" s="46">
        <f t="shared" si="237"/>
        <v>472</v>
      </c>
      <c r="EM56" s="46">
        <f t="shared" si="237"/>
        <v>337</v>
      </c>
      <c r="EN56" s="46">
        <f t="shared" si="237"/>
        <v>503</v>
      </c>
      <c r="EO56" s="46">
        <f t="shared" si="237"/>
        <v>1828</v>
      </c>
      <c r="EP56" s="46">
        <f t="shared" si="237"/>
        <v>975</v>
      </c>
      <c r="EQ56" s="46">
        <f t="shared" si="237"/>
        <v>154</v>
      </c>
      <c r="ER56" s="46">
        <f t="shared" si="237"/>
        <v>300</v>
      </c>
      <c r="ES56" s="46">
        <f t="shared" si="237"/>
        <v>208</v>
      </c>
      <c r="ET56" s="46">
        <f t="shared" si="237"/>
        <v>243</v>
      </c>
      <c r="EU56" s="46">
        <f t="shared" si="237"/>
        <v>362</v>
      </c>
      <c r="EV56" s="46">
        <f t="shared" si="237"/>
        <v>543</v>
      </c>
      <c r="EW56" s="46">
        <f t="shared" si="237"/>
        <v>21311</v>
      </c>
      <c r="EX56" s="46">
        <f t="shared" si="237"/>
        <v>18700</v>
      </c>
      <c r="EY56" s="46">
        <f t="shared" si="237"/>
        <v>7560</v>
      </c>
      <c r="EZ56" s="46">
        <f t="shared" si="237"/>
        <v>6377</v>
      </c>
      <c r="FA56" s="46">
        <f t="shared" si="237"/>
        <v>28871</v>
      </c>
      <c r="FB56" s="46">
        <f t="shared" si="237"/>
        <v>25077</v>
      </c>
      <c r="FC56" s="46">
        <f t="shared" si="237"/>
        <v>110</v>
      </c>
      <c r="FD56" s="46">
        <f t="shared" si="237"/>
        <v>38</v>
      </c>
      <c r="FE56" s="46">
        <f t="shared" si="237"/>
        <v>0</v>
      </c>
      <c r="FF56" s="46">
        <f t="shared" si="237"/>
        <v>0</v>
      </c>
      <c r="FG56" s="46">
        <f t="shared" si="237"/>
        <v>110</v>
      </c>
      <c r="FH56" s="46">
        <f t="shared" si="237"/>
        <v>38</v>
      </c>
      <c r="FI56" s="46">
        <f t="shared" si="237"/>
        <v>1963.1999999999998</v>
      </c>
      <c r="FJ56" s="46">
        <f t="shared" si="237"/>
        <v>1798.9999999999998</v>
      </c>
      <c r="FK56" s="46">
        <f t="shared" si="237"/>
        <v>4580.8</v>
      </c>
      <c r="FL56" s="46">
        <f t="shared" si="237"/>
        <v>1382</v>
      </c>
      <c r="FM56" s="46">
        <f t="shared" si="237"/>
        <v>6544</v>
      </c>
      <c r="FN56" s="46">
        <f t="shared" si="237"/>
        <v>3181</v>
      </c>
      <c r="FO56" s="46">
        <f t="shared" si="237"/>
        <v>277</v>
      </c>
      <c r="FP56" s="46">
        <f t="shared" si="237"/>
        <v>300</v>
      </c>
      <c r="FQ56" s="46">
        <f t="shared" si="237"/>
        <v>130</v>
      </c>
      <c r="FR56" s="46">
        <f t="shared" si="237"/>
        <v>100</v>
      </c>
      <c r="FS56" s="46">
        <f t="shared" si="237"/>
        <v>407</v>
      </c>
      <c r="FT56" s="46">
        <f t="shared" si="237"/>
        <v>400</v>
      </c>
      <c r="FU56" s="46">
        <f t="shared" si="237"/>
        <v>187</v>
      </c>
      <c r="FV56" s="46">
        <f t="shared" si="237"/>
        <v>200</v>
      </c>
      <c r="FW56" s="46">
        <f t="shared" si="237"/>
        <v>101</v>
      </c>
      <c r="FX56" s="46">
        <f t="shared" si="237"/>
        <v>152</v>
      </c>
      <c r="FY56" s="46">
        <f t="shared" si="237"/>
        <v>288</v>
      </c>
      <c r="FZ56" s="46">
        <f t="shared" si="237"/>
        <v>352</v>
      </c>
      <c r="GA56" s="46">
        <f t="shared" si="237"/>
        <v>741</v>
      </c>
      <c r="GB56" s="46">
        <f t="shared" si="237"/>
        <v>1300</v>
      </c>
      <c r="GC56" s="46">
        <f t="shared" si="237"/>
        <v>381</v>
      </c>
      <c r="GD56" s="46">
        <f t="shared" si="237"/>
        <v>300</v>
      </c>
      <c r="GE56" s="46">
        <f t="shared" si="237"/>
        <v>1122</v>
      </c>
      <c r="GF56" s="46">
        <f t="shared" si="237"/>
        <v>1600</v>
      </c>
      <c r="GG56" s="46">
        <f t="shared" si="237"/>
        <v>3729</v>
      </c>
      <c r="GH56" s="46">
        <f t="shared" si="237"/>
        <v>3672.9500000000003</v>
      </c>
      <c r="GI56" s="46">
        <f t="shared" si="237"/>
        <v>6242</v>
      </c>
      <c r="GJ56" s="46">
        <f t="shared" si="237"/>
        <v>6814.9500000000007</v>
      </c>
      <c r="GK56" s="46">
        <f t="shared" si="237"/>
        <v>9971</v>
      </c>
      <c r="GL56" s="46">
        <f t="shared" si="237"/>
        <v>10487.900000000001</v>
      </c>
      <c r="GM56" s="46">
        <f t="shared" si="237"/>
        <v>570</v>
      </c>
      <c r="GN56" s="46">
        <f t="shared" ref="GN56:HJ56" si="238">SUM(GN54:GN55)</f>
        <v>368</v>
      </c>
      <c r="GO56" s="46">
        <f t="shared" si="238"/>
        <v>188</v>
      </c>
      <c r="GP56" s="46">
        <f t="shared" si="238"/>
        <v>100</v>
      </c>
      <c r="GQ56" s="46">
        <f t="shared" si="238"/>
        <v>758</v>
      </c>
      <c r="GR56" s="46">
        <f t="shared" si="238"/>
        <v>468</v>
      </c>
      <c r="GS56" s="46">
        <f t="shared" si="238"/>
        <v>951</v>
      </c>
      <c r="GT56" s="46">
        <f t="shared" si="238"/>
        <v>1484</v>
      </c>
      <c r="GU56" s="46">
        <f t="shared" si="238"/>
        <v>631</v>
      </c>
      <c r="GV56" s="46">
        <f t="shared" si="238"/>
        <v>465</v>
      </c>
      <c r="GW56" s="46">
        <f t="shared" si="238"/>
        <v>1582</v>
      </c>
      <c r="GX56" s="46">
        <f t="shared" si="238"/>
        <v>1949</v>
      </c>
      <c r="GY56" s="46">
        <f t="shared" si="238"/>
        <v>9764</v>
      </c>
      <c r="GZ56" s="46">
        <f t="shared" si="238"/>
        <v>9500</v>
      </c>
      <c r="HA56" s="46">
        <f t="shared" si="238"/>
        <v>750</v>
      </c>
      <c r="HB56" s="46">
        <f t="shared" si="238"/>
        <v>1200</v>
      </c>
      <c r="HC56" s="46">
        <f t="shared" si="238"/>
        <v>10514</v>
      </c>
      <c r="HD56" s="46">
        <f t="shared" si="238"/>
        <v>10700</v>
      </c>
      <c r="HE56" s="46">
        <f t="shared" si="238"/>
        <v>24000</v>
      </c>
      <c r="HF56" s="46">
        <f t="shared" si="238"/>
        <v>16500</v>
      </c>
      <c r="HG56" s="46">
        <f t="shared" si="238"/>
        <v>3500</v>
      </c>
      <c r="HH56" s="46">
        <f t="shared" si="238"/>
        <v>3016</v>
      </c>
      <c r="HI56" s="46">
        <f t="shared" si="238"/>
        <v>27500</v>
      </c>
      <c r="HJ56" s="46">
        <f t="shared" si="238"/>
        <v>19516</v>
      </c>
      <c r="HK56" s="46">
        <f t="shared" ref="HK56:HP56" si="239">HK54+HK55</f>
        <v>369572.7</v>
      </c>
      <c r="HL56" s="46">
        <f t="shared" si="239"/>
        <v>270720.55</v>
      </c>
      <c r="HM56" s="46">
        <f t="shared" si="239"/>
        <v>126336.3</v>
      </c>
      <c r="HN56" s="46">
        <f t="shared" si="239"/>
        <v>99739.95</v>
      </c>
      <c r="HO56" s="46">
        <f t="shared" si="239"/>
        <v>495909</v>
      </c>
      <c r="HP56" s="46">
        <f t="shared" si="239"/>
        <v>370460.5</v>
      </c>
    </row>
    <row r="57" spans="1:224" s="48" customFormat="1" ht="15" customHeight="1" x14ac:dyDescent="0.25">
      <c r="A57" s="36">
        <v>40</v>
      </c>
      <c r="B57" s="37" t="s">
        <v>232</v>
      </c>
      <c r="C57" s="56">
        <v>243688</v>
      </c>
      <c r="D57" s="56">
        <v>187700</v>
      </c>
      <c r="E57" s="56">
        <v>131217</v>
      </c>
      <c r="F57" s="56">
        <v>101092</v>
      </c>
      <c r="G57" s="56">
        <f>C57+E57</f>
        <v>374905</v>
      </c>
      <c r="H57" s="56">
        <f>D57+F57</f>
        <v>288792</v>
      </c>
      <c r="I57" s="56">
        <v>69000</v>
      </c>
      <c r="J57" s="56">
        <v>55060</v>
      </c>
      <c r="K57" s="56">
        <v>28625</v>
      </c>
      <c r="L57" s="56">
        <v>22941</v>
      </c>
      <c r="M57" s="56">
        <f>I57+K57</f>
        <v>97625</v>
      </c>
      <c r="N57" s="56">
        <f>J57+L57</f>
        <v>78001</v>
      </c>
      <c r="O57" s="56">
        <v>67000</v>
      </c>
      <c r="P57" s="56">
        <v>40501</v>
      </c>
      <c r="Q57" s="56">
        <v>60000</v>
      </c>
      <c r="R57" s="56">
        <v>30000</v>
      </c>
      <c r="S57" s="56">
        <f>O57+Q57</f>
        <v>127000</v>
      </c>
      <c r="T57" s="56">
        <f>P57+R57</f>
        <v>70501</v>
      </c>
      <c r="U57" s="56">
        <v>78998</v>
      </c>
      <c r="V57" s="56">
        <v>42000</v>
      </c>
      <c r="W57" s="56">
        <v>25000</v>
      </c>
      <c r="X57" s="56">
        <v>30500</v>
      </c>
      <c r="Y57" s="56">
        <f>U57+W57</f>
        <v>103998</v>
      </c>
      <c r="Z57" s="56">
        <f>V57+X57</f>
        <v>72500</v>
      </c>
      <c r="AA57" s="56">
        <v>25557</v>
      </c>
      <c r="AB57" s="56">
        <v>20800</v>
      </c>
      <c r="AC57" s="56">
        <v>6914</v>
      </c>
      <c r="AD57" s="56">
        <v>5201</v>
      </c>
      <c r="AE57" s="56">
        <f>AA57+AC57</f>
        <v>32471</v>
      </c>
      <c r="AF57" s="56">
        <f>AB57+AD57</f>
        <v>26001</v>
      </c>
      <c r="AG57" s="56">
        <v>60000</v>
      </c>
      <c r="AH57" s="56">
        <v>28078</v>
      </c>
      <c r="AI57" s="56">
        <v>4822</v>
      </c>
      <c r="AJ57" s="56">
        <v>2112</v>
      </c>
      <c r="AK57" s="56">
        <f>AG57+AI57</f>
        <v>64822</v>
      </c>
      <c r="AL57" s="56">
        <f>AH57+AJ57</f>
        <v>30190</v>
      </c>
      <c r="AM57" s="56">
        <v>13000</v>
      </c>
      <c r="AN57" s="56">
        <v>6600</v>
      </c>
      <c r="AO57" s="56">
        <v>2000</v>
      </c>
      <c r="AP57" s="56">
        <v>1302</v>
      </c>
      <c r="AQ57" s="56">
        <f>AM57+AO57</f>
        <v>15000</v>
      </c>
      <c r="AR57" s="56">
        <f>AN57+AP57</f>
        <v>7902</v>
      </c>
      <c r="AS57" s="56">
        <v>54600</v>
      </c>
      <c r="AT57" s="56">
        <v>46300</v>
      </c>
      <c r="AU57" s="56">
        <v>12000</v>
      </c>
      <c r="AV57" s="56">
        <v>12719</v>
      </c>
      <c r="AW57" s="56">
        <f>AS57+AU57</f>
        <v>66600</v>
      </c>
      <c r="AX57" s="56">
        <f>AT57+AV57</f>
        <v>59019</v>
      </c>
      <c r="AY57" s="56">
        <v>16304</v>
      </c>
      <c r="AZ57" s="56">
        <v>12021</v>
      </c>
      <c r="BA57" s="56">
        <v>0</v>
      </c>
      <c r="BB57" s="56">
        <v>0</v>
      </c>
      <c r="BC57" s="56">
        <f t="shared" si="233"/>
        <v>16304</v>
      </c>
      <c r="BD57" s="56">
        <f t="shared" si="233"/>
        <v>12021</v>
      </c>
      <c r="BE57" s="56">
        <v>11653</v>
      </c>
      <c r="BF57" s="56">
        <v>6528</v>
      </c>
      <c r="BG57" s="56">
        <v>2503</v>
      </c>
      <c r="BH57" s="56">
        <v>1418</v>
      </c>
      <c r="BI57" s="56">
        <f t="shared" si="21"/>
        <v>14156</v>
      </c>
      <c r="BJ57" s="56">
        <f t="shared" si="22"/>
        <v>7946</v>
      </c>
      <c r="BK57" s="56">
        <v>42302</v>
      </c>
      <c r="BL57" s="56">
        <v>16800</v>
      </c>
      <c r="BM57" s="56">
        <v>7100</v>
      </c>
      <c r="BN57" s="56">
        <v>1501</v>
      </c>
      <c r="BO57" s="56">
        <f t="shared" si="23"/>
        <v>49402</v>
      </c>
      <c r="BP57" s="56">
        <f t="shared" si="24"/>
        <v>18301</v>
      </c>
      <c r="BQ57" s="56">
        <v>19569</v>
      </c>
      <c r="BR57" s="56">
        <v>11900</v>
      </c>
      <c r="BS57" s="56">
        <v>13000</v>
      </c>
      <c r="BT57" s="56">
        <v>13980</v>
      </c>
      <c r="BU57" s="56">
        <f>BQ57+BS57</f>
        <v>32569</v>
      </c>
      <c r="BV57" s="56">
        <f>BR57+BT57</f>
        <v>25880</v>
      </c>
      <c r="BW57" s="193">
        <v>63889</v>
      </c>
      <c r="BX57" s="193">
        <v>52500</v>
      </c>
      <c r="BY57" s="193">
        <v>29983</v>
      </c>
      <c r="BZ57" s="193">
        <v>22429</v>
      </c>
      <c r="CA57" s="56">
        <f>BW57+BY57</f>
        <v>93872</v>
      </c>
      <c r="CB57" s="56">
        <f>BX57+BZ57</f>
        <v>74929</v>
      </c>
      <c r="CC57" s="56">
        <v>15777</v>
      </c>
      <c r="CD57" s="56">
        <v>11300</v>
      </c>
      <c r="CE57" s="56">
        <v>8684</v>
      </c>
      <c r="CF57" s="56">
        <v>1200</v>
      </c>
      <c r="CG57" s="56">
        <f>CC57+CE57</f>
        <v>24461</v>
      </c>
      <c r="CH57" s="56">
        <f>CD57+CF57</f>
        <v>12500</v>
      </c>
      <c r="CI57" s="56">
        <v>164942.5</v>
      </c>
      <c r="CJ57" s="56">
        <v>87500.5</v>
      </c>
      <c r="CK57" s="56">
        <v>164942.5</v>
      </c>
      <c r="CL57" s="56">
        <v>97500</v>
      </c>
      <c r="CM57" s="56">
        <f>CI57+CK57</f>
        <v>329885</v>
      </c>
      <c r="CN57" s="56">
        <f>CJ57+CL57</f>
        <v>185000.5</v>
      </c>
      <c r="CO57" s="56">
        <v>120493</v>
      </c>
      <c r="CP57" s="56">
        <v>74600</v>
      </c>
      <c r="CQ57" s="56">
        <v>31568</v>
      </c>
      <c r="CR57" s="56">
        <v>18760</v>
      </c>
      <c r="CS57" s="56">
        <f>CO57+CQ57</f>
        <v>152061</v>
      </c>
      <c r="CT57" s="56">
        <f>CP57+CR57</f>
        <v>93360</v>
      </c>
      <c r="CU57" s="56">
        <v>0</v>
      </c>
      <c r="CV57" s="56">
        <v>0</v>
      </c>
      <c r="CW57" s="56">
        <v>0</v>
      </c>
      <c r="CX57" s="56">
        <v>0</v>
      </c>
      <c r="CY57" s="56">
        <f>CU57+CW57</f>
        <v>0</v>
      </c>
      <c r="CZ57" s="56">
        <f>CV57+CX57</f>
        <v>0</v>
      </c>
      <c r="DA57" s="56">
        <v>0</v>
      </c>
      <c r="DB57" s="56">
        <v>0</v>
      </c>
      <c r="DC57" s="56">
        <v>0</v>
      </c>
      <c r="DD57" s="56">
        <v>0</v>
      </c>
      <c r="DE57" s="56">
        <f>DA57+DC57</f>
        <v>0</v>
      </c>
      <c r="DF57" s="56">
        <f>DB57+DD57</f>
        <v>0</v>
      </c>
      <c r="DG57" s="56">
        <v>7500</v>
      </c>
      <c r="DH57" s="56">
        <v>7000</v>
      </c>
      <c r="DI57" s="56">
        <v>1500</v>
      </c>
      <c r="DJ57" s="56">
        <v>1001</v>
      </c>
      <c r="DK57" s="56">
        <f>DG57+DI57</f>
        <v>9000</v>
      </c>
      <c r="DL57" s="56">
        <f>DH57+DJ57</f>
        <v>8001</v>
      </c>
      <c r="DM57" s="196">
        <v>25542</v>
      </c>
      <c r="DN57" s="196">
        <v>20432.000000000004</v>
      </c>
      <c r="DO57" s="196">
        <v>6385</v>
      </c>
      <c r="DP57" s="196">
        <v>5108.0000000000009</v>
      </c>
      <c r="DQ57" s="56">
        <f>DM57+DO57</f>
        <v>31927</v>
      </c>
      <c r="DR57" s="56">
        <f>DN57+DP57</f>
        <v>25540.000000000004</v>
      </c>
      <c r="DS57" s="194">
        <v>3325</v>
      </c>
      <c r="DT57" s="194">
        <v>6649</v>
      </c>
      <c r="DU57" s="194">
        <v>1156</v>
      </c>
      <c r="DV57" s="195">
        <v>2246</v>
      </c>
      <c r="DW57" s="56">
        <f>DS57+DU57</f>
        <v>4481</v>
      </c>
      <c r="DX57" s="56">
        <f>DT57+DV57</f>
        <v>8895</v>
      </c>
      <c r="DY57" s="56">
        <v>39899</v>
      </c>
      <c r="DZ57" s="56">
        <v>53541.999999999993</v>
      </c>
      <c r="EA57" s="56">
        <v>2972</v>
      </c>
      <c r="EB57" s="56">
        <v>2559</v>
      </c>
      <c r="EC57" s="56">
        <f>DY57+EA57</f>
        <v>42871</v>
      </c>
      <c r="ED57" s="56">
        <f>DZ57+EB57</f>
        <v>56100.999999999993</v>
      </c>
      <c r="EE57" s="56">
        <v>40499</v>
      </c>
      <c r="EF57" s="56">
        <v>22700</v>
      </c>
      <c r="EG57" s="56">
        <v>10423</v>
      </c>
      <c r="EH57" s="56">
        <v>5689</v>
      </c>
      <c r="EI57" s="56">
        <f>EE57+EG57</f>
        <v>50922</v>
      </c>
      <c r="EJ57" s="56">
        <f>EF57+EH57</f>
        <v>28389</v>
      </c>
      <c r="EK57" s="193">
        <v>26003</v>
      </c>
      <c r="EL57" s="193">
        <v>8261</v>
      </c>
      <c r="EM57" s="193">
        <v>4737</v>
      </c>
      <c r="EN57" s="193">
        <v>6459</v>
      </c>
      <c r="EO57" s="56">
        <f>EK57+EM57</f>
        <v>30740</v>
      </c>
      <c r="EP57" s="56">
        <f>EL57+EN57</f>
        <v>14720</v>
      </c>
      <c r="EQ57" s="56">
        <v>241397</v>
      </c>
      <c r="ER57" s="56">
        <v>174000</v>
      </c>
      <c r="ES57" s="56">
        <v>86512</v>
      </c>
      <c r="ET57" s="56">
        <v>62000</v>
      </c>
      <c r="EU57" s="56">
        <f>EQ57+ES57</f>
        <v>327909</v>
      </c>
      <c r="EV57" s="56">
        <f>ER57+ET57</f>
        <v>236000</v>
      </c>
      <c r="EW57" s="56">
        <v>15508</v>
      </c>
      <c r="EX57" s="56">
        <v>14300</v>
      </c>
      <c r="EY57" s="56">
        <v>20000</v>
      </c>
      <c r="EZ57" s="56">
        <v>24726</v>
      </c>
      <c r="FA57" s="56">
        <f>EW57+EY57</f>
        <v>35508</v>
      </c>
      <c r="FB57" s="56">
        <f>EX57+EZ57</f>
        <v>39026</v>
      </c>
      <c r="FC57" s="56">
        <v>21590</v>
      </c>
      <c r="FD57" s="87">
        <v>10300</v>
      </c>
      <c r="FE57" s="56">
        <v>5642</v>
      </c>
      <c r="FF57" s="87">
        <v>2536</v>
      </c>
      <c r="FG57" s="56">
        <f t="shared" si="51"/>
        <v>27232</v>
      </c>
      <c r="FH57" s="56">
        <f t="shared" si="52"/>
        <v>12836</v>
      </c>
      <c r="FI57" s="56">
        <v>5961</v>
      </c>
      <c r="FJ57" s="56">
        <v>5960</v>
      </c>
      <c r="FK57" s="56">
        <v>13909</v>
      </c>
      <c r="FL57" s="56">
        <f>31+2993</f>
        <v>3024</v>
      </c>
      <c r="FM57" s="56">
        <f>FI57+FK57</f>
        <v>19870</v>
      </c>
      <c r="FN57" s="56">
        <f>FJ57+FL57</f>
        <v>8984</v>
      </c>
      <c r="FO57" s="56">
        <v>96875</v>
      </c>
      <c r="FP57" s="56">
        <v>101200</v>
      </c>
      <c r="FQ57" s="56">
        <v>42944</v>
      </c>
      <c r="FR57" s="56">
        <v>48799</v>
      </c>
      <c r="FS57" s="56">
        <f>FO57+FQ57</f>
        <v>139819</v>
      </c>
      <c r="FT57" s="56">
        <f>FR57+FP57</f>
        <v>149999</v>
      </c>
      <c r="FU57" s="56">
        <v>76261</v>
      </c>
      <c r="FV57" s="56">
        <v>110000</v>
      </c>
      <c r="FW57" s="56">
        <v>65000</v>
      </c>
      <c r="FX57" s="56">
        <f>40001+45000</f>
        <v>85001</v>
      </c>
      <c r="FY57" s="56">
        <f t="shared" si="57"/>
        <v>141261</v>
      </c>
      <c r="FZ57" s="56">
        <f t="shared" si="58"/>
        <v>195001</v>
      </c>
      <c r="GA57" s="56">
        <v>5851</v>
      </c>
      <c r="GB57" s="56">
        <v>9500</v>
      </c>
      <c r="GC57" s="56">
        <v>3014</v>
      </c>
      <c r="GD57" s="56">
        <v>1000</v>
      </c>
      <c r="GE57" s="56">
        <f>GA57+GC57</f>
        <v>8865</v>
      </c>
      <c r="GF57" s="56">
        <f>GB57+GD57</f>
        <v>10500</v>
      </c>
      <c r="GG57" s="56">
        <v>9999</v>
      </c>
      <c r="GH57" s="56">
        <v>13173.470000000001</v>
      </c>
      <c r="GI57" s="56">
        <v>16869</v>
      </c>
      <c r="GJ57" s="56">
        <v>24450</v>
      </c>
      <c r="GK57" s="56">
        <f>GG57+GI57</f>
        <v>26868</v>
      </c>
      <c r="GL57" s="56">
        <f>GH57+GJ57</f>
        <v>37623.47</v>
      </c>
      <c r="GM57" s="56">
        <v>14592</v>
      </c>
      <c r="GN57" s="56">
        <v>9500</v>
      </c>
      <c r="GO57" s="56">
        <v>6559</v>
      </c>
      <c r="GP57" s="56">
        <f>5000+2250</f>
        <v>7250</v>
      </c>
      <c r="GQ57" s="56">
        <f>GM57+GO57</f>
        <v>21151</v>
      </c>
      <c r="GR57" s="56">
        <f>GN57+GP57</f>
        <v>16750</v>
      </c>
      <c r="GS57" s="56">
        <v>0</v>
      </c>
      <c r="GT57" s="56">
        <v>0</v>
      </c>
      <c r="GU57" s="56">
        <v>0</v>
      </c>
      <c r="GV57" s="56">
        <v>0</v>
      </c>
      <c r="GW57" s="56">
        <f>GS57+GU57</f>
        <v>0</v>
      </c>
      <c r="GX57" s="56">
        <f>GT57+GV57</f>
        <v>0</v>
      </c>
      <c r="GY57" s="203">
        <v>62918</v>
      </c>
      <c r="GZ57" s="205">
        <v>60500</v>
      </c>
      <c r="HA57" s="203">
        <v>1060</v>
      </c>
      <c r="HB57" s="205">
        <v>1000</v>
      </c>
      <c r="HC57" s="56">
        <f>GY57+HA57</f>
        <v>63978</v>
      </c>
      <c r="HD57" s="56">
        <f>GZ57+HB57</f>
        <v>61500</v>
      </c>
      <c r="HE57" s="197">
        <v>84000</v>
      </c>
      <c r="HF57" s="197">
        <v>63800</v>
      </c>
      <c r="HG57" s="197">
        <v>18000</v>
      </c>
      <c r="HH57" s="197">
        <v>21910</v>
      </c>
      <c r="HI57" s="56">
        <f>HE57+HG57</f>
        <v>102000</v>
      </c>
      <c r="HJ57" s="56">
        <f>HF57+HH57</f>
        <v>85710</v>
      </c>
      <c r="HK57" s="56">
        <f t="shared" ref="HK57:HP57" si="240">C57+I57+O57+U57+AA57+AG57+AM57+AS57+AY57+BE57+BK57+BQ57+BW57+CC57+CI57+CO57+CU57+DA57+DG57+DM57+DS57+DY57+EE57+EK57+EQ57+EW57+FC57+FI57+FO57+FU57+GA57+GG57+GM57+GS57+GY57+HE57</f>
        <v>1844492.5</v>
      </c>
      <c r="HL57" s="56">
        <f t="shared" si="240"/>
        <v>1391005.97</v>
      </c>
      <c r="HM57" s="56">
        <f t="shared" si="240"/>
        <v>835040.5</v>
      </c>
      <c r="HN57" s="56">
        <f t="shared" si="240"/>
        <v>667413</v>
      </c>
      <c r="HO57" s="56">
        <f t="shared" si="240"/>
        <v>2679533</v>
      </c>
      <c r="HP57" s="56">
        <f t="shared" si="240"/>
        <v>2058418.97</v>
      </c>
    </row>
    <row r="58" spans="1:224" ht="15" customHeight="1" x14ac:dyDescent="0.25">
      <c r="A58" s="39" t="s">
        <v>233</v>
      </c>
      <c r="B58" s="53" t="s">
        <v>234</v>
      </c>
      <c r="C58" s="46">
        <f t="shared" ref="C58:BN58" si="241">C57</f>
        <v>243688</v>
      </c>
      <c r="D58" s="46">
        <f t="shared" si="241"/>
        <v>187700</v>
      </c>
      <c r="E58" s="46">
        <f t="shared" si="241"/>
        <v>131217</v>
      </c>
      <c r="F58" s="46">
        <f t="shared" si="241"/>
        <v>101092</v>
      </c>
      <c r="G58" s="46">
        <f t="shared" si="241"/>
        <v>374905</v>
      </c>
      <c r="H58" s="46">
        <f t="shared" si="241"/>
        <v>288792</v>
      </c>
      <c r="I58" s="46">
        <f t="shared" si="241"/>
        <v>69000</v>
      </c>
      <c r="J58" s="46">
        <f t="shared" si="241"/>
        <v>55060</v>
      </c>
      <c r="K58" s="46">
        <f t="shared" si="241"/>
        <v>28625</v>
      </c>
      <c r="L58" s="46">
        <f t="shared" si="241"/>
        <v>22941</v>
      </c>
      <c r="M58" s="46">
        <f t="shared" si="241"/>
        <v>97625</v>
      </c>
      <c r="N58" s="46">
        <f t="shared" si="241"/>
        <v>78001</v>
      </c>
      <c r="O58" s="46">
        <f t="shared" si="241"/>
        <v>67000</v>
      </c>
      <c r="P58" s="46">
        <f t="shared" si="241"/>
        <v>40501</v>
      </c>
      <c r="Q58" s="46">
        <f t="shared" si="241"/>
        <v>60000</v>
      </c>
      <c r="R58" s="46">
        <f t="shared" si="241"/>
        <v>30000</v>
      </c>
      <c r="S58" s="46">
        <f t="shared" si="241"/>
        <v>127000</v>
      </c>
      <c r="T58" s="46">
        <f t="shared" si="241"/>
        <v>70501</v>
      </c>
      <c r="U58" s="46">
        <f t="shared" si="241"/>
        <v>78998</v>
      </c>
      <c r="V58" s="46">
        <f t="shared" si="241"/>
        <v>42000</v>
      </c>
      <c r="W58" s="46">
        <f t="shared" si="241"/>
        <v>25000</v>
      </c>
      <c r="X58" s="46">
        <f t="shared" si="241"/>
        <v>30500</v>
      </c>
      <c r="Y58" s="46">
        <f t="shared" si="241"/>
        <v>103998</v>
      </c>
      <c r="Z58" s="46">
        <f t="shared" si="241"/>
        <v>72500</v>
      </c>
      <c r="AA58" s="46">
        <f t="shared" si="241"/>
        <v>25557</v>
      </c>
      <c r="AB58" s="46">
        <f t="shared" si="241"/>
        <v>20800</v>
      </c>
      <c r="AC58" s="46">
        <f t="shared" si="241"/>
        <v>6914</v>
      </c>
      <c r="AD58" s="46">
        <f t="shared" si="241"/>
        <v>5201</v>
      </c>
      <c r="AE58" s="46">
        <f t="shared" si="241"/>
        <v>32471</v>
      </c>
      <c r="AF58" s="46">
        <f t="shared" si="241"/>
        <v>26001</v>
      </c>
      <c r="AG58" s="46">
        <f t="shared" si="241"/>
        <v>60000</v>
      </c>
      <c r="AH58" s="46">
        <f t="shared" si="241"/>
        <v>28078</v>
      </c>
      <c r="AI58" s="46">
        <f t="shared" si="241"/>
        <v>4822</v>
      </c>
      <c r="AJ58" s="46">
        <f t="shared" si="241"/>
        <v>2112</v>
      </c>
      <c r="AK58" s="46">
        <f t="shared" si="241"/>
        <v>64822</v>
      </c>
      <c r="AL58" s="46">
        <f t="shared" si="241"/>
        <v>30190</v>
      </c>
      <c r="AM58" s="46">
        <f t="shared" si="241"/>
        <v>13000</v>
      </c>
      <c r="AN58" s="46">
        <f t="shared" si="241"/>
        <v>6600</v>
      </c>
      <c r="AO58" s="46">
        <f t="shared" si="241"/>
        <v>2000</v>
      </c>
      <c r="AP58" s="46">
        <f t="shared" si="241"/>
        <v>1302</v>
      </c>
      <c r="AQ58" s="46">
        <f t="shared" si="241"/>
        <v>15000</v>
      </c>
      <c r="AR58" s="46">
        <f t="shared" si="241"/>
        <v>7902</v>
      </c>
      <c r="AS58" s="46">
        <f t="shared" si="241"/>
        <v>54600</v>
      </c>
      <c r="AT58" s="46">
        <f t="shared" si="241"/>
        <v>46300</v>
      </c>
      <c r="AU58" s="46">
        <f t="shared" si="241"/>
        <v>12000</v>
      </c>
      <c r="AV58" s="46">
        <f t="shared" si="241"/>
        <v>12719</v>
      </c>
      <c r="AW58" s="46">
        <f t="shared" si="241"/>
        <v>66600</v>
      </c>
      <c r="AX58" s="46">
        <f t="shared" si="241"/>
        <v>59019</v>
      </c>
      <c r="AY58" s="46">
        <f t="shared" si="241"/>
        <v>16304</v>
      </c>
      <c r="AZ58" s="46">
        <f t="shared" si="241"/>
        <v>12021</v>
      </c>
      <c r="BA58" s="46">
        <f t="shared" si="241"/>
        <v>0</v>
      </c>
      <c r="BB58" s="46">
        <f t="shared" si="241"/>
        <v>0</v>
      </c>
      <c r="BC58" s="46">
        <f t="shared" si="241"/>
        <v>16304</v>
      </c>
      <c r="BD58" s="46">
        <f t="shared" si="241"/>
        <v>12021</v>
      </c>
      <c r="BE58" s="46">
        <f t="shared" si="241"/>
        <v>11653</v>
      </c>
      <c r="BF58" s="46">
        <f t="shared" si="241"/>
        <v>6528</v>
      </c>
      <c r="BG58" s="46">
        <f t="shared" si="241"/>
        <v>2503</v>
      </c>
      <c r="BH58" s="46">
        <f t="shared" si="241"/>
        <v>1418</v>
      </c>
      <c r="BI58" s="46">
        <f t="shared" si="241"/>
        <v>14156</v>
      </c>
      <c r="BJ58" s="46">
        <f t="shared" si="241"/>
        <v>7946</v>
      </c>
      <c r="BK58" s="46">
        <f t="shared" si="241"/>
        <v>42302</v>
      </c>
      <c r="BL58" s="46">
        <f t="shared" si="241"/>
        <v>16800</v>
      </c>
      <c r="BM58" s="46">
        <f t="shared" si="241"/>
        <v>7100</v>
      </c>
      <c r="BN58" s="46">
        <f t="shared" si="241"/>
        <v>1501</v>
      </c>
      <c r="BO58" s="46">
        <f t="shared" ref="BO58:DZ58" si="242">BO57</f>
        <v>49402</v>
      </c>
      <c r="BP58" s="46">
        <f t="shared" si="242"/>
        <v>18301</v>
      </c>
      <c r="BQ58" s="46">
        <f t="shared" si="242"/>
        <v>19569</v>
      </c>
      <c r="BR58" s="46">
        <f t="shared" si="242"/>
        <v>11900</v>
      </c>
      <c r="BS58" s="46">
        <f t="shared" si="242"/>
        <v>13000</v>
      </c>
      <c r="BT58" s="46">
        <f t="shared" si="242"/>
        <v>13980</v>
      </c>
      <c r="BU58" s="46">
        <f t="shared" si="242"/>
        <v>32569</v>
      </c>
      <c r="BV58" s="46">
        <f t="shared" si="242"/>
        <v>25880</v>
      </c>
      <c r="BW58" s="46">
        <f t="shared" si="242"/>
        <v>63889</v>
      </c>
      <c r="BX58" s="46">
        <f t="shared" si="242"/>
        <v>52500</v>
      </c>
      <c r="BY58" s="46">
        <f t="shared" si="242"/>
        <v>29983</v>
      </c>
      <c r="BZ58" s="46">
        <f t="shared" si="242"/>
        <v>22429</v>
      </c>
      <c r="CA58" s="46">
        <f t="shared" si="242"/>
        <v>93872</v>
      </c>
      <c r="CB58" s="46">
        <f t="shared" si="242"/>
        <v>74929</v>
      </c>
      <c r="CC58" s="46">
        <f t="shared" si="242"/>
        <v>15777</v>
      </c>
      <c r="CD58" s="46">
        <f t="shared" si="242"/>
        <v>11300</v>
      </c>
      <c r="CE58" s="46">
        <f t="shared" si="242"/>
        <v>8684</v>
      </c>
      <c r="CF58" s="46">
        <f t="shared" si="242"/>
        <v>1200</v>
      </c>
      <c r="CG58" s="46">
        <f t="shared" si="242"/>
        <v>24461</v>
      </c>
      <c r="CH58" s="46">
        <f t="shared" si="242"/>
        <v>12500</v>
      </c>
      <c r="CI58" s="46">
        <f t="shared" si="242"/>
        <v>164942.5</v>
      </c>
      <c r="CJ58" s="46">
        <f t="shared" si="242"/>
        <v>87500.5</v>
      </c>
      <c r="CK58" s="46">
        <f t="shared" si="242"/>
        <v>164942.5</v>
      </c>
      <c r="CL58" s="46">
        <f t="shared" si="242"/>
        <v>97500</v>
      </c>
      <c r="CM58" s="46">
        <f t="shared" si="242"/>
        <v>329885</v>
      </c>
      <c r="CN58" s="46">
        <f t="shared" si="242"/>
        <v>185000.5</v>
      </c>
      <c r="CO58" s="46">
        <f t="shared" si="242"/>
        <v>120493</v>
      </c>
      <c r="CP58" s="46">
        <f t="shared" si="242"/>
        <v>74600</v>
      </c>
      <c r="CQ58" s="46">
        <f t="shared" si="242"/>
        <v>31568</v>
      </c>
      <c r="CR58" s="46">
        <f t="shared" si="242"/>
        <v>18760</v>
      </c>
      <c r="CS58" s="46">
        <f t="shared" si="242"/>
        <v>152061</v>
      </c>
      <c r="CT58" s="46">
        <f t="shared" si="242"/>
        <v>93360</v>
      </c>
      <c r="CU58" s="46">
        <f t="shared" si="242"/>
        <v>0</v>
      </c>
      <c r="CV58" s="46">
        <f t="shared" si="242"/>
        <v>0</v>
      </c>
      <c r="CW58" s="46">
        <f t="shared" si="242"/>
        <v>0</v>
      </c>
      <c r="CX58" s="46">
        <f t="shared" si="242"/>
        <v>0</v>
      </c>
      <c r="CY58" s="46">
        <f t="shared" si="242"/>
        <v>0</v>
      </c>
      <c r="CZ58" s="46">
        <f t="shared" si="242"/>
        <v>0</v>
      </c>
      <c r="DA58" s="46">
        <f t="shared" si="242"/>
        <v>0</v>
      </c>
      <c r="DB58" s="46">
        <f t="shared" si="242"/>
        <v>0</v>
      </c>
      <c r="DC58" s="46">
        <f t="shared" si="242"/>
        <v>0</v>
      </c>
      <c r="DD58" s="46">
        <f t="shared" si="242"/>
        <v>0</v>
      </c>
      <c r="DE58" s="46">
        <f t="shared" si="242"/>
        <v>0</v>
      </c>
      <c r="DF58" s="46">
        <f t="shared" si="242"/>
        <v>0</v>
      </c>
      <c r="DG58" s="46">
        <f t="shared" si="242"/>
        <v>7500</v>
      </c>
      <c r="DH58" s="46">
        <f t="shared" si="242"/>
        <v>7000</v>
      </c>
      <c r="DI58" s="46">
        <f t="shared" si="242"/>
        <v>1500</v>
      </c>
      <c r="DJ58" s="46">
        <f t="shared" si="242"/>
        <v>1001</v>
      </c>
      <c r="DK58" s="46">
        <f t="shared" si="242"/>
        <v>9000</v>
      </c>
      <c r="DL58" s="46">
        <f t="shared" si="242"/>
        <v>8001</v>
      </c>
      <c r="DM58" s="46">
        <f t="shared" si="242"/>
        <v>25542</v>
      </c>
      <c r="DN58" s="46">
        <f t="shared" si="242"/>
        <v>20432.000000000004</v>
      </c>
      <c r="DO58" s="46">
        <f t="shared" si="242"/>
        <v>6385</v>
      </c>
      <c r="DP58" s="46">
        <f t="shared" si="242"/>
        <v>5108.0000000000009</v>
      </c>
      <c r="DQ58" s="46">
        <f t="shared" si="242"/>
        <v>31927</v>
      </c>
      <c r="DR58" s="46">
        <f t="shared" si="242"/>
        <v>25540.000000000004</v>
      </c>
      <c r="DS58" s="46">
        <f t="shared" si="242"/>
        <v>3325</v>
      </c>
      <c r="DT58" s="46">
        <f t="shared" si="242"/>
        <v>6649</v>
      </c>
      <c r="DU58" s="46">
        <f t="shared" si="242"/>
        <v>1156</v>
      </c>
      <c r="DV58" s="46">
        <f t="shared" si="242"/>
        <v>2246</v>
      </c>
      <c r="DW58" s="46">
        <f t="shared" si="242"/>
        <v>4481</v>
      </c>
      <c r="DX58" s="46">
        <f t="shared" si="242"/>
        <v>8895</v>
      </c>
      <c r="DY58" s="46">
        <f t="shared" si="242"/>
        <v>39899</v>
      </c>
      <c r="DZ58" s="46">
        <f t="shared" si="242"/>
        <v>53541.999999999993</v>
      </c>
      <c r="EA58" s="46">
        <f t="shared" ref="EA58:GL58" si="243">EA57</f>
        <v>2972</v>
      </c>
      <c r="EB58" s="46">
        <f t="shared" si="243"/>
        <v>2559</v>
      </c>
      <c r="EC58" s="46">
        <f t="shared" si="243"/>
        <v>42871</v>
      </c>
      <c r="ED58" s="46">
        <f t="shared" si="243"/>
        <v>56100.999999999993</v>
      </c>
      <c r="EE58" s="46">
        <f t="shared" si="243"/>
        <v>40499</v>
      </c>
      <c r="EF58" s="46">
        <f t="shared" si="243"/>
        <v>22700</v>
      </c>
      <c r="EG58" s="46">
        <f t="shared" si="243"/>
        <v>10423</v>
      </c>
      <c r="EH58" s="46">
        <f t="shared" si="243"/>
        <v>5689</v>
      </c>
      <c r="EI58" s="46">
        <f t="shared" si="243"/>
        <v>50922</v>
      </c>
      <c r="EJ58" s="46">
        <f t="shared" si="243"/>
        <v>28389</v>
      </c>
      <c r="EK58" s="46">
        <f t="shared" si="243"/>
        <v>26003</v>
      </c>
      <c r="EL58" s="46">
        <f t="shared" si="243"/>
        <v>8261</v>
      </c>
      <c r="EM58" s="46">
        <f t="shared" si="243"/>
        <v>4737</v>
      </c>
      <c r="EN58" s="46">
        <f t="shared" si="243"/>
        <v>6459</v>
      </c>
      <c r="EO58" s="46">
        <f t="shared" si="243"/>
        <v>30740</v>
      </c>
      <c r="EP58" s="46">
        <f t="shared" si="243"/>
        <v>14720</v>
      </c>
      <c r="EQ58" s="46">
        <f t="shared" si="243"/>
        <v>241397</v>
      </c>
      <c r="ER58" s="46">
        <f t="shared" si="243"/>
        <v>174000</v>
      </c>
      <c r="ES58" s="46">
        <f t="shared" si="243"/>
        <v>86512</v>
      </c>
      <c r="ET58" s="46">
        <f t="shared" si="243"/>
        <v>62000</v>
      </c>
      <c r="EU58" s="46">
        <f t="shared" si="243"/>
        <v>327909</v>
      </c>
      <c r="EV58" s="46">
        <f t="shared" si="243"/>
        <v>236000</v>
      </c>
      <c r="EW58" s="46">
        <f t="shared" si="243"/>
        <v>15508</v>
      </c>
      <c r="EX58" s="46">
        <f t="shared" si="243"/>
        <v>14300</v>
      </c>
      <c r="EY58" s="46">
        <f t="shared" si="243"/>
        <v>20000</v>
      </c>
      <c r="EZ58" s="46">
        <f t="shared" si="243"/>
        <v>24726</v>
      </c>
      <c r="FA58" s="46">
        <f t="shared" si="243"/>
        <v>35508</v>
      </c>
      <c r="FB58" s="46">
        <f t="shared" si="243"/>
        <v>39026</v>
      </c>
      <c r="FC58" s="46">
        <f t="shared" si="243"/>
        <v>21590</v>
      </c>
      <c r="FD58" s="46">
        <f t="shared" si="243"/>
        <v>10300</v>
      </c>
      <c r="FE58" s="46">
        <f t="shared" si="243"/>
        <v>5642</v>
      </c>
      <c r="FF58" s="46">
        <f t="shared" si="243"/>
        <v>2536</v>
      </c>
      <c r="FG58" s="46">
        <f t="shared" si="243"/>
        <v>27232</v>
      </c>
      <c r="FH58" s="46">
        <f t="shared" si="243"/>
        <v>12836</v>
      </c>
      <c r="FI58" s="46">
        <f t="shared" si="243"/>
        <v>5961</v>
      </c>
      <c r="FJ58" s="46">
        <f t="shared" si="243"/>
        <v>5960</v>
      </c>
      <c r="FK58" s="46">
        <f t="shared" si="243"/>
        <v>13909</v>
      </c>
      <c r="FL58" s="46">
        <f t="shared" si="243"/>
        <v>3024</v>
      </c>
      <c r="FM58" s="46">
        <f t="shared" si="243"/>
        <v>19870</v>
      </c>
      <c r="FN58" s="46">
        <f t="shared" si="243"/>
        <v>8984</v>
      </c>
      <c r="FO58" s="46">
        <f t="shared" si="243"/>
        <v>96875</v>
      </c>
      <c r="FP58" s="46">
        <f t="shared" si="243"/>
        <v>101200</v>
      </c>
      <c r="FQ58" s="46">
        <f t="shared" si="243"/>
        <v>42944</v>
      </c>
      <c r="FR58" s="46">
        <f t="shared" si="243"/>
        <v>48799</v>
      </c>
      <c r="FS58" s="46">
        <f t="shared" si="243"/>
        <v>139819</v>
      </c>
      <c r="FT58" s="46">
        <f t="shared" si="243"/>
        <v>149999</v>
      </c>
      <c r="FU58" s="46">
        <f t="shared" si="243"/>
        <v>76261</v>
      </c>
      <c r="FV58" s="46">
        <f t="shared" si="243"/>
        <v>110000</v>
      </c>
      <c r="FW58" s="46">
        <f t="shared" si="243"/>
        <v>65000</v>
      </c>
      <c r="FX58" s="46">
        <f t="shared" si="243"/>
        <v>85001</v>
      </c>
      <c r="FY58" s="46">
        <f t="shared" si="243"/>
        <v>141261</v>
      </c>
      <c r="FZ58" s="46">
        <f t="shared" si="243"/>
        <v>195001</v>
      </c>
      <c r="GA58" s="46">
        <f t="shared" si="243"/>
        <v>5851</v>
      </c>
      <c r="GB58" s="46">
        <f t="shared" si="243"/>
        <v>9500</v>
      </c>
      <c r="GC58" s="46">
        <f t="shared" si="243"/>
        <v>3014</v>
      </c>
      <c r="GD58" s="46">
        <f t="shared" si="243"/>
        <v>1000</v>
      </c>
      <c r="GE58" s="46">
        <f t="shared" si="243"/>
        <v>8865</v>
      </c>
      <c r="GF58" s="46">
        <f t="shared" si="243"/>
        <v>10500</v>
      </c>
      <c r="GG58" s="46">
        <f t="shared" si="243"/>
        <v>9999</v>
      </c>
      <c r="GH58" s="46">
        <f t="shared" si="243"/>
        <v>13173.470000000001</v>
      </c>
      <c r="GI58" s="46">
        <f t="shared" si="243"/>
        <v>16869</v>
      </c>
      <c r="GJ58" s="46">
        <f t="shared" si="243"/>
        <v>24450</v>
      </c>
      <c r="GK58" s="46">
        <f t="shared" si="243"/>
        <v>26868</v>
      </c>
      <c r="GL58" s="46">
        <f t="shared" si="243"/>
        <v>37623.47</v>
      </c>
      <c r="GM58" s="46">
        <f t="shared" ref="GM58:HJ58" si="244">GM57</f>
        <v>14592</v>
      </c>
      <c r="GN58" s="46">
        <f t="shared" si="244"/>
        <v>9500</v>
      </c>
      <c r="GO58" s="46">
        <f t="shared" si="244"/>
        <v>6559</v>
      </c>
      <c r="GP58" s="46">
        <f t="shared" si="244"/>
        <v>7250</v>
      </c>
      <c r="GQ58" s="46">
        <f t="shared" si="244"/>
        <v>21151</v>
      </c>
      <c r="GR58" s="46">
        <f t="shared" si="244"/>
        <v>16750</v>
      </c>
      <c r="GS58" s="46">
        <f t="shared" si="244"/>
        <v>0</v>
      </c>
      <c r="GT58" s="46">
        <f t="shared" si="244"/>
        <v>0</v>
      </c>
      <c r="GU58" s="46">
        <f t="shared" si="244"/>
        <v>0</v>
      </c>
      <c r="GV58" s="46">
        <f t="shared" si="244"/>
        <v>0</v>
      </c>
      <c r="GW58" s="46">
        <f t="shared" si="244"/>
        <v>0</v>
      </c>
      <c r="GX58" s="46">
        <f t="shared" si="244"/>
        <v>0</v>
      </c>
      <c r="GY58" s="46">
        <f t="shared" si="244"/>
        <v>62918</v>
      </c>
      <c r="GZ58" s="46">
        <f t="shared" si="244"/>
        <v>60500</v>
      </c>
      <c r="HA58" s="46">
        <f t="shared" si="244"/>
        <v>1060</v>
      </c>
      <c r="HB58" s="46">
        <f t="shared" si="244"/>
        <v>1000</v>
      </c>
      <c r="HC58" s="46">
        <f t="shared" si="244"/>
        <v>63978</v>
      </c>
      <c r="HD58" s="46">
        <f t="shared" si="244"/>
        <v>61500</v>
      </c>
      <c r="HE58" s="46">
        <f t="shared" si="244"/>
        <v>84000</v>
      </c>
      <c r="HF58" s="46">
        <f t="shared" si="244"/>
        <v>63800</v>
      </c>
      <c r="HG58" s="46">
        <f t="shared" si="244"/>
        <v>18000</v>
      </c>
      <c r="HH58" s="46">
        <f t="shared" si="244"/>
        <v>21910</v>
      </c>
      <c r="HI58" s="46">
        <f t="shared" si="244"/>
        <v>102000</v>
      </c>
      <c r="HJ58" s="46">
        <f t="shared" si="244"/>
        <v>85710</v>
      </c>
      <c r="HK58" s="46">
        <f t="shared" ref="HK58:HP58" si="245">HK57</f>
        <v>1844492.5</v>
      </c>
      <c r="HL58" s="46">
        <f t="shared" si="245"/>
        <v>1391005.97</v>
      </c>
      <c r="HM58" s="46">
        <f t="shared" si="245"/>
        <v>835040.5</v>
      </c>
      <c r="HN58" s="46">
        <f t="shared" si="245"/>
        <v>667413</v>
      </c>
      <c r="HO58" s="46">
        <f t="shared" si="245"/>
        <v>2679533</v>
      </c>
      <c r="HP58" s="46">
        <f t="shared" si="245"/>
        <v>2058418.97</v>
      </c>
    </row>
    <row r="59" spans="1:224" s="48" customFormat="1" ht="15" customHeight="1" x14ac:dyDescent="0.25">
      <c r="A59" s="206">
        <v>41</v>
      </c>
      <c r="B59" s="59" t="s">
        <v>248</v>
      </c>
      <c r="C59" s="60">
        <v>0</v>
      </c>
      <c r="D59" s="60">
        <v>0</v>
      </c>
      <c r="E59" s="60">
        <v>0</v>
      </c>
      <c r="F59" s="60">
        <v>0</v>
      </c>
      <c r="G59" s="56">
        <f t="shared" ref="G59:H62" si="246">C59+E59</f>
        <v>0</v>
      </c>
      <c r="H59" s="56">
        <f t="shared" si="246"/>
        <v>0</v>
      </c>
      <c r="I59" s="60">
        <v>0</v>
      </c>
      <c r="J59" s="60">
        <v>0</v>
      </c>
      <c r="K59" s="60">
        <v>0</v>
      </c>
      <c r="L59" s="60">
        <v>0</v>
      </c>
      <c r="M59" s="56">
        <f t="shared" ref="M59:N62" si="247">I59+K59</f>
        <v>0</v>
      </c>
      <c r="N59" s="56">
        <f t="shared" si="247"/>
        <v>0</v>
      </c>
      <c r="O59" s="84">
        <v>0</v>
      </c>
      <c r="P59" s="84">
        <v>0</v>
      </c>
      <c r="Q59" s="84">
        <v>0</v>
      </c>
      <c r="R59" s="84">
        <v>0</v>
      </c>
      <c r="S59" s="56">
        <f t="shared" ref="S59:T62" si="248">O59+Q59</f>
        <v>0</v>
      </c>
      <c r="T59" s="56">
        <f t="shared" si="248"/>
        <v>0</v>
      </c>
      <c r="U59" s="84">
        <v>0</v>
      </c>
      <c r="V59" s="84">
        <v>0</v>
      </c>
      <c r="W59" s="84">
        <v>0</v>
      </c>
      <c r="X59" s="84">
        <v>0</v>
      </c>
      <c r="Y59" s="56">
        <f t="shared" ref="Y59:Z62" si="249">U59+W59</f>
        <v>0</v>
      </c>
      <c r="Z59" s="56">
        <f t="shared" si="249"/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f t="shared" ref="AE59:AF62" si="250">AA59+AC59</f>
        <v>0</v>
      </c>
      <c r="AF59" s="56">
        <f t="shared" si="250"/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f t="shared" ref="AK59:AL62" si="251">AG59+AI59</f>
        <v>0</v>
      </c>
      <c r="AL59" s="56">
        <f t="shared" si="251"/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f t="shared" ref="AQ59:AR62" si="252">AM59+AO59</f>
        <v>0</v>
      </c>
      <c r="AR59" s="56">
        <f t="shared" si="252"/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f t="shared" ref="AW59:AX62" si="253">AS59+AU59</f>
        <v>0</v>
      </c>
      <c r="AX59" s="56">
        <f t="shared" si="253"/>
        <v>0</v>
      </c>
      <c r="AY59" s="56">
        <v>0</v>
      </c>
      <c r="AZ59" s="56">
        <v>0</v>
      </c>
      <c r="BA59" s="56">
        <v>0</v>
      </c>
      <c r="BB59" s="60">
        <v>0</v>
      </c>
      <c r="BC59" s="56">
        <f t="shared" ref="BC59:BD62" si="254">AY59+BA59</f>
        <v>0</v>
      </c>
      <c r="BD59" s="56">
        <f t="shared" si="254"/>
        <v>0</v>
      </c>
      <c r="BE59" s="60">
        <v>0</v>
      </c>
      <c r="BF59" s="60">
        <v>0</v>
      </c>
      <c r="BG59" s="60">
        <v>0</v>
      </c>
      <c r="BH59" s="60">
        <v>0</v>
      </c>
      <c r="BI59" s="56">
        <f t="shared" si="21"/>
        <v>0</v>
      </c>
      <c r="BJ59" s="56">
        <f t="shared" si="22"/>
        <v>0</v>
      </c>
      <c r="BK59" s="60">
        <v>0</v>
      </c>
      <c r="BL59" s="60">
        <v>0</v>
      </c>
      <c r="BM59" s="60">
        <v>0</v>
      </c>
      <c r="BN59" s="60">
        <v>0</v>
      </c>
      <c r="BO59" s="56">
        <f t="shared" si="23"/>
        <v>0</v>
      </c>
      <c r="BP59" s="56">
        <f t="shared" si="24"/>
        <v>0</v>
      </c>
      <c r="BQ59" s="60">
        <v>0</v>
      </c>
      <c r="BR59" s="60">
        <v>0</v>
      </c>
      <c r="BS59" s="60">
        <v>0</v>
      </c>
      <c r="BT59" s="60">
        <v>0</v>
      </c>
      <c r="BU59" s="56">
        <f t="shared" ref="BU59:BV62" si="255">BQ59+BS59</f>
        <v>0</v>
      </c>
      <c r="BV59" s="56">
        <f t="shared" si="255"/>
        <v>0</v>
      </c>
      <c r="BW59" s="60">
        <v>0</v>
      </c>
      <c r="BX59" s="60">
        <v>0</v>
      </c>
      <c r="BY59" s="60">
        <v>0</v>
      </c>
      <c r="BZ59" s="60">
        <v>0</v>
      </c>
      <c r="CA59" s="56">
        <f t="shared" ref="CA59:CB62" si="256">BW59+BY59</f>
        <v>0</v>
      </c>
      <c r="CB59" s="56">
        <f t="shared" si="256"/>
        <v>0</v>
      </c>
      <c r="CC59" s="60">
        <v>0</v>
      </c>
      <c r="CD59" s="60">
        <v>0</v>
      </c>
      <c r="CE59" s="60">
        <v>0</v>
      </c>
      <c r="CF59" s="60">
        <v>0</v>
      </c>
      <c r="CG59" s="60"/>
      <c r="CH59" s="60"/>
      <c r="CI59" s="60"/>
      <c r="CJ59" s="60">
        <v>0</v>
      </c>
      <c r="CK59" s="60"/>
      <c r="CL59" s="60">
        <v>0</v>
      </c>
      <c r="CM59" s="60"/>
      <c r="CN59" s="60"/>
      <c r="CO59" s="60">
        <v>0</v>
      </c>
      <c r="CP59" s="60">
        <v>0</v>
      </c>
      <c r="CQ59" s="60">
        <v>0</v>
      </c>
      <c r="CR59" s="60">
        <v>0</v>
      </c>
      <c r="CS59" s="56">
        <f t="shared" ref="CS59:CT62" si="257">CO59+CQ59</f>
        <v>0</v>
      </c>
      <c r="CT59" s="56">
        <f t="shared" si="257"/>
        <v>0</v>
      </c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84">
        <v>0</v>
      </c>
      <c r="DH59" s="84">
        <v>0</v>
      </c>
      <c r="DI59" s="84">
        <v>0</v>
      </c>
      <c r="DJ59" s="84">
        <v>0</v>
      </c>
      <c r="DK59" s="56">
        <f t="shared" ref="DK59:DL62" si="258">DG59+DI59</f>
        <v>0</v>
      </c>
      <c r="DL59" s="56">
        <f t="shared" si="258"/>
        <v>0</v>
      </c>
      <c r="DM59" s="56">
        <v>0</v>
      </c>
      <c r="DN59" s="56">
        <v>0</v>
      </c>
      <c r="DO59" s="56">
        <v>0</v>
      </c>
      <c r="DP59" s="56">
        <v>0</v>
      </c>
      <c r="DQ59" s="56">
        <f t="shared" ref="DQ59:DR62" si="259">DM59+DO59</f>
        <v>0</v>
      </c>
      <c r="DR59" s="56">
        <f t="shared" si="259"/>
        <v>0</v>
      </c>
      <c r="DS59" s="56">
        <v>0</v>
      </c>
      <c r="DT59" s="56">
        <v>0</v>
      </c>
      <c r="DU59" s="56">
        <v>0</v>
      </c>
      <c r="DV59" s="56">
        <v>0</v>
      </c>
      <c r="DW59" s="56">
        <f t="shared" ref="DW59:DX62" si="260">DS59+DU59</f>
        <v>0</v>
      </c>
      <c r="DX59" s="56">
        <f t="shared" si="260"/>
        <v>0</v>
      </c>
      <c r="DY59" s="56">
        <v>0</v>
      </c>
      <c r="DZ59" s="56">
        <v>0</v>
      </c>
      <c r="EA59" s="56">
        <v>0</v>
      </c>
      <c r="EB59" s="56">
        <v>0</v>
      </c>
      <c r="EC59" s="56">
        <f t="shared" ref="EC59:ED62" si="261">DY59+EA59</f>
        <v>0</v>
      </c>
      <c r="ED59" s="56">
        <f t="shared" si="261"/>
        <v>0</v>
      </c>
      <c r="EE59" s="56">
        <v>0</v>
      </c>
      <c r="EF59" s="56">
        <v>0</v>
      </c>
      <c r="EG59" s="56">
        <v>0</v>
      </c>
      <c r="EH59" s="56">
        <v>0</v>
      </c>
      <c r="EI59" s="56">
        <f t="shared" ref="EI59:EJ62" si="262">EE59+EG59</f>
        <v>0</v>
      </c>
      <c r="EJ59" s="56">
        <f t="shared" si="262"/>
        <v>0</v>
      </c>
      <c r="EK59" s="56">
        <v>0</v>
      </c>
      <c r="EL59" s="60">
        <v>0</v>
      </c>
      <c r="EM59" s="56">
        <v>0</v>
      </c>
      <c r="EN59" s="60">
        <v>0</v>
      </c>
      <c r="EO59" s="56">
        <f t="shared" ref="EO59:EP62" si="263">EK59+EM59</f>
        <v>0</v>
      </c>
      <c r="EP59" s="56">
        <f t="shared" si="263"/>
        <v>0</v>
      </c>
      <c r="EQ59" s="56">
        <v>0</v>
      </c>
      <c r="ER59" s="60">
        <v>0</v>
      </c>
      <c r="ES59" s="56">
        <v>0</v>
      </c>
      <c r="ET59" s="60">
        <v>0</v>
      </c>
      <c r="EU59" s="56">
        <f t="shared" ref="EU59:EV62" si="264">EQ59+ES59</f>
        <v>0</v>
      </c>
      <c r="EV59" s="56">
        <f t="shared" si="264"/>
        <v>0</v>
      </c>
      <c r="EW59" s="56">
        <v>0</v>
      </c>
      <c r="EX59" s="60">
        <v>0</v>
      </c>
      <c r="EY59" s="56">
        <v>0</v>
      </c>
      <c r="EZ59" s="60">
        <v>0</v>
      </c>
      <c r="FA59" s="56">
        <f t="shared" ref="FA59:FB62" si="265">EW59+EY59</f>
        <v>0</v>
      </c>
      <c r="FB59" s="56">
        <f t="shared" si="265"/>
        <v>0</v>
      </c>
      <c r="FC59" s="207">
        <v>0</v>
      </c>
      <c r="FD59" s="84">
        <v>0</v>
      </c>
      <c r="FE59" s="207">
        <v>0</v>
      </c>
      <c r="FF59" s="84">
        <v>0</v>
      </c>
      <c r="FG59" s="56">
        <f t="shared" si="51"/>
        <v>0</v>
      </c>
      <c r="FH59" s="56">
        <f t="shared" si="52"/>
        <v>0</v>
      </c>
      <c r="FI59" s="84">
        <v>0</v>
      </c>
      <c r="FJ59" s="60">
        <v>0</v>
      </c>
      <c r="FK59" s="84">
        <v>0</v>
      </c>
      <c r="FL59" s="60">
        <v>0</v>
      </c>
      <c r="FM59" s="56">
        <f t="shared" ref="FM59:FN62" si="266">FI59+FK59</f>
        <v>0</v>
      </c>
      <c r="FN59" s="56">
        <f t="shared" si="266"/>
        <v>0</v>
      </c>
      <c r="FO59" s="84">
        <v>0</v>
      </c>
      <c r="FP59" s="60">
        <v>0</v>
      </c>
      <c r="FQ59" s="84">
        <v>0</v>
      </c>
      <c r="FR59" s="60">
        <v>0</v>
      </c>
      <c r="FS59" s="56">
        <f>FO59+FQ59</f>
        <v>0</v>
      </c>
      <c r="FT59" s="56">
        <f>FR59+FP59</f>
        <v>0</v>
      </c>
      <c r="FU59" s="84">
        <v>0</v>
      </c>
      <c r="FV59" s="84">
        <v>0</v>
      </c>
      <c r="FW59" s="84">
        <v>0</v>
      </c>
      <c r="FX59" s="84">
        <v>0</v>
      </c>
      <c r="FY59" s="56">
        <f t="shared" ref="FY59:FZ62" si="267">FU59+FW59</f>
        <v>0</v>
      </c>
      <c r="FZ59" s="56">
        <f t="shared" si="267"/>
        <v>0</v>
      </c>
      <c r="GA59" s="84">
        <v>0</v>
      </c>
      <c r="GB59" s="84">
        <v>0</v>
      </c>
      <c r="GC59" s="84">
        <v>0</v>
      </c>
      <c r="GD59" s="84">
        <v>0</v>
      </c>
      <c r="GE59" s="56">
        <f t="shared" ref="GE59:GF62" si="268">GA59+GC59</f>
        <v>0</v>
      </c>
      <c r="GF59" s="56">
        <f t="shared" si="268"/>
        <v>0</v>
      </c>
      <c r="GG59" s="84">
        <v>0</v>
      </c>
      <c r="GH59" s="84">
        <v>0</v>
      </c>
      <c r="GI59" s="84">
        <v>0</v>
      </c>
      <c r="GJ59" s="84">
        <v>0</v>
      </c>
      <c r="GK59" s="56">
        <f t="shared" ref="GK59:GL62" si="269">GG59+GI59</f>
        <v>0</v>
      </c>
      <c r="GL59" s="56">
        <f t="shared" si="269"/>
        <v>0</v>
      </c>
      <c r="GM59" s="84">
        <v>0</v>
      </c>
      <c r="GN59" s="84">
        <v>0</v>
      </c>
      <c r="GO59" s="84">
        <v>0</v>
      </c>
      <c r="GP59" s="84">
        <v>0</v>
      </c>
      <c r="GQ59" s="56">
        <f t="shared" ref="GQ59:GR62" si="270">GM59+GO59</f>
        <v>0</v>
      </c>
      <c r="GR59" s="56">
        <f t="shared" si="270"/>
        <v>0</v>
      </c>
      <c r="GS59" s="84">
        <v>0</v>
      </c>
      <c r="GT59" s="84">
        <v>0</v>
      </c>
      <c r="GU59" s="84">
        <v>0</v>
      </c>
      <c r="GV59" s="84">
        <v>0</v>
      </c>
      <c r="GW59" s="56">
        <f t="shared" ref="GW59:GX62" si="271">GS59+GU59</f>
        <v>0</v>
      </c>
      <c r="GX59" s="56">
        <f t="shared" si="271"/>
        <v>0</v>
      </c>
      <c r="GY59" s="84">
        <v>0</v>
      </c>
      <c r="GZ59" s="84">
        <v>0</v>
      </c>
      <c r="HA59" s="84">
        <v>0</v>
      </c>
      <c r="HB59" s="84">
        <v>0</v>
      </c>
      <c r="HC59" s="56">
        <f t="shared" ref="HC59:HD62" si="272">GY59+HA59</f>
        <v>0</v>
      </c>
      <c r="HD59" s="56">
        <f t="shared" si="272"/>
        <v>0</v>
      </c>
      <c r="HE59" s="84">
        <v>0</v>
      </c>
      <c r="HF59" s="84">
        <v>0</v>
      </c>
      <c r="HG59" s="84">
        <v>0</v>
      </c>
      <c r="HH59" s="84">
        <v>0</v>
      </c>
      <c r="HI59" s="56">
        <f t="shared" ref="HI59:HJ62" si="273">HE59+HG59</f>
        <v>0</v>
      </c>
      <c r="HJ59" s="56">
        <f t="shared" si="273"/>
        <v>0</v>
      </c>
      <c r="HK59" s="56">
        <f t="shared" ref="HK59:HP62" si="274">C59+I59+O59+U59+AA59+AG59+AM59+AS59+AY59+BE59+BK59+BQ59+BW59+CC59+CI59+CO59+CU59+DA59+DG59+DM59+DS59+DY59+EE59+EK59+EQ59+EW59+FC59+FI59+FO59+FU59+GA59+GG59+GM59+GS59+GY59+HE59</f>
        <v>0</v>
      </c>
      <c r="HL59" s="56">
        <f t="shared" si="274"/>
        <v>0</v>
      </c>
      <c r="HM59" s="56">
        <f t="shared" si="274"/>
        <v>0</v>
      </c>
      <c r="HN59" s="56">
        <f t="shared" si="274"/>
        <v>0</v>
      </c>
      <c r="HO59" s="56">
        <f t="shared" si="274"/>
        <v>0</v>
      </c>
      <c r="HP59" s="56">
        <f t="shared" si="274"/>
        <v>0</v>
      </c>
    </row>
    <row r="60" spans="1:224" s="48" customFormat="1" ht="15" customHeight="1" x14ac:dyDescent="0.25">
      <c r="A60" s="206">
        <v>42</v>
      </c>
      <c r="B60" s="59" t="s">
        <v>84</v>
      </c>
      <c r="C60" s="60">
        <v>0</v>
      </c>
      <c r="D60" s="60">
        <v>0</v>
      </c>
      <c r="E60" s="60">
        <v>0</v>
      </c>
      <c r="F60" s="60">
        <v>0</v>
      </c>
      <c r="G60" s="56">
        <f t="shared" si="246"/>
        <v>0</v>
      </c>
      <c r="H60" s="56">
        <f t="shared" si="246"/>
        <v>0</v>
      </c>
      <c r="I60" s="60">
        <v>0</v>
      </c>
      <c r="J60" s="60">
        <v>0</v>
      </c>
      <c r="K60" s="60">
        <v>0</v>
      </c>
      <c r="L60" s="60">
        <v>0</v>
      </c>
      <c r="M60" s="56">
        <f t="shared" si="247"/>
        <v>0</v>
      </c>
      <c r="N60" s="56">
        <f t="shared" si="247"/>
        <v>0</v>
      </c>
      <c r="O60" s="84">
        <v>0</v>
      </c>
      <c r="P60" s="84">
        <v>0</v>
      </c>
      <c r="Q60" s="84">
        <v>0</v>
      </c>
      <c r="R60" s="84">
        <v>0</v>
      </c>
      <c r="S60" s="56">
        <f t="shared" si="248"/>
        <v>0</v>
      </c>
      <c r="T60" s="56">
        <f t="shared" si="248"/>
        <v>0</v>
      </c>
      <c r="U60" s="84">
        <v>0</v>
      </c>
      <c r="V60" s="84">
        <v>0</v>
      </c>
      <c r="W60" s="84">
        <v>0</v>
      </c>
      <c r="X60" s="84">
        <v>0</v>
      </c>
      <c r="Y60" s="56">
        <f t="shared" si="249"/>
        <v>0</v>
      </c>
      <c r="Z60" s="56">
        <f t="shared" si="249"/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f t="shared" si="250"/>
        <v>0</v>
      </c>
      <c r="AF60" s="56">
        <f t="shared" si="250"/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f t="shared" si="251"/>
        <v>0</v>
      </c>
      <c r="AL60" s="56">
        <f t="shared" si="251"/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f t="shared" si="252"/>
        <v>0</v>
      </c>
      <c r="AR60" s="56">
        <f t="shared" si="252"/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f t="shared" si="253"/>
        <v>0</v>
      </c>
      <c r="AX60" s="56">
        <f t="shared" si="253"/>
        <v>0</v>
      </c>
      <c r="AY60" s="56">
        <v>0</v>
      </c>
      <c r="AZ60" s="56">
        <v>0</v>
      </c>
      <c r="BA60" s="56">
        <v>0</v>
      </c>
      <c r="BB60" s="60">
        <v>0</v>
      </c>
      <c r="BC60" s="56">
        <f t="shared" si="254"/>
        <v>0</v>
      </c>
      <c r="BD60" s="56">
        <f t="shared" si="254"/>
        <v>0</v>
      </c>
      <c r="BE60" s="60">
        <v>0</v>
      </c>
      <c r="BF60" s="60">
        <v>0</v>
      </c>
      <c r="BG60" s="60">
        <v>0</v>
      </c>
      <c r="BH60" s="60">
        <v>0</v>
      </c>
      <c r="BI60" s="56">
        <f t="shared" si="21"/>
        <v>0</v>
      </c>
      <c r="BJ60" s="56">
        <f t="shared" si="22"/>
        <v>0</v>
      </c>
      <c r="BK60" s="60">
        <v>0</v>
      </c>
      <c r="BL60" s="60">
        <v>0</v>
      </c>
      <c r="BM60" s="60">
        <v>0</v>
      </c>
      <c r="BN60" s="60">
        <v>0</v>
      </c>
      <c r="BO60" s="56">
        <f t="shared" si="23"/>
        <v>0</v>
      </c>
      <c r="BP60" s="56">
        <f t="shared" si="24"/>
        <v>0</v>
      </c>
      <c r="BQ60" s="60">
        <v>0</v>
      </c>
      <c r="BR60" s="60">
        <v>0</v>
      </c>
      <c r="BS60" s="60">
        <v>0</v>
      </c>
      <c r="BT60" s="60">
        <v>0</v>
      </c>
      <c r="BU60" s="56">
        <f t="shared" si="255"/>
        <v>0</v>
      </c>
      <c r="BV60" s="56">
        <f t="shared" si="255"/>
        <v>0</v>
      </c>
      <c r="BW60" s="60">
        <v>0</v>
      </c>
      <c r="BX60" s="60">
        <v>0</v>
      </c>
      <c r="BY60" s="60">
        <v>0</v>
      </c>
      <c r="BZ60" s="60">
        <v>0</v>
      </c>
      <c r="CA60" s="56">
        <f t="shared" si="256"/>
        <v>0</v>
      </c>
      <c r="CB60" s="56">
        <f t="shared" si="256"/>
        <v>0</v>
      </c>
      <c r="CC60" s="60">
        <v>0</v>
      </c>
      <c r="CD60" s="60">
        <v>0</v>
      </c>
      <c r="CE60" s="60">
        <v>0</v>
      </c>
      <c r="CF60" s="60">
        <v>0</v>
      </c>
      <c r="CG60" s="60"/>
      <c r="CH60" s="60"/>
      <c r="CI60" s="60"/>
      <c r="CJ60" s="60"/>
      <c r="CK60" s="60"/>
      <c r="CL60" s="60">
        <v>0</v>
      </c>
      <c r="CM60" s="60"/>
      <c r="CN60" s="60"/>
      <c r="CO60" s="60">
        <v>0</v>
      </c>
      <c r="CP60" s="60">
        <v>0</v>
      </c>
      <c r="CQ60" s="60">
        <v>0</v>
      </c>
      <c r="CR60" s="60">
        <v>0</v>
      </c>
      <c r="CS60" s="56">
        <f t="shared" si="257"/>
        <v>0</v>
      </c>
      <c r="CT60" s="56">
        <f t="shared" si="257"/>
        <v>0</v>
      </c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84">
        <v>0</v>
      </c>
      <c r="DH60" s="84">
        <v>0</v>
      </c>
      <c r="DI60" s="84">
        <v>0</v>
      </c>
      <c r="DJ60" s="84">
        <v>0</v>
      </c>
      <c r="DK60" s="56">
        <f t="shared" si="258"/>
        <v>0</v>
      </c>
      <c r="DL60" s="56">
        <f t="shared" si="258"/>
        <v>0</v>
      </c>
      <c r="DM60" s="56">
        <v>0</v>
      </c>
      <c r="DN60" s="56">
        <v>0</v>
      </c>
      <c r="DO60" s="56">
        <v>0</v>
      </c>
      <c r="DP60" s="56">
        <v>0</v>
      </c>
      <c r="DQ60" s="56">
        <f t="shared" si="259"/>
        <v>0</v>
      </c>
      <c r="DR60" s="56">
        <f t="shared" si="259"/>
        <v>0</v>
      </c>
      <c r="DS60" s="56">
        <v>0</v>
      </c>
      <c r="DT60" s="56">
        <v>0</v>
      </c>
      <c r="DU60" s="56">
        <v>0</v>
      </c>
      <c r="DV60" s="56">
        <v>0</v>
      </c>
      <c r="DW60" s="56">
        <f t="shared" si="260"/>
        <v>0</v>
      </c>
      <c r="DX60" s="56">
        <f t="shared" si="260"/>
        <v>0</v>
      </c>
      <c r="DY60" s="56">
        <v>0</v>
      </c>
      <c r="DZ60" s="56">
        <v>0</v>
      </c>
      <c r="EA60" s="56">
        <v>0</v>
      </c>
      <c r="EB60" s="56">
        <v>0</v>
      </c>
      <c r="EC60" s="56">
        <f t="shared" si="261"/>
        <v>0</v>
      </c>
      <c r="ED60" s="56">
        <f t="shared" si="261"/>
        <v>0</v>
      </c>
      <c r="EE60" s="56">
        <v>0</v>
      </c>
      <c r="EF60" s="56">
        <v>0</v>
      </c>
      <c r="EG60" s="56">
        <v>0</v>
      </c>
      <c r="EH60" s="56">
        <v>0</v>
      </c>
      <c r="EI60" s="56">
        <f t="shared" si="262"/>
        <v>0</v>
      </c>
      <c r="EJ60" s="56">
        <f t="shared" si="262"/>
        <v>0</v>
      </c>
      <c r="EK60" s="56">
        <v>0</v>
      </c>
      <c r="EL60" s="60">
        <v>0</v>
      </c>
      <c r="EM60" s="56">
        <v>0</v>
      </c>
      <c r="EN60" s="60">
        <v>0</v>
      </c>
      <c r="EO60" s="56">
        <f t="shared" si="263"/>
        <v>0</v>
      </c>
      <c r="EP60" s="56">
        <f t="shared" si="263"/>
        <v>0</v>
      </c>
      <c r="EQ60" s="56">
        <v>0</v>
      </c>
      <c r="ER60" s="60">
        <v>0</v>
      </c>
      <c r="ES60" s="56">
        <v>0</v>
      </c>
      <c r="ET60" s="60">
        <v>0</v>
      </c>
      <c r="EU60" s="56">
        <f t="shared" si="264"/>
        <v>0</v>
      </c>
      <c r="EV60" s="56">
        <f t="shared" si="264"/>
        <v>0</v>
      </c>
      <c r="EW60" s="56">
        <v>0</v>
      </c>
      <c r="EX60" s="60">
        <v>0</v>
      </c>
      <c r="EY60" s="56">
        <v>0</v>
      </c>
      <c r="EZ60" s="60">
        <v>0</v>
      </c>
      <c r="FA60" s="56">
        <f t="shared" si="265"/>
        <v>0</v>
      </c>
      <c r="FB60" s="56">
        <f t="shared" si="265"/>
        <v>0</v>
      </c>
      <c r="FC60" s="207">
        <v>0</v>
      </c>
      <c r="FD60" s="84">
        <v>0</v>
      </c>
      <c r="FE60" s="207">
        <v>0</v>
      </c>
      <c r="FF60" s="84">
        <v>0</v>
      </c>
      <c r="FG60" s="56">
        <f t="shared" si="51"/>
        <v>0</v>
      </c>
      <c r="FH60" s="56">
        <f t="shared" si="52"/>
        <v>0</v>
      </c>
      <c r="FI60" s="84">
        <v>0</v>
      </c>
      <c r="FJ60" s="60">
        <v>0</v>
      </c>
      <c r="FK60" s="84">
        <v>0</v>
      </c>
      <c r="FL60" s="60">
        <v>0</v>
      </c>
      <c r="FM60" s="56">
        <f t="shared" si="266"/>
        <v>0</v>
      </c>
      <c r="FN60" s="56">
        <f t="shared" si="266"/>
        <v>0</v>
      </c>
      <c r="FO60" s="84">
        <v>0</v>
      </c>
      <c r="FP60" s="60">
        <v>0</v>
      </c>
      <c r="FQ60" s="84">
        <v>0</v>
      </c>
      <c r="FR60" s="60">
        <v>0</v>
      </c>
      <c r="FS60" s="56">
        <f>FO60+FQ60</f>
        <v>0</v>
      </c>
      <c r="FT60" s="56">
        <f>FR60+FP60</f>
        <v>0</v>
      </c>
      <c r="FU60" s="84">
        <v>0</v>
      </c>
      <c r="FV60" s="84">
        <v>0</v>
      </c>
      <c r="FW60" s="84">
        <v>0</v>
      </c>
      <c r="FX60" s="84">
        <v>0</v>
      </c>
      <c r="FY60" s="56">
        <f t="shared" si="267"/>
        <v>0</v>
      </c>
      <c r="FZ60" s="56">
        <f t="shared" si="267"/>
        <v>0</v>
      </c>
      <c r="GA60" s="84">
        <v>0</v>
      </c>
      <c r="GB60" s="84">
        <v>0</v>
      </c>
      <c r="GC60" s="84">
        <v>0</v>
      </c>
      <c r="GD60" s="84">
        <v>0</v>
      </c>
      <c r="GE60" s="56">
        <f t="shared" si="268"/>
        <v>0</v>
      </c>
      <c r="GF60" s="56">
        <f t="shared" si="268"/>
        <v>0</v>
      </c>
      <c r="GG60" s="84">
        <v>0</v>
      </c>
      <c r="GH60" s="84">
        <v>0</v>
      </c>
      <c r="GI60" s="84">
        <v>0</v>
      </c>
      <c r="GJ60" s="84">
        <v>0</v>
      </c>
      <c r="GK60" s="56">
        <f t="shared" si="269"/>
        <v>0</v>
      </c>
      <c r="GL60" s="56">
        <f t="shared" si="269"/>
        <v>0</v>
      </c>
      <c r="GM60" s="84">
        <v>0</v>
      </c>
      <c r="GN60" s="84">
        <v>0</v>
      </c>
      <c r="GO60" s="84">
        <v>0</v>
      </c>
      <c r="GP60" s="84">
        <v>0</v>
      </c>
      <c r="GQ60" s="56">
        <f t="shared" si="270"/>
        <v>0</v>
      </c>
      <c r="GR60" s="56">
        <f t="shared" si="270"/>
        <v>0</v>
      </c>
      <c r="GS60" s="84">
        <v>0</v>
      </c>
      <c r="GT60" s="84">
        <v>0</v>
      </c>
      <c r="GU60" s="84">
        <v>0</v>
      </c>
      <c r="GV60" s="84">
        <v>0</v>
      </c>
      <c r="GW60" s="56">
        <f t="shared" si="271"/>
        <v>0</v>
      </c>
      <c r="GX60" s="56">
        <f t="shared" si="271"/>
        <v>0</v>
      </c>
      <c r="GY60" s="84">
        <v>0</v>
      </c>
      <c r="GZ60" s="84">
        <v>0</v>
      </c>
      <c r="HA60" s="84">
        <v>0</v>
      </c>
      <c r="HB60" s="84">
        <v>0</v>
      </c>
      <c r="HC60" s="56">
        <f t="shared" si="272"/>
        <v>0</v>
      </c>
      <c r="HD60" s="56">
        <f t="shared" si="272"/>
        <v>0</v>
      </c>
      <c r="HE60" s="84">
        <v>0</v>
      </c>
      <c r="HF60" s="84">
        <v>0</v>
      </c>
      <c r="HG60" s="84">
        <v>0</v>
      </c>
      <c r="HH60" s="84">
        <v>0</v>
      </c>
      <c r="HI60" s="56">
        <f t="shared" si="273"/>
        <v>0</v>
      </c>
      <c r="HJ60" s="56">
        <f t="shared" si="273"/>
        <v>0</v>
      </c>
      <c r="HK60" s="56">
        <f t="shared" si="274"/>
        <v>0</v>
      </c>
      <c r="HL60" s="56">
        <f t="shared" si="274"/>
        <v>0</v>
      </c>
      <c r="HM60" s="56">
        <f t="shared" si="274"/>
        <v>0</v>
      </c>
      <c r="HN60" s="56">
        <f t="shared" si="274"/>
        <v>0</v>
      </c>
      <c r="HO60" s="56">
        <f t="shared" si="274"/>
        <v>0</v>
      </c>
      <c r="HP60" s="56">
        <f t="shared" si="274"/>
        <v>0</v>
      </c>
    </row>
    <row r="61" spans="1:224" s="48" customFormat="1" ht="15" customHeight="1" x14ac:dyDescent="0.25">
      <c r="A61" s="206">
        <v>43</v>
      </c>
      <c r="B61" s="59" t="s">
        <v>249</v>
      </c>
      <c r="C61" s="60">
        <v>0</v>
      </c>
      <c r="D61" s="60">
        <v>0</v>
      </c>
      <c r="E61" s="60">
        <v>0</v>
      </c>
      <c r="F61" s="60">
        <v>0</v>
      </c>
      <c r="G61" s="56">
        <f t="shared" si="246"/>
        <v>0</v>
      </c>
      <c r="H61" s="56">
        <f t="shared" si="246"/>
        <v>0</v>
      </c>
      <c r="I61" s="60">
        <v>0</v>
      </c>
      <c r="J61" s="60">
        <v>0</v>
      </c>
      <c r="K61" s="60">
        <v>0</v>
      </c>
      <c r="L61" s="60">
        <v>0</v>
      </c>
      <c r="M61" s="56">
        <f t="shared" si="247"/>
        <v>0</v>
      </c>
      <c r="N61" s="56">
        <f t="shared" si="247"/>
        <v>0</v>
      </c>
      <c r="O61" s="84">
        <v>0</v>
      </c>
      <c r="P61" s="84">
        <v>0</v>
      </c>
      <c r="Q61" s="84">
        <v>0</v>
      </c>
      <c r="R61" s="84">
        <v>0</v>
      </c>
      <c r="S61" s="56">
        <f t="shared" si="248"/>
        <v>0</v>
      </c>
      <c r="T61" s="56">
        <f t="shared" si="248"/>
        <v>0</v>
      </c>
      <c r="U61" s="84">
        <v>0</v>
      </c>
      <c r="V61" s="84">
        <v>0</v>
      </c>
      <c r="W61" s="84">
        <v>0</v>
      </c>
      <c r="X61" s="84">
        <v>0</v>
      </c>
      <c r="Y61" s="56">
        <f t="shared" si="249"/>
        <v>0</v>
      </c>
      <c r="Z61" s="56">
        <f t="shared" si="249"/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f t="shared" si="250"/>
        <v>0</v>
      </c>
      <c r="AF61" s="56">
        <f t="shared" si="250"/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f t="shared" si="251"/>
        <v>0</v>
      </c>
      <c r="AL61" s="56">
        <f t="shared" si="251"/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f t="shared" si="252"/>
        <v>0</v>
      </c>
      <c r="AR61" s="56">
        <f t="shared" si="252"/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f t="shared" si="253"/>
        <v>0</v>
      </c>
      <c r="AX61" s="56">
        <f t="shared" si="253"/>
        <v>0</v>
      </c>
      <c r="AY61" s="56">
        <v>0</v>
      </c>
      <c r="AZ61" s="56">
        <v>0</v>
      </c>
      <c r="BA61" s="56">
        <v>0</v>
      </c>
      <c r="BB61" s="60">
        <v>0</v>
      </c>
      <c r="BC61" s="56">
        <f t="shared" si="254"/>
        <v>0</v>
      </c>
      <c r="BD61" s="56">
        <f t="shared" si="254"/>
        <v>0</v>
      </c>
      <c r="BE61" s="60">
        <v>0</v>
      </c>
      <c r="BF61" s="60">
        <v>0</v>
      </c>
      <c r="BG61" s="60">
        <v>0</v>
      </c>
      <c r="BH61" s="60">
        <v>0</v>
      </c>
      <c r="BI61" s="56">
        <f t="shared" si="21"/>
        <v>0</v>
      </c>
      <c r="BJ61" s="56">
        <f t="shared" si="22"/>
        <v>0</v>
      </c>
      <c r="BK61" s="60">
        <v>0</v>
      </c>
      <c r="BL61" s="60">
        <v>0</v>
      </c>
      <c r="BM61" s="60">
        <v>0</v>
      </c>
      <c r="BN61" s="60">
        <v>0</v>
      </c>
      <c r="BO61" s="56">
        <f t="shared" si="23"/>
        <v>0</v>
      </c>
      <c r="BP61" s="56">
        <f t="shared" si="24"/>
        <v>0</v>
      </c>
      <c r="BQ61" s="60">
        <v>0</v>
      </c>
      <c r="BR61" s="60">
        <v>0</v>
      </c>
      <c r="BS61" s="60">
        <v>0</v>
      </c>
      <c r="BT61" s="60">
        <v>0</v>
      </c>
      <c r="BU61" s="56">
        <f t="shared" si="255"/>
        <v>0</v>
      </c>
      <c r="BV61" s="56">
        <f t="shared" si="255"/>
        <v>0</v>
      </c>
      <c r="BW61" s="60">
        <v>0</v>
      </c>
      <c r="BX61" s="60">
        <v>0</v>
      </c>
      <c r="BY61" s="60">
        <v>0</v>
      </c>
      <c r="BZ61" s="60">
        <v>0</v>
      </c>
      <c r="CA61" s="56">
        <f t="shared" si="256"/>
        <v>0</v>
      </c>
      <c r="CB61" s="56">
        <f t="shared" si="256"/>
        <v>0</v>
      </c>
      <c r="CC61" s="60">
        <v>0</v>
      </c>
      <c r="CD61" s="60">
        <v>0</v>
      </c>
      <c r="CE61" s="60">
        <v>0</v>
      </c>
      <c r="CF61" s="60">
        <v>0</v>
      </c>
      <c r="CG61" s="60"/>
      <c r="CH61" s="60"/>
      <c r="CI61" s="60"/>
      <c r="CJ61" s="60"/>
      <c r="CK61" s="60"/>
      <c r="CL61" s="60">
        <v>0</v>
      </c>
      <c r="CM61" s="60"/>
      <c r="CN61" s="60"/>
      <c r="CO61" s="60">
        <v>0</v>
      </c>
      <c r="CP61" s="60">
        <v>0</v>
      </c>
      <c r="CQ61" s="60">
        <v>0</v>
      </c>
      <c r="CR61" s="60">
        <v>0</v>
      </c>
      <c r="CS61" s="56">
        <f t="shared" si="257"/>
        <v>0</v>
      </c>
      <c r="CT61" s="56">
        <f t="shared" si="257"/>
        <v>0</v>
      </c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84">
        <v>0</v>
      </c>
      <c r="DH61" s="84">
        <v>0</v>
      </c>
      <c r="DI61" s="84">
        <v>0</v>
      </c>
      <c r="DJ61" s="84">
        <v>0</v>
      </c>
      <c r="DK61" s="56">
        <f t="shared" si="258"/>
        <v>0</v>
      </c>
      <c r="DL61" s="56">
        <f t="shared" si="258"/>
        <v>0</v>
      </c>
      <c r="DM61" s="196">
        <v>245</v>
      </c>
      <c r="DN61" s="196">
        <v>171.20000000000002</v>
      </c>
      <c r="DO61" s="196">
        <v>61</v>
      </c>
      <c r="DP61" s="196">
        <v>42.800000000000004</v>
      </c>
      <c r="DQ61" s="60">
        <f t="shared" si="259"/>
        <v>306</v>
      </c>
      <c r="DR61" s="60">
        <f t="shared" si="259"/>
        <v>214.00000000000003</v>
      </c>
      <c r="DS61" s="56">
        <v>0</v>
      </c>
      <c r="DT61" s="56">
        <v>0</v>
      </c>
      <c r="DU61" s="56">
        <v>0</v>
      </c>
      <c r="DV61" s="56">
        <v>0</v>
      </c>
      <c r="DW61" s="56">
        <f t="shared" si="260"/>
        <v>0</v>
      </c>
      <c r="DX61" s="56">
        <f t="shared" si="260"/>
        <v>0</v>
      </c>
      <c r="DY61" s="56">
        <v>0</v>
      </c>
      <c r="DZ61" s="56">
        <v>0</v>
      </c>
      <c r="EA61" s="56">
        <v>0</v>
      </c>
      <c r="EB61" s="56">
        <v>0</v>
      </c>
      <c r="EC61" s="56">
        <f t="shared" si="261"/>
        <v>0</v>
      </c>
      <c r="ED61" s="56">
        <f t="shared" si="261"/>
        <v>0</v>
      </c>
      <c r="EE61" s="56">
        <v>0</v>
      </c>
      <c r="EF61" s="56">
        <v>0</v>
      </c>
      <c r="EG61" s="56">
        <v>0</v>
      </c>
      <c r="EH61" s="56">
        <v>0</v>
      </c>
      <c r="EI61" s="56">
        <f t="shared" si="262"/>
        <v>0</v>
      </c>
      <c r="EJ61" s="56">
        <f t="shared" si="262"/>
        <v>0</v>
      </c>
      <c r="EK61" s="56">
        <v>0</v>
      </c>
      <c r="EL61" s="60">
        <v>0</v>
      </c>
      <c r="EM61" s="56">
        <v>0</v>
      </c>
      <c r="EN61" s="60">
        <v>0</v>
      </c>
      <c r="EO61" s="56">
        <f t="shared" si="263"/>
        <v>0</v>
      </c>
      <c r="EP61" s="56">
        <f t="shared" si="263"/>
        <v>0</v>
      </c>
      <c r="EQ61" s="56">
        <v>0</v>
      </c>
      <c r="ER61" s="60">
        <v>0</v>
      </c>
      <c r="ES61" s="56">
        <v>0</v>
      </c>
      <c r="ET61" s="60">
        <v>0</v>
      </c>
      <c r="EU61" s="56">
        <f t="shared" si="264"/>
        <v>0</v>
      </c>
      <c r="EV61" s="56">
        <f t="shared" si="264"/>
        <v>0</v>
      </c>
      <c r="EW61" s="56">
        <v>0</v>
      </c>
      <c r="EX61" s="60">
        <v>0</v>
      </c>
      <c r="EY61" s="56">
        <v>0</v>
      </c>
      <c r="EZ61" s="60">
        <v>0</v>
      </c>
      <c r="FA61" s="56">
        <f t="shared" si="265"/>
        <v>0</v>
      </c>
      <c r="FB61" s="56">
        <f t="shared" si="265"/>
        <v>0</v>
      </c>
      <c r="FC61" s="207">
        <v>0</v>
      </c>
      <c r="FD61" s="84">
        <v>0</v>
      </c>
      <c r="FE61" s="207">
        <v>0</v>
      </c>
      <c r="FF61" s="84">
        <v>0</v>
      </c>
      <c r="FG61" s="56">
        <f t="shared" si="51"/>
        <v>0</v>
      </c>
      <c r="FH61" s="56">
        <f t="shared" si="52"/>
        <v>0</v>
      </c>
      <c r="FI61" s="84">
        <v>0</v>
      </c>
      <c r="FJ61" s="60">
        <v>0</v>
      </c>
      <c r="FK61" s="84">
        <v>0</v>
      </c>
      <c r="FL61" s="60">
        <v>0</v>
      </c>
      <c r="FM61" s="56">
        <f t="shared" si="266"/>
        <v>0</v>
      </c>
      <c r="FN61" s="56">
        <f t="shared" si="266"/>
        <v>0</v>
      </c>
      <c r="FO61" s="84">
        <v>0</v>
      </c>
      <c r="FP61" s="60">
        <v>0</v>
      </c>
      <c r="FQ61" s="84">
        <v>0</v>
      </c>
      <c r="FR61" s="60">
        <v>0</v>
      </c>
      <c r="FS61" s="56">
        <f>FO61+FQ61</f>
        <v>0</v>
      </c>
      <c r="FT61" s="56">
        <f>FR61+FP61</f>
        <v>0</v>
      </c>
      <c r="FU61" s="84">
        <v>0</v>
      </c>
      <c r="FV61" s="84">
        <v>0</v>
      </c>
      <c r="FW61" s="84">
        <v>0</v>
      </c>
      <c r="FX61" s="84">
        <v>0</v>
      </c>
      <c r="FY61" s="56">
        <f t="shared" si="267"/>
        <v>0</v>
      </c>
      <c r="FZ61" s="56">
        <f t="shared" si="267"/>
        <v>0</v>
      </c>
      <c r="GA61" s="84">
        <v>0</v>
      </c>
      <c r="GB61" s="84">
        <v>0</v>
      </c>
      <c r="GC61" s="84">
        <v>0</v>
      </c>
      <c r="GD61" s="84">
        <v>0</v>
      </c>
      <c r="GE61" s="56">
        <f t="shared" si="268"/>
        <v>0</v>
      </c>
      <c r="GF61" s="56">
        <f t="shared" si="268"/>
        <v>0</v>
      </c>
      <c r="GG61" s="84">
        <v>144</v>
      </c>
      <c r="GH61" s="84">
        <v>144.23999999999998</v>
      </c>
      <c r="GI61" s="84">
        <v>246</v>
      </c>
      <c r="GJ61" s="84">
        <v>267.77000000000004</v>
      </c>
      <c r="GK61" s="56">
        <f t="shared" si="269"/>
        <v>390</v>
      </c>
      <c r="GL61" s="56">
        <f t="shared" si="269"/>
        <v>412.01</v>
      </c>
      <c r="GM61" s="84">
        <v>0</v>
      </c>
      <c r="GN61" s="84">
        <v>0</v>
      </c>
      <c r="GO61" s="84">
        <v>0</v>
      </c>
      <c r="GP61" s="84">
        <v>0</v>
      </c>
      <c r="GQ61" s="56">
        <f t="shared" si="270"/>
        <v>0</v>
      </c>
      <c r="GR61" s="56">
        <f t="shared" si="270"/>
        <v>0</v>
      </c>
      <c r="GS61" s="84">
        <v>0</v>
      </c>
      <c r="GT61" s="84">
        <v>0</v>
      </c>
      <c r="GU61" s="84">
        <v>0</v>
      </c>
      <c r="GV61" s="84">
        <v>0</v>
      </c>
      <c r="GW61" s="56">
        <f t="shared" si="271"/>
        <v>0</v>
      </c>
      <c r="GX61" s="56">
        <f t="shared" si="271"/>
        <v>0</v>
      </c>
      <c r="GY61" s="84">
        <v>0</v>
      </c>
      <c r="GZ61" s="84">
        <v>0</v>
      </c>
      <c r="HA61" s="84">
        <v>0</v>
      </c>
      <c r="HB61" s="84">
        <v>0</v>
      </c>
      <c r="HC61" s="56">
        <f t="shared" si="272"/>
        <v>0</v>
      </c>
      <c r="HD61" s="56">
        <f t="shared" si="272"/>
        <v>0</v>
      </c>
      <c r="HE61" s="84">
        <v>0</v>
      </c>
      <c r="HF61" s="84">
        <v>0</v>
      </c>
      <c r="HG61" s="84">
        <v>0</v>
      </c>
      <c r="HH61" s="84">
        <v>0</v>
      </c>
      <c r="HI61" s="56">
        <f t="shared" si="273"/>
        <v>0</v>
      </c>
      <c r="HJ61" s="56">
        <f t="shared" si="273"/>
        <v>0</v>
      </c>
      <c r="HK61" s="56">
        <f t="shared" si="274"/>
        <v>389</v>
      </c>
      <c r="HL61" s="56">
        <f t="shared" si="274"/>
        <v>315.44</v>
      </c>
      <c r="HM61" s="56">
        <f t="shared" si="274"/>
        <v>307</v>
      </c>
      <c r="HN61" s="56">
        <f t="shared" si="274"/>
        <v>310.57000000000005</v>
      </c>
      <c r="HO61" s="56">
        <f t="shared" si="274"/>
        <v>696</v>
      </c>
      <c r="HP61" s="56">
        <f t="shared" si="274"/>
        <v>626.01</v>
      </c>
    </row>
    <row r="62" spans="1:224" s="48" customFormat="1" ht="15" customHeight="1" x14ac:dyDescent="0.25">
      <c r="A62" s="206">
        <v>44</v>
      </c>
      <c r="B62" s="59" t="s">
        <v>250</v>
      </c>
      <c r="C62" s="60">
        <v>0</v>
      </c>
      <c r="D62" s="60">
        <v>0</v>
      </c>
      <c r="E62" s="60">
        <v>0</v>
      </c>
      <c r="F62" s="60">
        <v>0</v>
      </c>
      <c r="G62" s="56">
        <f t="shared" si="246"/>
        <v>0</v>
      </c>
      <c r="H62" s="56">
        <f t="shared" si="246"/>
        <v>0</v>
      </c>
      <c r="I62" s="60">
        <v>0</v>
      </c>
      <c r="J62" s="60">
        <v>0</v>
      </c>
      <c r="K62" s="60">
        <v>0</v>
      </c>
      <c r="L62" s="60">
        <v>0</v>
      </c>
      <c r="M62" s="56">
        <f t="shared" si="247"/>
        <v>0</v>
      </c>
      <c r="N62" s="56">
        <f t="shared" si="247"/>
        <v>0</v>
      </c>
      <c r="O62" s="84">
        <v>0</v>
      </c>
      <c r="P62" s="84">
        <v>0</v>
      </c>
      <c r="Q62" s="84">
        <v>0</v>
      </c>
      <c r="R62" s="84">
        <v>0</v>
      </c>
      <c r="S62" s="56">
        <f t="shared" si="248"/>
        <v>0</v>
      </c>
      <c r="T62" s="56">
        <f t="shared" si="248"/>
        <v>0</v>
      </c>
      <c r="U62" s="84">
        <v>0</v>
      </c>
      <c r="V62" s="84">
        <v>0</v>
      </c>
      <c r="W62" s="84">
        <v>0</v>
      </c>
      <c r="X62" s="84">
        <v>0</v>
      </c>
      <c r="Y62" s="56">
        <f t="shared" si="249"/>
        <v>0</v>
      </c>
      <c r="Z62" s="56">
        <f t="shared" si="249"/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f t="shared" si="250"/>
        <v>0</v>
      </c>
      <c r="AF62" s="56">
        <f t="shared" si="250"/>
        <v>0</v>
      </c>
      <c r="AG62" s="56">
        <v>0</v>
      </c>
      <c r="AH62" s="56">
        <v>0</v>
      </c>
      <c r="AI62" s="56">
        <v>0</v>
      </c>
      <c r="AJ62" s="56">
        <v>0</v>
      </c>
      <c r="AK62" s="56">
        <f t="shared" si="251"/>
        <v>0</v>
      </c>
      <c r="AL62" s="56">
        <f t="shared" si="251"/>
        <v>0</v>
      </c>
      <c r="AM62" s="56">
        <v>0</v>
      </c>
      <c r="AN62" s="56">
        <v>0</v>
      </c>
      <c r="AO62" s="56">
        <v>0</v>
      </c>
      <c r="AP62" s="56">
        <v>0</v>
      </c>
      <c r="AQ62" s="56">
        <f t="shared" si="252"/>
        <v>0</v>
      </c>
      <c r="AR62" s="56">
        <f t="shared" si="252"/>
        <v>0</v>
      </c>
      <c r="AS62" s="56">
        <v>0</v>
      </c>
      <c r="AT62" s="56">
        <v>0</v>
      </c>
      <c r="AU62" s="56">
        <v>0</v>
      </c>
      <c r="AV62" s="56">
        <v>0</v>
      </c>
      <c r="AW62" s="56">
        <f t="shared" si="253"/>
        <v>0</v>
      </c>
      <c r="AX62" s="56">
        <f t="shared" si="253"/>
        <v>0</v>
      </c>
      <c r="AY62" s="56">
        <v>0</v>
      </c>
      <c r="AZ62" s="56">
        <v>0</v>
      </c>
      <c r="BA62" s="56">
        <v>0</v>
      </c>
      <c r="BB62" s="60">
        <v>0</v>
      </c>
      <c r="BC62" s="56">
        <f t="shared" si="254"/>
        <v>0</v>
      </c>
      <c r="BD62" s="56">
        <f t="shared" si="254"/>
        <v>0</v>
      </c>
      <c r="BE62" s="60">
        <v>0</v>
      </c>
      <c r="BF62" s="60">
        <v>0</v>
      </c>
      <c r="BG62" s="60">
        <v>0</v>
      </c>
      <c r="BH62" s="60">
        <v>0</v>
      </c>
      <c r="BI62" s="56">
        <f t="shared" si="21"/>
        <v>0</v>
      </c>
      <c r="BJ62" s="56">
        <f t="shared" si="22"/>
        <v>0</v>
      </c>
      <c r="BK62" s="60">
        <v>0</v>
      </c>
      <c r="BL62" s="60">
        <v>0</v>
      </c>
      <c r="BM62" s="60">
        <v>0</v>
      </c>
      <c r="BN62" s="60">
        <v>0</v>
      </c>
      <c r="BO62" s="56">
        <f t="shared" si="23"/>
        <v>0</v>
      </c>
      <c r="BP62" s="56">
        <f t="shared" si="24"/>
        <v>0</v>
      </c>
      <c r="BQ62" s="60">
        <v>0</v>
      </c>
      <c r="BR62" s="60">
        <v>0</v>
      </c>
      <c r="BS62" s="60">
        <v>0</v>
      </c>
      <c r="BT62" s="60">
        <v>0</v>
      </c>
      <c r="BU62" s="56">
        <f t="shared" si="255"/>
        <v>0</v>
      </c>
      <c r="BV62" s="56">
        <f t="shared" si="255"/>
        <v>0</v>
      </c>
      <c r="BW62" s="60">
        <v>0</v>
      </c>
      <c r="BX62" s="60">
        <v>0</v>
      </c>
      <c r="BY62" s="60">
        <v>0</v>
      </c>
      <c r="BZ62" s="60">
        <v>0</v>
      </c>
      <c r="CA62" s="56">
        <f t="shared" si="256"/>
        <v>0</v>
      </c>
      <c r="CB62" s="56">
        <f t="shared" si="256"/>
        <v>0</v>
      </c>
      <c r="CC62" s="60">
        <v>0</v>
      </c>
      <c r="CD62" s="60">
        <v>0</v>
      </c>
      <c r="CE62" s="60">
        <v>0</v>
      </c>
      <c r="CF62" s="60">
        <v>0</v>
      </c>
      <c r="CG62" s="60"/>
      <c r="CH62" s="60"/>
      <c r="CI62" s="60"/>
      <c r="CJ62" s="60"/>
      <c r="CK62" s="60"/>
      <c r="CL62" s="60">
        <v>0</v>
      </c>
      <c r="CM62" s="60"/>
      <c r="CN62" s="60"/>
      <c r="CO62" s="60">
        <v>0</v>
      </c>
      <c r="CP62" s="60">
        <v>0</v>
      </c>
      <c r="CQ62" s="60">
        <v>0</v>
      </c>
      <c r="CR62" s="60">
        <v>0</v>
      </c>
      <c r="CS62" s="56">
        <f t="shared" si="257"/>
        <v>0</v>
      </c>
      <c r="CT62" s="56">
        <f t="shared" si="257"/>
        <v>0</v>
      </c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84">
        <v>0</v>
      </c>
      <c r="DH62" s="84">
        <v>0</v>
      </c>
      <c r="DI62" s="84">
        <v>0</v>
      </c>
      <c r="DJ62" s="84">
        <v>0</v>
      </c>
      <c r="DK62" s="56">
        <f t="shared" si="258"/>
        <v>0</v>
      </c>
      <c r="DL62" s="56">
        <f t="shared" si="258"/>
        <v>0</v>
      </c>
      <c r="DM62" s="56">
        <v>0</v>
      </c>
      <c r="DN62" s="56">
        <v>0</v>
      </c>
      <c r="DO62" s="56">
        <v>0</v>
      </c>
      <c r="DP62" s="56">
        <v>0</v>
      </c>
      <c r="DQ62" s="56">
        <f t="shared" si="259"/>
        <v>0</v>
      </c>
      <c r="DR62" s="56">
        <f t="shared" si="259"/>
        <v>0</v>
      </c>
      <c r="DS62" s="56">
        <v>0</v>
      </c>
      <c r="DT62" s="56">
        <v>0</v>
      </c>
      <c r="DU62" s="56">
        <v>0</v>
      </c>
      <c r="DV62" s="56">
        <v>0</v>
      </c>
      <c r="DW62" s="56">
        <f t="shared" si="260"/>
        <v>0</v>
      </c>
      <c r="DX62" s="56">
        <f t="shared" si="260"/>
        <v>0</v>
      </c>
      <c r="DY62" s="56">
        <v>0</v>
      </c>
      <c r="DZ62" s="56">
        <v>0</v>
      </c>
      <c r="EA62" s="56">
        <v>0</v>
      </c>
      <c r="EB62" s="56">
        <v>0</v>
      </c>
      <c r="EC62" s="56">
        <f t="shared" si="261"/>
        <v>0</v>
      </c>
      <c r="ED62" s="56">
        <f t="shared" si="261"/>
        <v>0</v>
      </c>
      <c r="EE62" s="56">
        <v>0</v>
      </c>
      <c r="EF62" s="56">
        <v>0</v>
      </c>
      <c r="EG62" s="56">
        <v>0</v>
      </c>
      <c r="EH62" s="56">
        <v>0</v>
      </c>
      <c r="EI62" s="56">
        <f t="shared" si="262"/>
        <v>0</v>
      </c>
      <c r="EJ62" s="56">
        <f t="shared" si="262"/>
        <v>0</v>
      </c>
      <c r="EK62" s="56">
        <v>0</v>
      </c>
      <c r="EL62" s="60">
        <v>0</v>
      </c>
      <c r="EM62" s="56">
        <v>0</v>
      </c>
      <c r="EN62" s="60">
        <v>0</v>
      </c>
      <c r="EO62" s="56">
        <f t="shared" si="263"/>
        <v>0</v>
      </c>
      <c r="EP62" s="56">
        <f t="shared" si="263"/>
        <v>0</v>
      </c>
      <c r="EQ62" s="56">
        <v>0</v>
      </c>
      <c r="ER62" s="60">
        <v>0</v>
      </c>
      <c r="ES62" s="56">
        <v>0</v>
      </c>
      <c r="ET62" s="60">
        <v>0</v>
      </c>
      <c r="EU62" s="56">
        <f t="shared" si="264"/>
        <v>0</v>
      </c>
      <c r="EV62" s="56">
        <f t="shared" si="264"/>
        <v>0</v>
      </c>
      <c r="EW62" s="56">
        <v>0</v>
      </c>
      <c r="EX62" s="60">
        <v>0</v>
      </c>
      <c r="EY62" s="56">
        <v>0</v>
      </c>
      <c r="EZ62" s="60">
        <v>0</v>
      </c>
      <c r="FA62" s="56">
        <f t="shared" si="265"/>
        <v>0</v>
      </c>
      <c r="FB62" s="56">
        <f t="shared" si="265"/>
        <v>0</v>
      </c>
      <c r="FC62" s="207">
        <v>0</v>
      </c>
      <c r="FD62" s="84">
        <v>0</v>
      </c>
      <c r="FE62" s="207">
        <v>0</v>
      </c>
      <c r="FF62" s="84">
        <v>0</v>
      </c>
      <c r="FG62" s="56">
        <f t="shared" si="51"/>
        <v>0</v>
      </c>
      <c r="FH62" s="56">
        <f t="shared" si="52"/>
        <v>0</v>
      </c>
      <c r="FI62" s="60">
        <v>95</v>
      </c>
      <c r="FJ62" s="60">
        <v>318</v>
      </c>
      <c r="FK62" s="60">
        <v>223</v>
      </c>
      <c r="FL62" s="60">
        <v>689</v>
      </c>
      <c r="FM62" s="56">
        <f t="shared" si="266"/>
        <v>318</v>
      </c>
      <c r="FN62" s="56">
        <f t="shared" si="266"/>
        <v>1007</v>
      </c>
      <c r="FO62" s="84">
        <v>0</v>
      </c>
      <c r="FP62" s="60">
        <v>0</v>
      </c>
      <c r="FQ62" s="84">
        <v>0</v>
      </c>
      <c r="FR62" s="60">
        <v>0</v>
      </c>
      <c r="FS62" s="56">
        <f>FO62+FQ62</f>
        <v>0</v>
      </c>
      <c r="FT62" s="56">
        <f>FR62+FP62</f>
        <v>0</v>
      </c>
      <c r="FU62" s="84">
        <v>0</v>
      </c>
      <c r="FV62" s="84">
        <v>0</v>
      </c>
      <c r="FW62" s="84">
        <v>0</v>
      </c>
      <c r="FX62" s="84">
        <v>0</v>
      </c>
      <c r="FY62" s="56">
        <f t="shared" si="267"/>
        <v>0</v>
      </c>
      <c r="FZ62" s="56">
        <f t="shared" si="267"/>
        <v>0</v>
      </c>
      <c r="GA62" s="84">
        <v>0</v>
      </c>
      <c r="GB62" s="84">
        <v>0</v>
      </c>
      <c r="GC62" s="84">
        <v>0</v>
      </c>
      <c r="GD62" s="84">
        <v>0</v>
      </c>
      <c r="GE62" s="56">
        <f t="shared" si="268"/>
        <v>0</v>
      </c>
      <c r="GF62" s="56">
        <f t="shared" si="268"/>
        <v>0</v>
      </c>
      <c r="GG62" s="84">
        <v>0</v>
      </c>
      <c r="GH62" s="84">
        <v>0</v>
      </c>
      <c r="GI62" s="84">
        <v>0</v>
      </c>
      <c r="GJ62" s="84">
        <v>0</v>
      </c>
      <c r="GK62" s="56">
        <f t="shared" si="269"/>
        <v>0</v>
      </c>
      <c r="GL62" s="56">
        <f t="shared" si="269"/>
        <v>0</v>
      </c>
      <c r="GM62" s="84">
        <v>0</v>
      </c>
      <c r="GN62" s="84">
        <v>0</v>
      </c>
      <c r="GO62" s="84">
        <v>0</v>
      </c>
      <c r="GP62" s="84">
        <v>0</v>
      </c>
      <c r="GQ62" s="56">
        <f t="shared" si="270"/>
        <v>0</v>
      </c>
      <c r="GR62" s="56">
        <f t="shared" si="270"/>
        <v>0</v>
      </c>
      <c r="GS62" s="84">
        <v>0</v>
      </c>
      <c r="GT62" s="84">
        <v>0</v>
      </c>
      <c r="GU62" s="84">
        <v>0</v>
      </c>
      <c r="GV62" s="84">
        <v>0</v>
      </c>
      <c r="GW62" s="56">
        <f t="shared" si="271"/>
        <v>0</v>
      </c>
      <c r="GX62" s="56">
        <f t="shared" si="271"/>
        <v>0</v>
      </c>
      <c r="GY62" s="84">
        <v>0</v>
      </c>
      <c r="GZ62" s="84">
        <v>0</v>
      </c>
      <c r="HA62" s="84">
        <v>0</v>
      </c>
      <c r="HB62" s="84">
        <v>0</v>
      </c>
      <c r="HC62" s="56">
        <f t="shared" si="272"/>
        <v>0</v>
      </c>
      <c r="HD62" s="56">
        <f t="shared" si="272"/>
        <v>0</v>
      </c>
      <c r="HE62" s="84">
        <v>0</v>
      </c>
      <c r="HF62" s="84">
        <v>0</v>
      </c>
      <c r="HG62" s="84">
        <v>0</v>
      </c>
      <c r="HH62" s="84">
        <v>0</v>
      </c>
      <c r="HI62" s="56">
        <f t="shared" si="273"/>
        <v>0</v>
      </c>
      <c r="HJ62" s="56">
        <f t="shared" si="273"/>
        <v>0</v>
      </c>
      <c r="HK62" s="56">
        <f t="shared" si="274"/>
        <v>95</v>
      </c>
      <c r="HL62" s="56">
        <f t="shared" si="274"/>
        <v>318</v>
      </c>
      <c r="HM62" s="56">
        <f t="shared" si="274"/>
        <v>223</v>
      </c>
      <c r="HN62" s="56">
        <f t="shared" si="274"/>
        <v>689</v>
      </c>
      <c r="HO62" s="56">
        <f t="shared" si="274"/>
        <v>318</v>
      </c>
      <c r="HP62" s="56">
        <f t="shared" si="274"/>
        <v>1007</v>
      </c>
    </row>
    <row r="63" spans="1:224" ht="15" customHeight="1" x14ac:dyDescent="0.25">
      <c r="A63" s="39" t="s">
        <v>235</v>
      </c>
      <c r="B63" s="53" t="s">
        <v>236</v>
      </c>
      <c r="C63" s="46">
        <f>SUM(C59:C62)</f>
        <v>0</v>
      </c>
      <c r="D63" s="46">
        <f t="shared" ref="D63:BO63" si="275">SUM(D59:D62)</f>
        <v>0</v>
      </c>
      <c r="E63" s="46">
        <f t="shared" si="275"/>
        <v>0</v>
      </c>
      <c r="F63" s="46">
        <f t="shared" si="275"/>
        <v>0</v>
      </c>
      <c r="G63" s="46">
        <f t="shared" si="275"/>
        <v>0</v>
      </c>
      <c r="H63" s="46">
        <f t="shared" si="275"/>
        <v>0</v>
      </c>
      <c r="I63" s="46">
        <f t="shared" si="275"/>
        <v>0</v>
      </c>
      <c r="J63" s="46">
        <f t="shared" si="275"/>
        <v>0</v>
      </c>
      <c r="K63" s="46">
        <f t="shared" si="275"/>
        <v>0</v>
      </c>
      <c r="L63" s="46">
        <f t="shared" si="275"/>
        <v>0</v>
      </c>
      <c r="M63" s="46">
        <f t="shared" si="275"/>
        <v>0</v>
      </c>
      <c r="N63" s="46">
        <f t="shared" si="275"/>
        <v>0</v>
      </c>
      <c r="O63" s="46">
        <f t="shared" si="275"/>
        <v>0</v>
      </c>
      <c r="P63" s="46">
        <f t="shared" si="275"/>
        <v>0</v>
      </c>
      <c r="Q63" s="46">
        <f t="shared" si="275"/>
        <v>0</v>
      </c>
      <c r="R63" s="46">
        <f t="shared" si="275"/>
        <v>0</v>
      </c>
      <c r="S63" s="46">
        <f t="shared" si="275"/>
        <v>0</v>
      </c>
      <c r="T63" s="46">
        <f t="shared" si="275"/>
        <v>0</v>
      </c>
      <c r="U63" s="46">
        <f t="shared" si="275"/>
        <v>0</v>
      </c>
      <c r="V63" s="46">
        <f t="shared" si="275"/>
        <v>0</v>
      </c>
      <c r="W63" s="46">
        <f t="shared" si="275"/>
        <v>0</v>
      </c>
      <c r="X63" s="46">
        <f t="shared" si="275"/>
        <v>0</v>
      </c>
      <c r="Y63" s="46">
        <f t="shared" si="275"/>
        <v>0</v>
      </c>
      <c r="Z63" s="46">
        <f t="shared" si="275"/>
        <v>0</v>
      </c>
      <c r="AA63" s="46">
        <f t="shared" si="275"/>
        <v>0</v>
      </c>
      <c r="AB63" s="46">
        <f t="shared" si="275"/>
        <v>0</v>
      </c>
      <c r="AC63" s="46">
        <f t="shared" si="275"/>
        <v>0</v>
      </c>
      <c r="AD63" s="46">
        <f t="shared" si="275"/>
        <v>0</v>
      </c>
      <c r="AE63" s="46">
        <f t="shared" si="275"/>
        <v>0</v>
      </c>
      <c r="AF63" s="46">
        <f t="shared" si="275"/>
        <v>0</v>
      </c>
      <c r="AG63" s="46">
        <f t="shared" si="275"/>
        <v>0</v>
      </c>
      <c r="AH63" s="46">
        <f t="shared" si="275"/>
        <v>0</v>
      </c>
      <c r="AI63" s="46">
        <f t="shared" si="275"/>
        <v>0</v>
      </c>
      <c r="AJ63" s="46">
        <f t="shared" si="275"/>
        <v>0</v>
      </c>
      <c r="AK63" s="46">
        <f t="shared" si="275"/>
        <v>0</v>
      </c>
      <c r="AL63" s="46">
        <f t="shared" si="275"/>
        <v>0</v>
      </c>
      <c r="AM63" s="46">
        <f t="shared" si="275"/>
        <v>0</v>
      </c>
      <c r="AN63" s="46">
        <f t="shared" si="275"/>
        <v>0</v>
      </c>
      <c r="AO63" s="46">
        <f t="shared" si="275"/>
        <v>0</v>
      </c>
      <c r="AP63" s="46">
        <f t="shared" si="275"/>
        <v>0</v>
      </c>
      <c r="AQ63" s="46">
        <f t="shared" si="275"/>
        <v>0</v>
      </c>
      <c r="AR63" s="46">
        <f t="shared" si="275"/>
        <v>0</v>
      </c>
      <c r="AS63" s="46">
        <f t="shared" si="275"/>
        <v>0</v>
      </c>
      <c r="AT63" s="46">
        <f t="shared" si="275"/>
        <v>0</v>
      </c>
      <c r="AU63" s="46">
        <f t="shared" si="275"/>
        <v>0</v>
      </c>
      <c r="AV63" s="46">
        <f t="shared" si="275"/>
        <v>0</v>
      </c>
      <c r="AW63" s="46">
        <f t="shared" si="275"/>
        <v>0</v>
      </c>
      <c r="AX63" s="46">
        <f t="shared" si="275"/>
        <v>0</v>
      </c>
      <c r="AY63" s="46">
        <f t="shared" si="275"/>
        <v>0</v>
      </c>
      <c r="AZ63" s="46">
        <f t="shared" si="275"/>
        <v>0</v>
      </c>
      <c r="BA63" s="46">
        <f t="shared" si="275"/>
        <v>0</v>
      </c>
      <c r="BB63" s="46">
        <f t="shared" si="275"/>
        <v>0</v>
      </c>
      <c r="BC63" s="46">
        <f t="shared" si="275"/>
        <v>0</v>
      </c>
      <c r="BD63" s="46">
        <f t="shared" si="275"/>
        <v>0</v>
      </c>
      <c r="BE63" s="46">
        <f t="shared" si="275"/>
        <v>0</v>
      </c>
      <c r="BF63" s="46">
        <f t="shared" si="275"/>
        <v>0</v>
      </c>
      <c r="BG63" s="46">
        <f t="shared" si="275"/>
        <v>0</v>
      </c>
      <c r="BH63" s="46">
        <f t="shared" si="275"/>
        <v>0</v>
      </c>
      <c r="BI63" s="46">
        <f t="shared" si="275"/>
        <v>0</v>
      </c>
      <c r="BJ63" s="46">
        <f t="shared" si="275"/>
        <v>0</v>
      </c>
      <c r="BK63" s="46">
        <f t="shared" si="275"/>
        <v>0</v>
      </c>
      <c r="BL63" s="46">
        <f t="shared" si="275"/>
        <v>0</v>
      </c>
      <c r="BM63" s="46">
        <f t="shared" si="275"/>
        <v>0</v>
      </c>
      <c r="BN63" s="46">
        <f t="shared" si="275"/>
        <v>0</v>
      </c>
      <c r="BO63" s="46">
        <f t="shared" si="275"/>
        <v>0</v>
      </c>
      <c r="BP63" s="46">
        <f t="shared" ref="BP63:EA63" si="276">SUM(BP59:BP62)</f>
        <v>0</v>
      </c>
      <c r="BQ63" s="46">
        <f t="shared" si="276"/>
        <v>0</v>
      </c>
      <c r="BR63" s="46">
        <f t="shared" si="276"/>
        <v>0</v>
      </c>
      <c r="BS63" s="46">
        <f t="shared" si="276"/>
        <v>0</v>
      </c>
      <c r="BT63" s="46">
        <f t="shared" si="276"/>
        <v>0</v>
      </c>
      <c r="BU63" s="46">
        <f t="shared" si="276"/>
        <v>0</v>
      </c>
      <c r="BV63" s="46">
        <f t="shared" si="276"/>
        <v>0</v>
      </c>
      <c r="BW63" s="46">
        <f t="shared" si="276"/>
        <v>0</v>
      </c>
      <c r="BX63" s="46">
        <f t="shared" si="276"/>
        <v>0</v>
      </c>
      <c r="BY63" s="46">
        <f t="shared" si="276"/>
        <v>0</v>
      </c>
      <c r="BZ63" s="46">
        <f t="shared" si="276"/>
        <v>0</v>
      </c>
      <c r="CA63" s="46">
        <f t="shared" si="276"/>
        <v>0</v>
      </c>
      <c r="CB63" s="46">
        <f t="shared" si="276"/>
        <v>0</v>
      </c>
      <c r="CC63" s="46">
        <f t="shared" si="276"/>
        <v>0</v>
      </c>
      <c r="CD63" s="46">
        <f t="shared" si="276"/>
        <v>0</v>
      </c>
      <c r="CE63" s="46">
        <f t="shared" si="276"/>
        <v>0</v>
      </c>
      <c r="CF63" s="46">
        <f t="shared" si="276"/>
        <v>0</v>
      </c>
      <c r="CG63" s="46">
        <f t="shared" si="276"/>
        <v>0</v>
      </c>
      <c r="CH63" s="46">
        <f t="shared" si="276"/>
        <v>0</v>
      </c>
      <c r="CI63" s="46">
        <f t="shared" si="276"/>
        <v>0</v>
      </c>
      <c r="CJ63" s="46">
        <f t="shared" si="276"/>
        <v>0</v>
      </c>
      <c r="CK63" s="46">
        <f t="shared" si="276"/>
        <v>0</v>
      </c>
      <c r="CL63" s="46">
        <f t="shared" si="276"/>
        <v>0</v>
      </c>
      <c r="CM63" s="46">
        <f t="shared" si="276"/>
        <v>0</v>
      </c>
      <c r="CN63" s="46">
        <f t="shared" si="276"/>
        <v>0</v>
      </c>
      <c r="CO63" s="46">
        <f t="shared" si="276"/>
        <v>0</v>
      </c>
      <c r="CP63" s="46">
        <f t="shared" si="276"/>
        <v>0</v>
      </c>
      <c r="CQ63" s="46">
        <f t="shared" si="276"/>
        <v>0</v>
      </c>
      <c r="CR63" s="46">
        <f t="shared" si="276"/>
        <v>0</v>
      </c>
      <c r="CS63" s="46">
        <f t="shared" si="276"/>
        <v>0</v>
      </c>
      <c r="CT63" s="46">
        <f t="shared" si="276"/>
        <v>0</v>
      </c>
      <c r="CU63" s="46">
        <f t="shared" si="276"/>
        <v>0</v>
      </c>
      <c r="CV63" s="46">
        <f t="shared" si="276"/>
        <v>0</v>
      </c>
      <c r="CW63" s="46">
        <f t="shared" si="276"/>
        <v>0</v>
      </c>
      <c r="CX63" s="46">
        <f t="shared" si="276"/>
        <v>0</v>
      </c>
      <c r="CY63" s="46">
        <f t="shared" si="276"/>
        <v>0</v>
      </c>
      <c r="CZ63" s="46">
        <f t="shared" si="276"/>
        <v>0</v>
      </c>
      <c r="DA63" s="46">
        <f t="shared" si="276"/>
        <v>0</v>
      </c>
      <c r="DB63" s="46">
        <f t="shared" si="276"/>
        <v>0</v>
      </c>
      <c r="DC63" s="46">
        <f t="shared" si="276"/>
        <v>0</v>
      </c>
      <c r="DD63" s="46">
        <f t="shared" si="276"/>
        <v>0</v>
      </c>
      <c r="DE63" s="46">
        <f t="shared" si="276"/>
        <v>0</v>
      </c>
      <c r="DF63" s="46">
        <f t="shared" si="276"/>
        <v>0</v>
      </c>
      <c r="DG63" s="46">
        <f t="shared" si="276"/>
        <v>0</v>
      </c>
      <c r="DH63" s="46">
        <f t="shared" si="276"/>
        <v>0</v>
      </c>
      <c r="DI63" s="46">
        <f t="shared" si="276"/>
        <v>0</v>
      </c>
      <c r="DJ63" s="46">
        <f t="shared" si="276"/>
        <v>0</v>
      </c>
      <c r="DK63" s="46">
        <f t="shared" si="276"/>
        <v>0</v>
      </c>
      <c r="DL63" s="46">
        <f t="shared" si="276"/>
        <v>0</v>
      </c>
      <c r="DM63" s="46">
        <f t="shared" si="276"/>
        <v>245</v>
      </c>
      <c r="DN63" s="46">
        <f t="shared" si="276"/>
        <v>171.20000000000002</v>
      </c>
      <c r="DO63" s="46">
        <f t="shared" si="276"/>
        <v>61</v>
      </c>
      <c r="DP63" s="46">
        <f t="shared" si="276"/>
        <v>42.800000000000004</v>
      </c>
      <c r="DQ63" s="46">
        <f t="shared" si="276"/>
        <v>306</v>
      </c>
      <c r="DR63" s="46">
        <f t="shared" si="276"/>
        <v>214.00000000000003</v>
      </c>
      <c r="DS63" s="46">
        <f t="shared" si="276"/>
        <v>0</v>
      </c>
      <c r="DT63" s="46">
        <f t="shared" si="276"/>
        <v>0</v>
      </c>
      <c r="DU63" s="46">
        <f t="shared" si="276"/>
        <v>0</v>
      </c>
      <c r="DV63" s="46">
        <f t="shared" si="276"/>
        <v>0</v>
      </c>
      <c r="DW63" s="46">
        <f t="shared" si="276"/>
        <v>0</v>
      </c>
      <c r="DX63" s="46">
        <f t="shared" si="276"/>
        <v>0</v>
      </c>
      <c r="DY63" s="46">
        <f t="shared" si="276"/>
        <v>0</v>
      </c>
      <c r="DZ63" s="46">
        <f t="shared" si="276"/>
        <v>0</v>
      </c>
      <c r="EA63" s="46">
        <f t="shared" si="276"/>
        <v>0</v>
      </c>
      <c r="EB63" s="46">
        <f t="shared" ref="EB63:GM63" si="277">SUM(EB59:EB62)</f>
        <v>0</v>
      </c>
      <c r="EC63" s="46">
        <f t="shared" si="277"/>
        <v>0</v>
      </c>
      <c r="ED63" s="46">
        <f t="shared" si="277"/>
        <v>0</v>
      </c>
      <c r="EE63" s="46">
        <f t="shared" si="277"/>
        <v>0</v>
      </c>
      <c r="EF63" s="46">
        <f t="shared" si="277"/>
        <v>0</v>
      </c>
      <c r="EG63" s="46">
        <f t="shared" si="277"/>
        <v>0</v>
      </c>
      <c r="EH63" s="46">
        <f t="shared" si="277"/>
        <v>0</v>
      </c>
      <c r="EI63" s="46">
        <f t="shared" si="277"/>
        <v>0</v>
      </c>
      <c r="EJ63" s="46">
        <f t="shared" si="277"/>
        <v>0</v>
      </c>
      <c r="EK63" s="46">
        <f t="shared" si="277"/>
        <v>0</v>
      </c>
      <c r="EL63" s="46">
        <f t="shared" si="277"/>
        <v>0</v>
      </c>
      <c r="EM63" s="46">
        <f t="shared" si="277"/>
        <v>0</v>
      </c>
      <c r="EN63" s="46">
        <f t="shared" si="277"/>
        <v>0</v>
      </c>
      <c r="EO63" s="46">
        <f t="shared" si="277"/>
        <v>0</v>
      </c>
      <c r="EP63" s="46">
        <f t="shared" si="277"/>
        <v>0</v>
      </c>
      <c r="EQ63" s="46">
        <f t="shared" si="277"/>
        <v>0</v>
      </c>
      <c r="ER63" s="46">
        <f t="shared" si="277"/>
        <v>0</v>
      </c>
      <c r="ES63" s="46">
        <f t="shared" si="277"/>
        <v>0</v>
      </c>
      <c r="ET63" s="46">
        <f t="shared" si="277"/>
        <v>0</v>
      </c>
      <c r="EU63" s="46">
        <f t="shared" si="277"/>
        <v>0</v>
      </c>
      <c r="EV63" s="46">
        <f t="shared" si="277"/>
        <v>0</v>
      </c>
      <c r="EW63" s="46">
        <f t="shared" si="277"/>
        <v>0</v>
      </c>
      <c r="EX63" s="46">
        <f t="shared" si="277"/>
        <v>0</v>
      </c>
      <c r="EY63" s="46">
        <f t="shared" si="277"/>
        <v>0</v>
      </c>
      <c r="EZ63" s="46">
        <f t="shared" si="277"/>
        <v>0</v>
      </c>
      <c r="FA63" s="46">
        <f t="shared" si="277"/>
        <v>0</v>
      </c>
      <c r="FB63" s="46">
        <f t="shared" si="277"/>
        <v>0</v>
      </c>
      <c r="FC63" s="46">
        <f t="shared" si="277"/>
        <v>0</v>
      </c>
      <c r="FD63" s="46">
        <f t="shared" si="277"/>
        <v>0</v>
      </c>
      <c r="FE63" s="46">
        <f t="shared" si="277"/>
        <v>0</v>
      </c>
      <c r="FF63" s="46">
        <f t="shared" si="277"/>
        <v>0</v>
      </c>
      <c r="FG63" s="46">
        <f t="shared" si="277"/>
        <v>0</v>
      </c>
      <c r="FH63" s="46">
        <f t="shared" si="277"/>
        <v>0</v>
      </c>
      <c r="FI63" s="46">
        <f t="shared" si="277"/>
        <v>95</v>
      </c>
      <c r="FJ63" s="46">
        <f t="shared" si="277"/>
        <v>318</v>
      </c>
      <c r="FK63" s="46">
        <f t="shared" si="277"/>
        <v>223</v>
      </c>
      <c r="FL63" s="46">
        <f t="shared" si="277"/>
        <v>689</v>
      </c>
      <c r="FM63" s="46">
        <f t="shared" si="277"/>
        <v>318</v>
      </c>
      <c r="FN63" s="46">
        <f t="shared" si="277"/>
        <v>1007</v>
      </c>
      <c r="FO63" s="46">
        <f t="shared" si="277"/>
        <v>0</v>
      </c>
      <c r="FP63" s="46">
        <f t="shared" si="277"/>
        <v>0</v>
      </c>
      <c r="FQ63" s="46">
        <f t="shared" si="277"/>
        <v>0</v>
      </c>
      <c r="FR63" s="46">
        <f t="shared" si="277"/>
        <v>0</v>
      </c>
      <c r="FS63" s="46">
        <f t="shared" si="277"/>
        <v>0</v>
      </c>
      <c r="FT63" s="46">
        <f t="shared" si="277"/>
        <v>0</v>
      </c>
      <c r="FU63" s="46">
        <f t="shared" si="277"/>
        <v>0</v>
      </c>
      <c r="FV63" s="46">
        <f t="shared" si="277"/>
        <v>0</v>
      </c>
      <c r="FW63" s="46">
        <f t="shared" si="277"/>
        <v>0</v>
      </c>
      <c r="FX63" s="46">
        <f t="shared" si="277"/>
        <v>0</v>
      </c>
      <c r="FY63" s="46">
        <f t="shared" si="277"/>
        <v>0</v>
      </c>
      <c r="FZ63" s="46">
        <f t="shared" si="277"/>
        <v>0</v>
      </c>
      <c r="GA63" s="46">
        <f t="shared" si="277"/>
        <v>0</v>
      </c>
      <c r="GB63" s="46">
        <f t="shared" si="277"/>
        <v>0</v>
      </c>
      <c r="GC63" s="46">
        <f t="shared" si="277"/>
        <v>0</v>
      </c>
      <c r="GD63" s="46">
        <f t="shared" si="277"/>
        <v>0</v>
      </c>
      <c r="GE63" s="46">
        <f t="shared" si="277"/>
        <v>0</v>
      </c>
      <c r="GF63" s="46">
        <f t="shared" si="277"/>
        <v>0</v>
      </c>
      <c r="GG63" s="46">
        <f t="shared" si="277"/>
        <v>144</v>
      </c>
      <c r="GH63" s="46">
        <f t="shared" si="277"/>
        <v>144.23999999999998</v>
      </c>
      <c r="GI63" s="46">
        <f t="shared" si="277"/>
        <v>246</v>
      </c>
      <c r="GJ63" s="46">
        <f t="shared" si="277"/>
        <v>267.77000000000004</v>
      </c>
      <c r="GK63" s="46">
        <f t="shared" si="277"/>
        <v>390</v>
      </c>
      <c r="GL63" s="46">
        <f t="shared" si="277"/>
        <v>412.01</v>
      </c>
      <c r="GM63" s="46">
        <f t="shared" si="277"/>
        <v>0</v>
      </c>
      <c r="GN63" s="46">
        <f t="shared" ref="GN63:HJ63" si="278">SUM(GN59:GN62)</f>
        <v>0</v>
      </c>
      <c r="GO63" s="46">
        <f t="shared" si="278"/>
        <v>0</v>
      </c>
      <c r="GP63" s="46">
        <f t="shared" si="278"/>
        <v>0</v>
      </c>
      <c r="GQ63" s="46">
        <f t="shared" si="278"/>
        <v>0</v>
      </c>
      <c r="GR63" s="46">
        <f t="shared" si="278"/>
        <v>0</v>
      </c>
      <c r="GS63" s="46">
        <f t="shared" si="278"/>
        <v>0</v>
      </c>
      <c r="GT63" s="46">
        <f t="shared" si="278"/>
        <v>0</v>
      </c>
      <c r="GU63" s="46">
        <f t="shared" si="278"/>
        <v>0</v>
      </c>
      <c r="GV63" s="46">
        <f t="shared" si="278"/>
        <v>0</v>
      </c>
      <c r="GW63" s="46">
        <f t="shared" si="278"/>
        <v>0</v>
      </c>
      <c r="GX63" s="46">
        <f t="shared" si="278"/>
        <v>0</v>
      </c>
      <c r="GY63" s="46">
        <f t="shared" si="278"/>
        <v>0</v>
      </c>
      <c r="GZ63" s="46">
        <f t="shared" si="278"/>
        <v>0</v>
      </c>
      <c r="HA63" s="46">
        <f t="shared" si="278"/>
        <v>0</v>
      </c>
      <c r="HB63" s="46">
        <f t="shared" si="278"/>
        <v>0</v>
      </c>
      <c r="HC63" s="46">
        <f t="shared" si="278"/>
        <v>0</v>
      </c>
      <c r="HD63" s="46">
        <f t="shared" si="278"/>
        <v>0</v>
      </c>
      <c r="HE63" s="46">
        <f t="shared" si="278"/>
        <v>0</v>
      </c>
      <c r="HF63" s="46">
        <f t="shared" si="278"/>
        <v>0</v>
      </c>
      <c r="HG63" s="46">
        <f t="shared" si="278"/>
        <v>0</v>
      </c>
      <c r="HH63" s="46">
        <f t="shared" si="278"/>
        <v>0</v>
      </c>
      <c r="HI63" s="46">
        <f t="shared" si="278"/>
        <v>0</v>
      </c>
      <c r="HJ63" s="46">
        <f t="shared" si="278"/>
        <v>0</v>
      </c>
      <c r="HK63" s="46">
        <f t="shared" ref="HK63:HP63" si="279">SUM(HK59:HK62)</f>
        <v>484</v>
      </c>
      <c r="HL63" s="46">
        <f t="shared" si="279"/>
        <v>633.44000000000005</v>
      </c>
      <c r="HM63" s="46">
        <f t="shared" si="279"/>
        <v>530</v>
      </c>
      <c r="HN63" s="46">
        <f t="shared" si="279"/>
        <v>999.57</v>
      </c>
      <c r="HO63" s="46">
        <f t="shared" si="279"/>
        <v>1014</v>
      </c>
      <c r="HP63" s="46">
        <f t="shared" si="279"/>
        <v>1633.01</v>
      </c>
    </row>
    <row r="64" spans="1:224" ht="15" customHeight="1" x14ac:dyDescent="0.25">
      <c r="A64" s="54"/>
      <c r="B64" s="55" t="s">
        <v>237</v>
      </c>
      <c r="C64" s="52">
        <f>C53+C56+C58+C63</f>
        <v>497188</v>
      </c>
      <c r="D64" s="52">
        <f t="shared" ref="D64:BO64" si="280">D53+D56+D58+D63</f>
        <v>375300</v>
      </c>
      <c r="E64" s="52">
        <f t="shared" si="280"/>
        <v>267625</v>
      </c>
      <c r="F64" s="52">
        <f t="shared" si="280"/>
        <v>202300</v>
      </c>
      <c r="G64" s="52">
        <f t="shared" si="280"/>
        <v>764813</v>
      </c>
      <c r="H64" s="52">
        <f t="shared" si="280"/>
        <v>577600</v>
      </c>
      <c r="I64" s="52">
        <f t="shared" si="280"/>
        <v>142635</v>
      </c>
      <c r="J64" s="52">
        <f t="shared" si="280"/>
        <v>114100</v>
      </c>
      <c r="K64" s="52">
        <f t="shared" si="280"/>
        <v>32490</v>
      </c>
      <c r="L64" s="52">
        <f t="shared" si="280"/>
        <v>25900</v>
      </c>
      <c r="M64" s="52">
        <f t="shared" si="280"/>
        <v>175125</v>
      </c>
      <c r="N64" s="52">
        <f t="shared" si="280"/>
        <v>140000</v>
      </c>
      <c r="O64" s="52">
        <f t="shared" si="280"/>
        <v>164960</v>
      </c>
      <c r="P64" s="52">
        <f t="shared" si="280"/>
        <v>120111</v>
      </c>
      <c r="Q64" s="52">
        <f t="shared" si="280"/>
        <v>96050</v>
      </c>
      <c r="R64" s="52">
        <f t="shared" si="280"/>
        <v>64889</v>
      </c>
      <c r="S64" s="52">
        <f>O64+Q64</f>
        <v>261010</v>
      </c>
      <c r="T64" s="52">
        <f>P64+R64</f>
        <v>185000</v>
      </c>
      <c r="U64" s="52">
        <f t="shared" si="280"/>
        <v>252140</v>
      </c>
      <c r="V64" s="52">
        <f t="shared" si="280"/>
        <v>129494</v>
      </c>
      <c r="W64" s="52">
        <f t="shared" si="280"/>
        <v>69893</v>
      </c>
      <c r="X64" s="52">
        <f t="shared" si="280"/>
        <v>72206</v>
      </c>
      <c r="Y64" s="52">
        <f t="shared" si="280"/>
        <v>322033</v>
      </c>
      <c r="Z64" s="52">
        <f t="shared" si="280"/>
        <v>201700</v>
      </c>
      <c r="AA64" s="52">
        <f t="shared" si="280"/>
        <v>198518</v>
      </c>
      <c r="AB64" s="52">
        <f t="shared" si="280"/>
        <v>160000</v>
      </c>
      <c r="AC64" s="52">
        <f t="shared" si="280"/>
        <v>51507</v>
      </c>
      <c r="AD64" s="52">
        <f t="shared" si="280"/>
        <v>40002</v>
      </c>
      <c r="AE64" s="52">
        <f t="shared" si="280"/>
        <v>250025</v>
      </c>
      <c r="AF64" s="52">
        <f t="shared" si="280"/>
        <v>200002</v>
      </c>
      <c r="AG64" s="52">
        <f t="shared" si="280"/>
        <v>88673</v>
      </c>
      <c r="AH64" s="52">
        <f t="shared" si="280"/>
        <v>41942.5</v>
      </c>
      <c r="AI64" s="52">
        <f t="shared" si="280"/>
        <v>18832</v>
      </c>
      <c r="AJ64" s="52">
        <f t="shared" si="280"/>
        <v>8053.5</v>
      </c>
      <c r="AK64" s="52">
        <f t="shared" si="280"/>
        <v>107505</v>
      </c>
      <c r="AL64" s="52">
        <f t="shared" si="280"/>
        <v>49996</v>
      </c>
      <c r="AM64" s="52">
        <f t="shared" si="280"/>
        <v>140000</v>
      </c>
      <c r="AN64" s="52">
        <f t="shared" si="280"/>
        <v>130000</v>
      </c>
      <c r="AO64" s="52">
        <f t="shared" si="280"/>
        <v>49100</v>
      </c>
      <c r="AP64" s="52">
        <f t="shared" si="280"/>
        <v>55006</v>
      </c>
      <c r="AQ64" s="52">
        <f t="shared" si="280"/>
        <v>189100</v>
      </c>
      <c r="AR64" s="52">
        <f t="shared" si="280"/>
        <v>185006</v>
      </c>
      <c r="AS64" s="52">
        <f t="shared" si="280"/>
        <v>103400</v>
      </c>
      <c r="AT64" s="52">
        <f t="shared" si="280"/>
        <v>84889</v>
      </c>
      <c r="AU64" s="52">
        <f t="shared" si="280"/>
        <v>17600</v>
      </c>
      <c r="AV64" s="52">
        <f t="shared" si="280"/>
        <v>15111</v>
      </c>
      <c r="AW64" s="52">
        <f t="shared" si="280"/>
        <v>121000</v>
      </c>
      <c r="AX64" s="52">
        <f t="shared" si="280"/>
        <v>100000</v>
      </c>
      <c r="AY64" s="52">
        <f t="shared" si="280"/>
        <v>101151</v>
      </c>
      <c r="AZ64" s="52">
        <f t="shared" si="280"/>
        <v>68339</v>
      </c>
      <c r="BA64" s="52">
        <f t="shared" si="280"/>
        <v>12442</v>
      </c>
      <c r="BB64" s="52">
        <f t="shared" si="280"/>
        <v>12861</v>
      </c>
      <c r="BC64" s="52">
        <f t="shared" si="280"/>
        <v>113593</v>
      </c>
      <c r="BD64" s="52">
        <f t="shared" si="280"/>
        <v>81200</v>
      </c>
      <c r="BE64" s="52">
        <f t="shared" si="280"/>
        <v>32754</v>
      </c>
      <c r="BF64" s="52">
        <f t="shared" si="280"/>
        <v>18427</v>
      </c>
      <c r="BG64" s="52">
        <f t="shared" si="280"/>
        <v>7036</v>
      </c>
      <c r="BH64" s="52">
        <f t="shared" si="280"/>
        <v>3973</v>
      </c>
      <c r="BI64" s="52">
        <f t="shared" si="280"/>
        <v>39790</v>
      </c>
      <c r="BJ64" s="52">
        <f t="shared" si="280"/>
        <v>22400</v>
      </c>
      <c r="BK64" s="52">
        <f t="shared" si="280"/>
        <v>75438</v>
      </c>
      <c r="BL64" s="52">
        <f t="shared" si="280"/>
        <v>29920</v>
      </c>
      <c r="BM64" s="52">
        <f t="shared" si="280"/>
        <v>26687</v>
      </c>
      <c r="BN64" s="52">
        <f t="shared" si="280"/>
        <v>5074</v>
      </c>
      <c r="BO64" s="52">
        <f t="shared" si="280"/>
        <v>102125</v>
      </c>
      <c r="BP64" s="52">
        <f t="shared" ref="BP64:EA64" si="281">BP53+BP56+BP58+BP63</f>
        <v>34994</v>
      </c>
      <c r="BQ64" s="52">
        <f t="shared" si="281"/>
        <v>125087</v>
      </c>
      <c r="BR64" s="52">
        <f t="shared" si="281"/>
        <v>75500</v>
      </c>
      <c r="BS64" s="52">
        <f t="shared" si="281"/>
        <v>48814</v>
      </c>
      <c r="BT64" s="52">
        <f t="shared" si="281"/>
        <v>35300</v>
      </c>
      <c r="BU64" s="52">
        <f t="shared" si="281"/>
        <v>173901</v>
      </c>
      <c r="BV64" s="52">
        <f t="shared" si="281"/>
        <v>110800</v>
      </c>
      <c r="BW64" s="52">
        <f t="shared" si="281"/>
        <v>189219</v>
      </c>
      <c r="BX64" s="52">
        <f t="shared" si="281"/>
        <v>154070</v>
      </c>
      <c r="BY64" s="52">
        <f t="shared" si="281"/>
        <v>97885</v>
      </c>
      <c r="BZ64" s="52">
        <f t="shared" si="281"/>
        <v>95930</v>
      </c>
      <c r="CA64" s="52">
        <f t="shared" si="281"/>
        <v>287104</v>
      </c>
      <c r="CB64" s="52">
        <f t="shared" si="281"/>
        <v>250000</v>
      </c>
      <c r="CC64" s="52">
        <f t="shared" si="281"/>
        <v>224417</v>
      </c>
      <c r="CD64" s="52">
        <f t="shared" si="281"/>
        <v>117929</v>
      </c>
      <c r="CE64" s="52">
        <f t="shared" si="281"/>
        <v>99291</v>
      </c>
      <c r="CF64" s="52">
        <f t="shared" si="281"/>
        <v>57071</v>
      </c>
      <c r="CG64" s="52">
        <f t="shared" si="281"/>
        <v>323708</v>
      </c>
      <c r="CH64" s="52">
        <f t="shared" si="281"/>
        <v>175000</v>
      </c>
      <c r="CI64" s="52">
        <f t="shared" si="281"/>
        <v>203606.5</v>
      </c>
      <c r="CJ64" s="52">
        <f t="shared" si="281"/>
        <v>136000.5</v>
      </c>
      <c r="CK64" s="52">
        <f t="shared" si="281"/>
        <v>203606.5</v>
      </c>
      <c r="CL64" s="52">
        <f t="shared" si="281"/>
        <v>146000</v>
      </c>
      <c r="CM64" s="52">
        <f t="shared" si="281"/>
        <v>407213</v>
      </c>
      <c r="CN64" s="52">
        <f t="shared" si="281"/>
        <v>282000.5</v>
      </c>
      <c r="CO64" s="52">
        <f t="shared" si="281"/>
        <v>373902</v>
      </c>
      <c r="CP64" s="52">
        <f t="shared" si="281"/>
        <v>230371</v>
      </c>
      <c r="CQ64" s="52">
        <f t="shared" si="281"/>
        <v>96779</v>
      </c>
      <c r="CR64" s="52">
        <f t="shared" si="281"/>
        <v>58260</v>
      </c>
      <c r="CS64" s="52">
        <f t="shared" si="281"/>
        <v>470681</v>
      </c>
      <c r="CT64" s="52">
        <f t="shared" si="281"/>
        <v>288631</v>
      </c>
      <c r="CU64" s="52">
        <f t="shared" si="281"/>
        <v>0</v>
      </c>
      <c r="CV64" s="52">
        <f t="shared" si="281"/>
        <v>0</v>
      </c>
      <c r="CW64" s="52">
        <f t="shared" si="281"/>
        <v>0</v>
      </c>
      <c r="CX64" s="52">
        <f t="shared" si="281"/>
        <v>0</v>
      </c>
      <c r="CY64" s="52">
        <f t="shared" si="281"/>
        <v>0</v>
      </c>
      <c r="CZ64" s="52">
        <f t="shared" si="281"/>
        <v>0</v>
      </c>
      <c r="DA64" s="52">
        <f t="shared" si="281"/>
        <v>0</v>
      </c>
      <c r="DB64" s="52">
        <f t="shared" si="281"/>
        <v>0</v>
      </c>
      <c r="DC64" s="52">
        <f t="shared" si="281"/>
        <v>0</v>
      </c>
      <c r="DD64" s="52">
        <f t="shared" si="281"/>
        <v>0</v>
      </c>
      <c r="DE64" s="52">
        <f t="shared" si="281"/>
        <v>0</v>
      </c>
      <c r="DF64" s="52">
        <f t="shared" si="281"/>
        <v>0</v>
      </c>
      <c r="DG64" s="52">
        <f t="shared" si="281"/>
        <v>92500</v>
      </c>
      <c r="DH64" s="52">
        <f t="shared" si="281"/>
        <v>108000</v>
      </c>
      <c r="DI64" s="52">
        <f t="shared" si="281"/>
        <v>17500</v>
      </c>
      <c r="DJ64" s="52">
        <f t="shared" si="281"/>
        <v>16006</v>
      </c>
      <c r="DK64" s="52">
        <f t="shared" si="281"/>
        <v>110000</v>
      </c>
      <c r="DL64" s="52">
        <f t="shared" si="281"/>
        <v>124006</v>
      </c>
      <c r="DM64" s="52">
        <f t="shared" si="281"/>
        <v>178335.40000000002</v>
      </c>
      <c r="DN64" s="52">
        <f t="shared" si="281"/>
        <v>124877.40000000001</v>
      </c>
      <c r="DO64" s="52">
        <f t="shared" si="281"/>
        <v>66554.799999999988</v>
      </c>
      <c r="DP64" s="52">
        <f t="shared" si="281"/>
        <v>81222.400000000009</v>
      </c>
      <c r="DQ64" s="52">
        <f t="shared" si="281"/>
        <v>244890.2</v>
      </c>
      <c r="DR64" s="52">
        <f t="shared" si="281"/>
        <v>206099.80000000002</v>
      </c>
      <c r="DS64" s="52">
        <f t="shared" si="281"/>
        <v>26159</v>
      </c>
      <c r="DT64" s="52">
        <f t="shared" si="281"/>
        <v>52306</v>
      </c>
      <c r="DU64" s="52">
        <f t="shared" si="281"/>
        <v>9101</v>
      </c>
      <c r="DV64" s="52">
        <f t="shared" si="281"/>
        <v>18102</v>
      </c>
      <c r="DW64" s="52">
        <f t="shared" si="281"/>
        <v>35260</v>
      </c>
      <c r="DX64" s="52">
        <f t="shared" si="281"/>
        <v>70408</v>
      </c>
      <c r="DY64" s="52">
        <f t="shared" si="281"/>
        <v>209517</v>
      </c>
      <c r="DZ64" s="52">
        <f t="shared" si="281"/>
        <v>278001</v>
      </c>
      <c r="EA64" s="52">
        <f t="shared" si="281"/>
        <v>76835</v>
      </c>
      <c r="EB64" s="52">
        <f t="shared" ref="EB64:GM64" si="282">EB53+EB56+EB58+EB63</f>
        <v>125499</v>
      </c>
      <c r="EC64" s="52">
        <f t="shared" si="282"/>
        <v>286352</v>
      </c>
      <c r="ED64" s="52">
        <f t="shared" si="282"/>
        <v>403500</v>
      </c>
      <c r="EE64" s="52">
        <f t="shared" si="282"/>
        <v>133021</v>
      </c>
      <c r="EF64" s="52">
        <f t="shared" si="282"/>
        <v>143800</v>
      </c>
      <c r="EG64" s="52">
        <f t="shared" si="282"/>
        <v>39282</v>
      </c>
      <c r="EH64" s="52">
        <f t="shared" si="282"/>
        <v>46200</v>
      </c>
      <c r="EI64" s="52">
        <f t="shared" si="282"/>
        <v>172303</v>
      </c>
      <c r="EJ64" s="52">
        <f t="shared" si="282"/>
        <v>190000</v>
      </c>
      <c r="EK64" s="52">
        <f t="shared" si="282"/>
        <v>38815</v>
      </c>
      <c r="EL64" s="52">
        <f t="shared" si="282"/>
        <v>12724</v>
      </c>
      <c r="EM64" s="52">
        <f t="shared" si="282"/>
        <v>10049</v>
      </c>
      <c r="EN64" s="52">
        <f t="shared" si="282"/>
        <v>14776</v>
      </c>
      <c r="EO64" s="52">
        <f t="shared" si="282"/>
        <v>48864</v>
      </c>
      <c r="EP64" s="52">
        <f t="shared" si="282"/>
        <v>27500</v>
      </c>
      <c r="EQ64" s="52">
        <f t="shared" si="282"/>
        <v>284996</v>
      </c>
      <c r="ER64" s="52">
        <f t="shared" si="282"/>
        <v>263925</v>
      </c>
      <c r="ES64" s="52">
        <f t="shared" si="282"/>
        <v>119496</v>
      </c>
      <c r="ET64" s="52">
        <f t="shared" si="282"/>
        <v>124276</v>
      </c>
      <c r="EU64" s="52">
        <f t="shared" si="282"/>
        <v>404492</v>
      </c>
      <c r="EV64" s="52">
        <f t="shared" si="282"/>
        <v>388201</v>
      </c>
      <c r="EW64" s="52">
        <f t="shared" si="282"/>
        <v>139094</v>
      </c>
      <c r="EX64" s="52">
        <f t="shared" si="282"/>
        <v>121300</v>
      </c>
      <c r="EY64" s="52">
        <f t="shared" si="282"/>
        <v>62467</v>
      </c>
      <c r="EZ64" s="52">
        <f t="shared" si="282"/>
        <v>60700</v>
      </c>
      <c r="FA64" s="52">
        <f t="shared" si="282"/>
        <v>201561</v>
      </c>
      <c r="FB64" s="52">
        <f t="shared" si="282"/>
        <v>182000</v>
      </c>
      <c r="FC64" s="52">
        <f t="shared" si="282"/>
        <v>61502</v>
      </c>
      <c r="FD64" s="52">
        <f t="shared" si="282"/>
        <v>24514</v>
      </c>
      <c r="FE64" s="52">
        <f t="shared" si="282"/>
        <v>15664</v>
      </c>
      <c r="FF64" s="52">
        <f t="shared" si="282"/>
        <v>6489</v>
      </c>
      <c r="FG64" s="52">
        <f t="shared" si="282"/>
        <v>77166</v>
      </c>
      <c r="FH64" s="52">
        <f t="shared" si="282"/>
        <v>31003</v>
      </c>
      <c r="FI64" s="52">
        <f t="shared" si="282"/>
        <v>18534.7</v>
      </c>
      <c r="FJ64" s="52">
        <f t="shared" si="282"/>
        <v>26894</v>
      </c>
      <c r="FK64" s="52">
        <f t="shared" si="282"/>
        <v>43248.3</v>
      </c>
      <c r="FL64" s="52">
        <f t="shared" si="282"/>
        <v>32806</v>
      </c>
      <c r="FM64" s="52">
        <f t="shared" si="282"/>
        <v>61783</v>
      </c>
      <c r="FN64" s="52">
        <f t="shared" si="282"/>
        <v>59700</v>
      </c>
      <c r="FO64" s="52">
        <f t="shared" si="282"/>
        <v>180209</v>
      </c>
      <c r="FP64" s="52">
        <f t="shared" si="282"/>
        <v>188463</v>
      </c>
      <c r="FQ64" s="52">
        <f t="shared" si="282"/>
        <v>79855</v>
      </c>
      <c r="FR64" s="52">
        <f t="shared" si="282"/>
        <v>86538</v>
      </c>
      <c r="FS64" s="52">
        <f t="shared" si="282"/>
        <v>260064</v>
      </c>
      <c r="FT64" s="52">
        <f t="shared" si="282"/>
        <v>275001</v>
      </c>
      <c r="FU64" s="52">
        <f t="shared" si="282"/>
        <v>142940</v>
      </c>
      <c r="FV64" s="52">
        <f t="shared" si="282"/>
        <v>188936</v>
      </c>
      <c r="FW64" s="52">
        <f t="shared" si="282"/>
        <v>104006</v>
      </c>
      <c r="FX64" s="52">
        <f t="shared" si="282"/>
        <v>134064</v>
      </c>
      <c r="FY64" s="52">
        <f t="shared" si="282"/>
        <v>246946</v>
      </c>
      <c r="FZ64" s="52">
        <f t="shared" si="282"/>
        <v>323000</v>
      </c>
      <c r="GA64" s="52">
        <f t="shared" si="282"/>
        <v>21648</v>
      </c>
      <c r="GB64" s="52">
        <f t="shared" si="282"/>
        <v>28150</v>
      </c>
      <c r="GC64" s="52">
        <f t="shared" si="282"/>
        <v>11152</v>
      </c>
      <c r="GD64" s="52">
        <f t="shared" si="282"/>
        <v>9850</v>
      </c>
      <c r="GE64" s="52">
        <f t="shared" si="282"/>
        <v>32800</v>
      </c>
      <c r="GF64" s="52">
        <f t="shared" si="282"/>
        <v>38000</v>
      </c>
      <c r="GG64" s="52">
        <f t="shared" si="282"/>
        <v>120279</v>
      </c>
      <c r="GH64" s="52">
        <f t="shared" si="282"/>
        <v>127042.61000000002</v>
      </c>
      <c r="GI64" s="52">
        <f t="shared" si="282"/>
        <v>215687</v>
      </c>
      <c r="GJ64" s="52">
        <f t="shared" si="282"/>
        <v>248357.06999999998</v>
      </c>
      <c r="GK64" s="52">
        <f t="shared" si="282"/>
        <v>335966</v>
      </c>
      <c r="GL64" s="52">
        <f t="shared" si="282"/>
        <v>375399.68000000005</v>
      </c>
      <c r="GM64" s="52">
        <f t="shared" si="282"/>
        <v>24206</v>
      </c>
      <c r="GN64" s="52">
        <f t="shared" ref="GN64:HJ64" si="283">GN53+GN56+GN58+GN63</f>
        <v>15518</v>
      </c>
      <c r="GO64" s="52">
        <f t="shared" si="283"/>
        <v>10394</v>
      </c>
      <c r="GP64" s="52">
        <f t="shared" si="283"/>
        <v>9482</v>
      </c>
      <c r="GQ64" s="52">
        <f t="shared" si="283"/>
        <v>34600</v>
      </c>
      <c r="GR64" s="52">
        <f t="shared" si="283"/>
        <v>25000</v>
      </c>
      <c r="GS64" s="52">
        <f t="shared" si="283"/>
        <v>69447</v>
      </c>
      <c r="GT64" s="52">
        <f t="shared" si="283"/>
        <v>85000</v>
      </c>
      <c r="GU64" s="52">
        <f t="shared" si="283"/>
        <v>27227</v>
      </c>
      <c r="GV64" s="52">
        <f t="shared" si="283"/>
        <v>29900</v>
      </c>
      <c r="GW64" s="52">
        <f t="shared" si="283"/>
        <v>96674</v>
      </c>
      <c r="GX64" s="52">
        <f t="shared" si="283"/>
        <v>114900</v>
      </c>
      <c r="GY64" s="52">
        <f t="shared" si="283"/>
        <v>104240</v>
      </c>
      <c r="GZ64" s="52">
        <f t="shared" si="283"/>
        <v>102500</v>
      </c>
      <c r="HA64" s="52">
        <f t="shared" si="283"/>
        <v>7302</v>
      </c>
      <c r="HB64" s="52">
        <f t="shared" si="283"/>
        <v>7500</v>
      </c>
      <c r="HC64" s="52">
        <f t="shared" si="283"/>
        <v>111542</v>
      </c>
      <c r="HD64" s="52">
        <f t="shared" si="283"/>
        <v>110000</v>
      </c>
      <c r="HE64" s="52">
        <f t="shared" si="283"/>
        <v>299000</v>
      </c>
      <c r="HF64" s="52">
        <f t="shared" si="283"/>
        <v>220437</v>
      </c>
      <c r="HG64" s="52">
        <f t="shared" si="283"/>
        <v>31520</v>
      </c>
      <c r="HH64" s="52">
        <f t="shared" si="283"/>
        <v>37463</v>
      </c>
      <c r="HI64" s="52">
        <f t="shared" si="283"/>
        <v>330520</v>
      </c>
      <c r="HJ64" s="52">
        <f t="shared" si="283"/>
        <v>257900</v>
      </c>
      <c r="HK64" s="52">
        <f t="shared" ref="HK64:HP64" si="284">C64+I64+O64+U64+AA64+AG64+AM64+AS64+AY64+BE64+BK64+BQ64+BW64+CC64+CI64+CO64+CU64+DA64+DG64+DM64+DS64+DY64+EE64+EK64+EQ64+EW64+FC64+FI64+FO64+FU64+GA64+GG64+GM64+GS64+GY64+HE64</f>
        <v>5057531.5999999996</v>
      </c>
      <c r="HL64" s="52">
        <f t="shared" si="284"/>
        <v>4098781.01</v>
      </c>
      <c r="HM64" s="52">
        <f t="shared" si="284"/>
        <v>2142977.6</v>
      </c>
      <c r="HN64" s="52">
        <f t="shared" si="284"/>
        <v>1987166.97</v>
      </c>
      <c r="HO64" s="52">
        <f>HK64+HM64</f>
        <v>7200509.1999999993</v>
      </c>
      <c r="HP64" s="52">
        <f t="shared" si="284"/>
        <v>6085947.9799999995</v>
      </c>
    </row>
    <row r="65" spans="1:224" s="48" customFormat="1" ht="15" customHeight="1" x14ac:dyDescent="0.25">
      <c r="A65" s="208"/>
      <c r="B65" s="208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</row>
    <row r="66" spans="1:224" s="48" customFormat="1" ht="15" customHeight="1" x14ac:dyDescent="0.25">
      <c r="B66" s="89"/>
      <c r="C66" s="88"/>
      <c r="D66" s="88"/>
      <c r="I66" s="88"/>
      <c r="J66" s="88"/>
      <c r="K66" s="88"/>
      <c r="O66" s="88"/>
      <c r="P66" s="88"/>
      <c r="U66" s="88"/>
      <c r="V66" s="88"/>
      <c r="AA66" s="88"/>
      <c r="AB66" s="88"/>
      <c r="AE66" s="91"/>
      <c r="AF66" s="91"/>
      <c r="AG66" s="88"/>
      <c r="AH66" s="88"/>
      <c r="AK66" s="91"/>
      <c r="AL66" s="91"/>
      <c r="AM66" s="88"/>
      <c r="AN66" s="88"/>
      <c r="AS66" s="88"/>
      <c r="AT66" s="88"/>
      <c r="AY66" s="88"/>
      <c r="AZ66" s="88"/>
      <c r="BE66" s="88"/>
      <c r="BF66" s="88"/>
      <c r="BK66" s="88"/>
      <c r="BL66" s="88"/>
      <c r="BQ66" s="90"/>
      <c r="BR66" s="90"/>
      <c r="BS66" s="209"/>
      <c r="BT66" s="209"/>
      <c r="BU66" s="209"/>
      <c r="BV66" s="209"/>
      <c r="BW66" s="88"/>
      <c r="BX66" s="88"/>
      <c r="CC66" s="88"/>
      <c r="CD66" s="88"/>
      <c r="CI66" s="88"/>
      <c r="CJ66" s="88"/>
      <c r="CO66" s="88"/>
      <c r="CP66" s="88"/>
      <c r="DG66" s="85"/>
      <c r="DH66" s="85"/>
      <c r="DI66" s="62"/>
      <c r="DJ66" s="62"/>
      <c r="DK66" s="62"/>
      <c r="DL66" s="62"/>
      <c r="DM66" s="88"/>
      <c r="DN66" s="88"/>
      <c r="DS66" s="88"/>
      <c r="DT66" s="88"/>
      <c r="DY66" s="88"/>
      <c r="DZ66" s="88"/>
      <c r="EE66" s="88"/>
      <c r="EF66" s="88"/>
      <c r="EK66" s="88"/>
      <c r="EL66" s="88"/>
      <c r="EQ66" s="88"/>
      <c r="ER66" s="88"/>
      <c r="EW66" s="88"/>
      <c r="EX66" s="88"/>
      <c r="FC66" s="88"/>
      <c r="FD66" s="88"/>
      <c r="FI66" s="88"/>
      <c r="FJ66" s="88"/>
      <c r="FO66" s="88"/>
      <c r="FP66" s="88"/>
      <c r="FU66" s="88"/>
      <c r="FV66" s="88"/>
      <c r="GA66" s="88"/>
      <c r="GB66" s="88"/>
      <c r="GG66" s="88"/>
      <c r="GH66" s="88"/>
      <c r="GM66" s="88"/>
      <c r="GN66" s="88"/>
      <c r="GS66" s="88"/>
      <c r="GT66" s="88"/>
      <c r="GW66" s="91"/>
      <c r="GX66" s="91"/>
      <c r="GY66" s="88"/>
      <c r="GZ66" s="88"/>
      <c r="HE66" s="88"/>
      <c r="HF66" s="88"/>
      <c r="HI66" s="91"/>
      <c r="HJ66" s="91"/>
      <c r="HK66" s="88"/>
      <c r="HN66" s="88"/>
      <c r="HO66" s="90"/>
    </row>
    <row r="67" spans="1:224" s="48" customFormat="1" ht="15" customHeight="1" x14ac:dyDescent="0.25">
      <c r="B67" s="89"/>
      <c r="D67" s="89"/>
      <c r="E67" s="89"/>
      <c r="G67" s="90"/>
      <c r="H67" s="88"/>
      <c r="I67" s="89"/>
      <c r="K67" s="89"/>
      <c r="M67" s="88"/>
      <c r="N67" s="88"/>
      <c r="O67" s="89"/>
      <c r="Q67" s="89"/>
      <c r="S67" s="88"/>
      <c r="T67" s="88"/>
      <c r="W67" s="89"/>
      <c r="Y67" s="88"/>
      <c r="Z67" s="88"/>
      <c r="AC67" s="89"/>
      <c r="AE67" s="88"/>
      <c r="AF67" s="88"/>
      <c r="AI67" s="89"/>
      <c r="AK67" s="88"/>
      <c r="AL67" s="88"/>
      <c r="AO67" s="89"/>
      <c r="AQ67" s="88"/>
      <c r="AR67" s="88"/>
      <c r="AU67" s="89"/>
      <c r="AW67" s="88"/>
      <c r="AX67" s="88"/>
      <c r="BA67" s="89"/>
      <c r="BC67" s="88"/>
      <c r="BD67" s="88"/>
      <c r="BG67" s="89"/>
      <c r="BI67" s="88"/>
      <c r="BJ67" s="88"/>
      <c r="BM67" s="89"/>
      <c r="BO67" s="88"/>
      <c r="BP67" s="88"/>
      <c r="BQ67" s="209"/>
      <c r="BR67" s="209"/>
      <c r="BS67" s="89"/>
      <c r="BT67" s="209"/>
      <c r="BU67" s="90"/>
      <c r="BV67" s="90"/>
      <c r="BY67" s="89"/>
      <c r="CA67" s="88"/>
      <c r="CB67" s="88"/>
      <c r="CE67" s="89"/>
      <c r="CG67" s="88"/>
      <c r="CH67" s="88"/>
      <c r="CK67" s="89"/>
      <c r="CM67" s="88"/>
      <c r="CN67" s="88"/>
      <c r="CQ67" s="89"/>
      <c r="CS67" s="88"/>
      <c r="CT67" s="88"/>
      <c r="DG67" s="62"/>
      <c r="DH67" s="62"/>
      <c r="DI67" s="89"/>
      <c r="DJ67" s="62"/>
      <c r="DK67" s="86"/>
      <c r="DL67" s="86"/>
      <c r="DO67" s="89"/>
      <c r="DQ67" s="88"/>
      <c r="DR67" s="88"/>
      <c r="DU67" s="89"/>
      <c r="DW67" s="88"/>
      <c r="DX67" s="88"/>
      <c r="EA67" s="89"/>
      <c r="EC67" s="88"/>
      <c r="ED67" s="88"/>
      <c r="EG67" s="89"/>
      <c r="EI67" s="88"/>
      <c r="EJ67" s="88"/>
      <c r="EM67" s="89"/>
      <c r="EO67" s="88"/>
      <c r="EP67" s="88"/>
      <c r="ES67" s="89"/>
      <c r="EU67" s="88"/>
      <c r="EV67" s="88"/>
      <c r="EZ67" s="89"/>
      <c r="FA67" s="88"/>
      <c r="FB67" s="88"/>
      <c r="FE67" s="89"/>
      <c r="FG67" s="88"/>
      <c r="FH67" s="88"/>
      <c r="FK67" s="89"/>
      <c r="FM67" s="88"/>
      <c r="FN67" s="88"/>
      <c r="FQ67" s="89"/>
      <c r="FS67" s="88"/>
      <c r="FT67" s="88"/>
      <c r="FW67" s="89"/>
      <c r="FY67" s="88"/>
      <c r="FZ67" s="88"/>
      <c r="GC67" s="89"/>
      <c r="GE67" s="88"/>
      <c r="GF67" s="88"/>
      <c r="GI67" s="89"/>
      <c r="GK67" s="88"/>
      <c r="GL67" s="88"/>
      <c r="GO67" s="89"/>
      <c r="GQ67" s="88"/>
      <c r="GR67" s="88"/>
      <c r="GT67" s="88"/>
      <c r="GU67" s="89"/>
      <c r="GV67" s="88"/>
      <c r="GW67" s="88"/>
      <c r="GX67" s="88"/>
      <c r="HA67" s="89"/>
      <c r="HC67" s="88"/>
      <c r="HD67" s="88"/>
      <c r="HG67" s="89"/>
      <c r="HI67" s="88"/>
      <c r="HJ67" s="88"/>
      <c r="HP67" s="88"/>
    </row>
    <row r="68" spans="1:224" s="48" customFormat="1" ht="15" customHeight="1" x14ac:dyDescent="0.25">
      <c r="M68" s="88"/>
      <c r="U68" s="89"/>
      <c r="AA68" s="89"/>
      <c r="CG68" s="89"/>
      <c r="CT68" s="89"/>
      <c r="EK68" s="89"/>
    </row>
    <row r="69" spans="1:224" s="48" customFormat="1" ht="15" customHeight="1" x14ac:dyDescent="0.25">
      <c r="J69" s="88"/>
      <c r="AG69" s="59"/>
      <c r="AH69" s="59"/>
      <c r="AI69" s="59"/>
    </row>
    <row r="70" spans="1:224" s="48" customFormat="1" ht="15" customHeight="1" x14ac:dyDescent="0.25">
      <c r="GT70" s="88"/>
      <c r="GV70" s="88"/>
      <c r="HC70" s="88"/>
    </row>
    <row r="71" spans="1:224" s="48" customFormat="1" ht="15" customHeight="1" x14ac:dyDescent="0.25"/>
    <row r="72" spans="1:224" s="48" customFormat="1" ht="15" customHeight="1" x14ac:dyDescent="0.25"/>
    <row r="73" spans="1:224" s="48" customFormat="1" ht="15" customHeight="1" x14ac:dyDescent="0.25"/>
    <row r="74" spans="1:224" ht="15" customHeight="1" x14ac:dyDescent="0.25"/>
    <row r="75" spans="1:224" ht="15" customHeight="1" x14ac:dyDescent="0.25"/>
    <row r="76" spans="1:224" ht="15" customHeight="1" x14ac:dyDescent="0.25"/>
    <row r="77" spans="1:224" ht="15" customHeight="1" x14ac:dyDescent="0.25"/>
    <row r="78" spans="1:224" ht="15" customHeight="1" x14ac:dyDescent="0.25"/>
    <row r="79" spans="1:224" ht="15" customHeight="1" x14ac:dyDescent="0.25"/>
    <row r="80" spans="1:224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</sheetData>
  <mergeCells count="150">
    <mergeCell ref="GS8:GT8"/>
    <mergeCell ref="GU8:GV8"/>
    <mergeCell ref="HI8:HJ8"/>
    <mergeCell ref="HK8:HL8"/>
    <mergeCell ref="HM8:HN8"/>
    <mergeCell ref="GW8:GX8"/>
    <mergeCell ref="HO8:HP8"/>
    <mergeCell ref="GY8:GZ8"/>
    <mergeCell ref="HA8:HB8"/>
    <mergeCell ref="HC8:HD8"/>
    <mergeCell ref="HE8:HF8"/>
    <mergeCell ref="HG8:HH8"/>
    <mergeCell ref="FU8:FV8"/>
    <mergeCell ref="FW8:FX8"/>
    <mergeCell ref="GA8:GB8"/>
    <mergeCell ref="GC8:GD8"/>
    <mergeCell ref="GE8:GF8"/>
    <mergeCell ref="FY8:FZ8"/>
    <mergeCell ref="GG8:GH8"/>
    <mergeCell ref="GI8:GJ8"/>
    <mergeCell ref="GQ8:GR8"/>
    <mergeCell ref="GK8:GL8"/>
    <mergeCell ref="GM8:GN8"/>
    <mergeCell ref="GO8:GP8"/>
    <mergeCell ref="EW8:EX8"/>
    <mergeCell ref="EY8:EZ8"/>
    <mergeCell ref="FC8:FD8"/>
    <mergeCell ref="FE8:FF8"/>
    <mergeCell ref="FG8:FH8"/>
    <mergeCell ref="FA8:FB8"/>
    <mergeCell ref="FI8:FJ8"/>
    <mergeCell ref="FK8:FL8"/>
    <mergeCell ref="FS8:FT8"/>
    <mergeCell ref="FM8:FN8"/>
    <mergeCell ref="FO8:FP8"/>
    <mergeCell ref="FQ8:FR8"/>
    <mergeCell ref="EG8:EH8"/>
    <mergeCell ref="EI8:EJ8"/>
    <mergeCell ref="EC8:ED8"/>
    <mergeCell ref="EK8:EL8"/>
    <mergeCell ref="EM8:EN8"/>
    <mergeCell ref="EU8:EV8"/>
    <mergeCell ref="EO8:EP8"/>
    <mergeCell ref="EQ8:ER8"/>
    <mergeCell ref="ES8:ET8"/>
    <mergeCell ref="DM8:DN8"/>
    <mergeCell ref="DO8:DP8"/>
    <mergeCell ref="DW8:DX8"/>
    <mergeCell ref="DQ8:DR8"/>
    <mergeCell ref="DS8:DT8"/>
    <mergeCell ref="DU8:DV8"/>
    <mergeCell ref="DY8:DZ8"/>
    <mergeCell ref="EA8:EB8"/>
    <mergeCell ref="EE8:EF8"/>
    <mergeCell ref="CY8:CZ8"/>
    <mergeCell ref="CS8:CT8"/>
    <mergeCell ref="CU8:CV8"/>
    <mergeCell ref="CW8:CX8"/>
    <mergeCell ref="DA8:DB8"/>
    <mergeCell ref="DC8:DD8"/>
    <mergeCell ref="DG8:DH8"/>
    <mergeCell ref="DI8:DJ8"/>
    <mergeCell ref="DK8:DL8"/>
    <mergeCell ref="DE8:DF8"/>
    <mergeCell ref="CA8:CB8"/>
    <mergeCell ref="CC8:CD8"/>
    <mergeCell ref="CE8:CF8"/>
    <mergeCell ref="CI8:CJ8"/>
    <mergeCell ref="CK8:CL8"/>
    <mergeCell ref="CM8:CN8"/>
    <mergeCell ref="CG8:CH8"/>
    <mergeCell ref="CO8:CP8"/>
    <mergeCell ref="CQ8:CR8"/>
    <mergeCell ref="AU8:AV8"/>
    <mergeCell ref="BU8:BV8"/>
    <mergeCell ref="BW8:BX8"/>
    <mergeCell ref="BY8:BZ8"/>
    <mergeCell ref="AW8:AX8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GG6:GL7"/>
    <mergeCell ref="GM6:GR7"/>
    <mergeCell ref="GS6:GX7"/>
    <mergeCell ref="GY6:HD7"/>
    <mergeCell ref="HE6:HJ7"/>
    <mergeCell ref="HK6:HP7"/>
    <mergeCell ref="C8:D8"/>
    <mergeCell ref="E8:F8"/>
    <mergeCell ref="G8:H8"/>
    <mergeCell ref="I8:J8"/>
    <mergeCell ref="K8:L8"/>
    <mergeCell ref="M8:N8"/>
    <mergeCell ref="O8:P8"/>
    <mergeCell ref="Y8:Z8"/>
    <mergeCell ref="AA8:AB8"/>
    <mergeCell ref="AC8:AD8"/>
    <mergeCell ref="AE8:AF8"/>
    <mergeCell ref="AG8:AH8"/>
    <mergeCell ref="AI8:AJ8"/>
    <mergeCell ref="AK8:AL8"/>
    <mergeCell ref="AM8:AN8"/>
    <mergeCell ref="AO8:AP8"/>
    <mergeCell ref="AQ8:AR8"/>
    <mergeCell ref="AS8:AT8"/>
    <mergeCell ref="EE6:EJ7"/>
    <mergeCell ref="EK6:EP7"/>
    <mergeCell ref="EQ6:EV7"/>
    <mergeCell ref="EW6:FB7"/>
    <mergeCell ref="FC6:FH7"/>
    <mergeCell ref="FI6:FN7"/>
    <mergeCell ref="FO6:FT7"/>
    <mergeCell ref="FU6:FZ7"/>
    <mergeCell ref="GA6:GF7"/>
    <mergeCell ref="CC6:CH7"/>
    <mergeCell ref="CI6:CN7"/>
    <mergeCell ref="CO6:CT7"/>
    <mergeCell ref="CU6:CZ7"/>
    <mergeCell ref="DA6:DF7"/>
    <mergeCell ref="DG6:DL7"/>
    <mergeCell ref="DM6:DR7"/>
    <mergeCell ref="DS6:DX7"/>
    <mergeCell ref="DY6:ED7"/>
    <mergeCell ref="AA6:AF7"/>
    <mergeCell ref="AG6:AL7"/>
    <mergeCell ref="AM6:AR7"/>
    <mergeCell ref="AS6:AX7"/>
    <mergeCell ref="AY6:BD7"/>
    <mergeCell ref="BE6:BJ7"/>
    <mergeCell ref="BK6:BP7"/>
    <mergeCell ref="BQ6:BV7"/>
    <mergeCell ref="BW6:CB7"/>
    <mergeCell ref="A6:A9"/>
    <mergeCell ref="B6:B9"/>
    <mergeCell ref="C6:H7"/>
    <mergeCell ref="I6:N7"/>
    <mergeCell ref="O6:T7"/>
    <mergeCell ref="U6:Z7"/>
    <mergeCell ref="Q8:R8"/>
    <mergeCell ref="S8:T8"/>
    <mergeCell ref="U8:V8"/>
    <mergeCell ref="W8:X8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4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1.42578125" customWidth="1"/>
    <col min="4" max="4" width="10.28515625" customWidth="1"/>
    <col min="5" max="5" width="9.28515625" customWidth="1"/>
    <col min="6" max="6" width="11.28515625" customWidth="1"/>
    <col min="7" max="7" width="11.140625" customWidth="1"/>
    <col min="8" max="8" width="11.7109375" customWidth="1"/>
    <col min="9" max="9" width="10.28515625" customWidth="1"/>
    <col min="10" max="10" width="9.85546875" customWidth="1"/>
    <col min="11" max="11" width="10.28515625" customWidth="1"/>
    <col min="12" max="12" width="10.5703125" customWidth="1"/>
    <col min="13" max="14" width="10.28515625" customWidth="1"/>
    <col min="15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114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Loan'!FG11</f>
        <v>4109</v>
      </c>
      <c r="D8" s="190">
        <f>'Crop Loan'!FH11</f>
        <v>1786</v>
      </c>
      <c r="E8" s="59">
        <v>1976</v>
      </c>
      <c r="F8" s="59">
        <v>1144.04</v>
      </c>
      <c r="G8" s="59">
        <v>418</v>
      </c>
      <c r="H8" s="59">
        <v>241.8</v>
      </c>
      <c r="I8" s="59">
        <v>281</v>
      </c>
      <c r="J8" s="59">
        <v>168.51</v>
      </c>
      <c r="K8" s="59">
        <v>376</v>
      </c>
      <c r="L8" s="59">
        <v>217.55</v>
      </c>
      <c r="M8" s="190">
        <f>C8+E8+I8+K8</f>
        <v>6742</v>
      </c>
      <c r="N8" s="190">
        <f>D8+F8+J8+L8</f>
        <v>3316.1000000000004</v>
      </c>
      <c r="O8" s="59">
        <v>68</v>
      </c>
      <c r="P8" s="59">
        <v>368.05</v>
      </c>
      <c r="Q8" s="59">
        <v>519</v>
      </c>
      <c r="R8" s="59">
        <v>5490.34</v>
      </c>
      <c r="S8" s="59">
        <v>0</v>
      </c>
      <c r="T8" s="59">
        <v>0</v>
      </c>
      <c r="U8" s="59">
        <v>457</v>
      </c>
      <c r="V8" s="59">
        <v>2377.2800000000002</v>
      </c>
      <c r="W8" s="59">
        <v>103</v>
      </c>
      <c r="X8" s="59">
        <v>559.47</v>
      </c>
      <c r="Y8" s="59">
        <f>O8+Q8+S8+U8+W8</f>
        <v>1147</v>
      </c>
      <c r="Z8" s="59">
        <f>P8+R8+T8+V8+X8</f>
        <v>8795.14</v>
      </c>
      <c r="AA8" s="59">
        <v>0</v>
      </c>
      <c r="AB8" s="59">
        <v>0</v>
      </c>
      <c r="AC8" s="59">
        <v>239</v>
      </c>
      <c r="AD8" s="59">
        <v>126.68</v>
      </c>
      <c r="AE8" s="59">
        <v>3089</v>
      </c>
      <c r="AF8" s="59">
        <v>4984.91</v>
      </c>
      <c r="AG8" s="59">
        <v>0</v>
      </c>
      <c r="AH8" s="59">
        <v>0</v>
      </c>
      <c r="AI8" s="59">
        <v>0</v>
      </c>
      <c r="AJ8" s="59">
        <v>0</v>
      </c>
      <c r="AK8" s="59">
        <v>2724</v>
      </c>
      <c r="AL8" s="59">
        <v>1460.78</v>
      </c>
      <c r="AM8" s="59">
        <f>M8+Y8+AA8+AC8+AE8+AG8+AI8+AK8</f>
        <v>13941</v>
      </c>
      <c r="AN8" s="59">
        <f>N8+Z8+AB8+AD8+AF8+AH8+AJ8+AL8</f>
        <v>18683.61</v>
      </c>
      <c r="AO8" s="59">
        <v>2091</v>
      </c>
      <c r="AP8" s="59">
        <v>2802.54</v>
      </c>
      <c r="AQ8" s="59">
        <v>0</v>
      </c>
      <c r="AR8" s="59">
        <v>0</v>
      </c>
      <c r="AS8" s="59">
        <v>0</v>
      </c>
      <c r="AT8" s="59">
        <v>0</v>
      </c>
      <c r="AU8" s="59">
        <v>5167</v>
      </c>
      <c r="AV8" s="59">
        <v>5169.67</v>
      </c>
      <c r="AW8" s="59">
        <v>0</v>
      </c>
      <c r="AX8" s="59">
        <v>0</v>
      </c>
      <c r="AY8" s="59">
        <v>2443</v>
      </c>
      <c r="AZ8" s="59">
        <v>2444.65</v>
      </c>
      <c r="BA8" s="59">
        <f>AQ8+AS8+AU8+AW8+AY8</f>
        <v>7610</v>
      </c>
      <c r="BB8" s="59">
        <v>7614.32</v>
      </c>
      <c r="BC8" s="59">
        <v>21551</v>
      </c>
      <c r="BD8" s="59">
        <v>26297.98</v>
      </c>
    </row>
    <row r="9" spans="1:56" s="105" customFormat="1" ht="15.75" x14ac:dyDescent="0.25">
      <c r="A9" s="59">
        <v>2</v>
      </c>
      <c r="B9" s="59" t="s">
        <v>37</v>
      </c>
      <c r="C9" s="190">
        <f>'Crop Loan'!FG12</f>
        <v>10828</v>
      </c>
      <c r="D9" s="190">
        <f>'Crop Loan'!FH12</f>
        <v>4968</v>
      </c>
      <c r="E9" s="59">
        <v>16631</v>
      </c>
      <c r="F9" s="59">
        <v>9581.48</v>
      </c>
      <c r="G9" s="59">
        <v>920</v>
      </c>
      <c r="H9" s="59">
        <v>534.58000000000004</v>
      </c>
      <c r="I9" s="59">
        <v>511</v>
      </c>
      <c r="J9" s="59">
        <v>297.04000000000002</v>
      </c>
      <c r="K9" s="59">
        <v>1096</v>
      </c>
      <c r="L9" s="59">
        <v>630.97</v>
      </c>
      <c r="M9" s="190">
        <f t="shared" ref="M9:M19" si="0">C9+E9+I9+K9</f>
        <v>29066</v>
      </c>
      <c r="N9" s="190">
        <f t="shared" ref="N9:N19" si="1">D9+F9+J9+L9</f>
        <v>15477.49</v>
      </c>
      <c r="O9" s="59">
        <v>0</v>
      </c>
      <c r="P9" s="59">
        <v>0</v>
      </c>
      <c r="Q9" s="59">
        <v>2428</v>
      </c>
      <c r="R9" s="59">
        <v>25374.82</v>
      </c>
      <c r="S9" s="59">
        <v>0</v>
      </c>
      <c r="T9" s="59">
        <v>0</v>
      </c>
      <c r="U9" s="59">
        <v>115</v>
      </c>
      <c r="V9" s="59">
        <v>637.35</v>
      </c>
      <c r="W9" s="59">
        <v>24</v>
      </c>
      <c r="X9" s="59">
        <v>64.3</v>
      </c>
      <c r="Y9" s="59">
        <f t="shared" ref="Y9:Y19" si="2">O9+Q9+S9+U9+W9</f>
        <v>2567</v>
      </c>
      <c r="Z9" s="59">
        <f t="shared" ref="Z9:Z19" si="3">P9+R9+T9+V9+X9</f>
        <v>26076.469999999998</v>
      </c>
      <c r="AA9" s="59">
        <v>0</v>
      </c>
      <c r="AB9" s="59">
        <v>0</v>
      </c>
      <c r="AC9" s="59">
        <v>483</v>
      </c>
      <c r="AD9" s="59">
        <v>256.58</v>
      </c>
      <c r="AE9" s="59">
        <v>2971</v>
      </c>
      <c r="AF9" s="59">
        <v>4792.49</v>
      </c>
      <c r="AG9" s="59">
        <v>0</v>
      </c>
      <c r="AH9" s="59">
        <v>0</v>
      </c>
      <c r="AI9" s="59">
        <v>0</v>
      </c>
      <c r="AJ9" s="59">
        <v>0</v>
      </c>
      <c r="AK9" s="59">
        <v>8352</v>
      </c>
      <c r="AL9" s="59">
        <v>4495.5</v>
      </c>
      <c r="AM9" s="59">
        <f t="shared" ref="AM9:AM19" si="4">M9+Y9+AA9+AC9+AE9+AG9+AI9+AK9</f>
        <v>43439</v>
      </c>
      <c r="AN9" s="59">
        <f t="shared" ref="AN9:AN19" si="5">N9+Z9+AB9+AD9+AF9+AH9+AJ9+AL9</f>
        <v>51098.53</v>
      </c>
      <c r="AO9" s="59">
        <v>6517</v>
      </c>
      <c r="AP9" s="59">
        <v>7664.95</v>
      </c>
      <c r="AQ9" s="59">
        <v>0</v>
      </c>
      <c r="AR9" s="59">
        <v>0</v>
      </c>
      <c r="AS9" s="59">
        <v>0</v>
      </c>
      <c r="AT9" s="59">
        <v>0</v>
      </c>
      <c r="AU9" s="59">
        <v>13910</v>
      </c>
      <c r="AV9" s="59">
        <v>13907.59</v>
      </c>
      <c r="AW9" s="59">
        <v>0</v>
      </c>
      <c r="AX9" s="59">
        <v>0</v>
      </c>
      <c r="AY9" s="59">
        <v>5272</v>
      </c>
      <c r="AZ9" s="59">
        <v>5268.06</v>
      </c>
      <c r="BA9" s="59">
        <v>19182</v>
      </c>
      <c r="BB9" s="59">
        <v>19175.650000000001</v>
      </c>
      <c r="BC9" s="59">
        <v>62621</v>
      </c>
      <c r="BD9" s="59">
        <v>70275.259999999995</v>
      </c>
    </row>
    <row r="10" spans="1:56" s="105" customFormat="1" ht="15.75" x14ac:dyDescent="0.25">
      <c r="A10" s="59">
        <v>3</v>
      </c>
      <c r="B10" s="59" t="s">
        <v>38</v>
      </c>
      <c r="C10" s="190">
        <f>'Crop Loan'!FG13</f>
        <v>1590</v>
      </c>
      <c r="D10" s="190">
        <f>'Crop Loan'!FH13</f>
        <v>569</v>
      </c>
      <c r="E10" s="59">
        <v>1666</v>
      </c>
      <c r="F10" s="59">
        <v>962.19</v>
      </c>
      <c r="G10" s="59">
        <v>590</v>
      </c>
      <c r="H10" s="59">
        <v>341.34</v>
      </c>
      <c r="I10" s="59">
        <v>105</v>
      </c>
      <c r="J10" s="59">
        <v>64.56</v>
      </c>
      <c r="K10" s="59">
        <v>329</v>
      </c>
      <c r="L10" s="59">
        <v>189.97</v>
      </c>
      <c r="M10" s="190">
        <f t="shared" si="0"/>
        <v>3690</v>
      </c>
      <c r="N10" s="190">
        <f t="shared" si="1"/>
        <v>1785.72</v>
      </c>
      <c r="O10" s="59">
        <v>10</v>
      </c>
      <c r="P10" s="59">
        <v>52.3</v>
      </c>
      <c r="Q10" s="59">
        <v>821</v>
      </c>
      <c r="R10" s="59">
        <v>8634.7900000000009</v>
      </c>
      <c r="S10" s="59">
        <v>0</v>
      </c>
      <c r="T10" s="59">
        <v>0</v>
      </c>
      <c r="U10" s="59">
        <v>52</v>
      </c>
      <c r="V10" s="59">
        <v>258.5</v>
      </c>
      <c r="W10" s="59">
        <v>19</v>
      </c>
      <c r="X10" s="59">
        <v>52.67</v>
      </c>
      <c r="Y10" s="59">
        <f t="shared" si="2"/>
        <v>902</v>
      </c>
      <c r="Z10" s="59">
        <f t="shared" si="3"/>
        <v>8998.26</v>
      </c>
      <c r="AA10" s="59">
        <v>0</v>
      </c>
      <c r="AB10" s="59">
        <v>0</v>
      </c>
      <c r="AC10" s="59">
        <v>162</v>
      </c>
      <c r="AD10" s="59">
        <v>88.01</v>
      </c>
      <c r="AE10" s="59">
        <v>4647</v>
      </c>
      <c r="AF10" s="59">
        <v>7495.95</v>
      </c>
      <c r="AG10" s="59">
        <v>0</v>
      </c>
      <c r="AH10" s="59">
        <v>0</v>
      </c>
      <c r="AI10" s="59">
        <v>0</v>
      </c>
      <c r="AJ10" s="59">
        <v>0</v>
      </c>
      <c r="AK10" s="59">
        <v>3276</v>
      </c>
      <c r="AL10" s="59">
        <v>1760.4</v>
      </c>
      <c r="AM10" s="59">
        <f t="shared" si="4"/>
        <v>12677</v>
      </c>
      <c r="AN10" s="59">
        <f t="shared" si="5"/>
        <v>20128.34</v>
      </c>
      <c r="AO10" s="59">
        <v>1904</v>
      </c>
      <c r="AP10" s="59">
        <v>3019.06</v>
      </c>
      <c r="AQ10" s="59">
        <v>0</v>
      </c>
      <c r="AR10" s="59">
        <v>0</v>
      </c>
      <c r="AS10" s="59">
        <v>0</v>
      </c>
      <c r="AT10" s="59">
        <v>0</v>
      </c>
      <c r="AU10" s="59">
        <v>5643</v>
      </c>
      <c r="AV10" s="59">
        <v>5644.15</v>
      </c>
      <c r="AW10" s="59">
        <v>0</v>
      </c>
      <c r="AX10" s="59">
        <v>0</v>
      </c>
      <c r="AY10" s="59">
        <v>2080</v>
      </c>
      <c r="AZ10" s="59">
        <v>2075.02</v>
      </c>
      <c r="BA10" s="59">
        <v>7723</v>
      </c>
      <c r="BB10" s="59">
        <v>7719.17</v>
      </c>
      <c r="BC10" s="59">
        <v>20400</v>
      </c>
      <c r="BD10" s="59">
        <v>27846.27</v>
      </c>
    </row>
    <row r="11" spans="1:56" s="105" customFormat="1" ht="15.75" x14ac:dyDescent="0.25">
      <c r="A11" s="59">
        <v>4</v>
      </c>
      <c r="B11" s="59" t="s">
        <v>39</v>
      </c>
      <c r="C11" s="190">
        <f>'Crop Loan'!FG14</f>
        <v>916</v>
      </c>
      <c r="D11" s="190">
        <f>'Crop Loan'!FH14</f>
        <v>366</v>
      </c>
      <c r="E11" s="59">
        <v>623</v>
      </c>
      <c r="F11" s="59">
        <v>364.56</v>
      </c>
      <c r="G11" s="59">
        <v>117</v>
      </c>
      <c r="H11" s="59">
        <v>66.540000000000006</v>
      </c>
      <c r="I11" s="59">
        <v>104</v>
      </c>
      <c r="J11" s="59">
        <v>61.97</v>
      </c>
      <c r="K11" s="59">
        <v>130</v>
      </c>
      <c r="L11" s="59">
        <v>77.66</v>
      </c>
      <c r="M11" s="190">
        <f t="shared" si="0"/>
        <v>1773</v>
      </c>
      <c r="N11" s="190">
        <f t="shared" si="1"/>
        <v>870.18999999999994</v>
      </c>
      <c r="O11" s="59">
        <v>0</v>
      </c>
      <c r="P11" s="59">
        <v>0</v>
      </c>
      <c r="Q11" s="59">
        <v>636</v>
      </c>
      <c r="R11" s="59">
        <v>6668.09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636</v>
      </c>
      <c r="Z11" s="59">
        <f t="shared" si="3"/>
        <v>6668.09</v>
      </c>
      <c r="AA11" s="59">
        <v>0</v>
      </c>
      <c r="AB11" s="59">
        <v>0</v>
      </c>
      <c r="AC11" s="59">
        <v>158</v>
      </c>
      <c r="AD11" s="59">
        <v>84.69</v>
      </c>
      <c r="AE11" s="59">
        <v>3602</v>
      </c>
      <c r="AF11" s="59">
        <v>5816.73</v>
      </c>
      <c r="AG11" s="59">
        <v>0</v>
      </c>
      <c r="AH11" s="59">
        <v>0</v>
      </c>
      <c r="AI11" s="59">
        <v>0</v>
      </c>
      <c r="AJ11" s="59">
        <v>0</v>
      </c>
      <c r="AK11" s="59">
        <v>875</v>
      </c>
      <c r="AL11" s="59">
        <v>469.82</v>
      </c>
      <c r="AM11" s="59">
        <f t="shared" si="4"/>
        <v>7044</v>
      </c>
      <c r="AN11" s="59">
        <f t="shared" si="5"/>
        <v>13909.519999999999</v>
      </c>
      <c r="AO11" s="59">
        <v>1056</v>
      </c>
      <c r="AP11" s="59">
        <v>2086.39</v>
      </c>
      <c r="AQ11" s="59">
        <v>0</v>
      </c>
      <c r="AR11" s="59">
        <v>0</v>
      </c>
      <c r="AS11" s="59">
        <v>0</v>
      </c>
      <c r="AT11" s="59">
        <v>0</v>
      </c>
      <c r="AU11" s="59">
        <v>3979</v>
      </c>
      <c r="AV11" s="59">
        <v>3982.02</v>
      </c>
      <c r="AW11" s="59">
        <v>0</v>
      </c>
      <c r="AX11" s="59">
        <v>0</v>
      </c>
      <c r="AY11" s="59">
        <v>1665</v>
      </c>
      <c r="AZ11" s="59">
        <v>1663.65</v>
      </c>
      <c r="BA11" s="59">
        <v>5644</v>
      </c>
      <c r="BB11" s="59">
        <v>5645.67</v>
      </c>
      <c r="BC11" s="59">
        <v>12688</v>
      </c>
      <c r="BD11" s="59">
        <v>19554.919999999998</v>
      </c>
    </row>
    <row r="12" spans="1:56" s="105" customFormat="1" ht="15.75" x14ac:dyDescent="0.25">
      <c r="A12" s="59">
        <v>5</v>
      </c>
      <c r="B12" s="59" t="s">
        <v>40</v>
      </c>
      <c r="C12" s="190">
        <f>'Crop Loan'!FG15</f>
        <v>1134</v>
      </c>
      <c r="D12" s="190">
        <f>'Crop Loan'!FH15</f>
        <v>338</v>
      </c>
      <c r="E12" s="59">
        <v>1720</v>
      </c>
      <c r="F12" s="59">
        <v>990.13</v>
      </c>
      <c r="G12" s="59">
        <v>292</v>
      </c>
      <c r="H12" s="59">
        <v>167.53</v>
      </c>
      <c r="I12" s="59">
        <v>124</v>
      </c>
      <c r="J12" s="59">
        <v>74.8</v>
      </c>
      <c r="K12" s="59">
        <v>262</v>
      </c>
      <c r="L12" s="59">
        <v>151</v>
      </c>
      <c r="M12" s="190">
        <f t="shared" si="0"/>
        <v>3240</v>
      </c>
      <c r="N12" s="190">
        <f t="shared" si="1"/>
        <v>1553.93</v>
      </c>
      <c r="O12" s="59">
        <v>0</v>
      </c>
      <c r="P12" s="59">
        <v>0</v>
      </c>
      <c r="Q12" s="59">
        <v>355</v>
      </c>
      <c r="R12" s="59">
        <v>3708.29</v>
      </c>
      <c r="S12" s="59">
        <v>0</v>
      </c>
      <c r="T12" s="59">
        <v>0</v>
      </c>
      <c r="U12" s="59">
        <v>120</v>
      </c>
      <c r="V12" s="59">
        <v>618.09</v>
      </c>
      <c r="W12" s="59">
        <v>23</v>
      </c>
      <c r="X12" s="59">
        <v>124.14</v>
      </c>
      <c r="Y12" s="59">
        <f t="shared" si="2"/>
        <v>498</v>
      </c>
      <c r="Z12" s="59">
        <f t="shared" si="3"/>
        <v>4450.5200000000004</v>
      </c>
      <c r="AA12" s="59">
        <v>0</v>
      </c>
      <c r="AB12" s="59">
        <v>0</v>
      </c>
      <c r="AC12" s="59">
        <v>463</v>
      </c>
      <c r="AD12" s="59">
        <v>248.83</v>
      </c>
      <c r="AE12" s="59">
        <v>3597</v>
      </c>
      <c r="AF12" s="59">
        <v>5806.15</v>
      </c>
      <c r="AG12" s="59">
        <v>0</v>
      </c>
      <c r="AH12" s="59">
        <v>0</v>
      </c>
      <c r="AI12" s="59">
        <v>0</v>
      </c>
      <c r="AJ12" s="59">
        <v>0</v>
      </c>
      <c r="AK12" s="59">
        <v>614</v>
      </c>
      <c r="AL12" s="59">
        <v>331.72</v>
      </c>
      <c r="AM12" s="59">
        <f t="shared" si="4"/>
        <v>8412</v>
      </c>
      <c r="AN12" s="59">
        <f t="shared" si="5"/>
        <v>12391.15</v>
      </c>
      <c r="AO12" s="59">
        <v>1262</v>
      </c>
      <c r="AP12" s="59">
        <v>1858.6</v>
      </c>
      <c r="AQ12" s="59">
        <v>0</v>
      </c>
      <c r="AR12" s="59">
        <v>0</v>
      </c>
      <c r="AS12" s="59">
        <v>0</v>
      </c>
      <c r="AT12" s="59">
        <v>0</v>
      </c>
      <c r="AU12" s="59">
        <v>3463</v>
      </c>
      <c r="AV12" s="59">
        <v>3462.78</v>
      </c>
      <c r="AW12" s="59">
        <v>0</v>
      </c>
      <c r="AX12" s="59">
        <v>0</v>
      </c>
      <c r="AY12" s="59">
        <v>1436</v>
      </c>
      <c r="AZ12" s="59">
        <v>1435.78</v>
      </c>
      <c r="BA12" s="59">
        <v>4899</v>
      </c>
      <c r="BB12" s="59">
        <v>4898.5600000000004</v>
      </c>
      <c r="BC12" s="59">
        <v>13311</v>
      </c>
      <c r="BD12" s="59">
        <v>17289.25</v>
      </c>
    </row>
    <row r="13" spans="1:56" s="105" customFormat="1" ht="15.75" x14ac:dyDescent="0.25">
      <c r="A13" s="59">
        <v>6</v>
      </c>
      <c r="B13" s="59" t="s">
        <v>41</v>
      </c>
      <c r="C13" s="190">
        <f>'Crop Loan'!FG16</f>
        <v>981</v>
      </c>
      <c r="D13" s="190">
        <f>'Crop Loan'!FH16</f>
        <v>403</v>
      </c>
      <c r="E13" s="59">
        <v>339</v>
      </c>
      <c r="F13" s="59">
        <v>197.14</v>
      </c>
      <c r="G13" s="59">
        <v>104</v>
      </c>
      <c r="H13" s="59">
        <v>60.24</v>
      </c>
      <c r="I13" s="59">
        <v>73</v>
      </c>
      <c r="J13" s="59">
        <v>43.72</v>
      </c>
      <c r="K13" s="59">
        <v>25</v>
      </c>
      <c r="L13" s="59">
        <v>14.75</v>
      </c>
      <c r="M13" s="190">
        <f t="shared" si="0"/>
        <v>1418</v>
      </c>
      <c r="N13" s="190">
        <f t="shared" si="1"/>
        <v>658.61</v>
      </c>
      <c r="O13" s="59">
        <v>74</v>
      </c>
      <c r="P13" s="59">
        <v>392.03</v>
      </c>
      <c r="Q13" s="59">
        <v>74</v>
      </c>
      <c r="R13" s="59">
        <v>785.43</v>
      </c>
      <c r="S13" s="59">
        <v>0</v>
      </c>
      <c r="T13" s="59">
        <v>0</v>
      </c>
      <c r="U13" s="59">
        <v>115</v>
      </c>
      <c r="V13" s="59">
        <v>588.91999999999996</v>
      </c>
      <c r="W13" s="59">
        <v>223</v>
      </c>
      <c r="X13" s="59">
        <v>1178.22</v>
      </c>
      <c r="Y13" s="59">
        <f t="shared" si="2"/>
        <v>486</v>
      </c>
      <c r="Z13" s="59">
        <f t="shared" si="3"/>
        <v>2944.6000000000004</v>
      </c>
      <c r="AA13" s="59">
        <v>0</v>
      </c>
      <c r="AB13" s="59">
        <v>0</v>
      </c>
      <c r="AC13" s="59">
        <v>173</v>
      </c>
      <c r="AD13" s="59">
        <v>92.36</v>
      </c>
      <c r="AE13" s="59">
        <v>190</v>
      </c>
      <c r="AF13" s="59">
        <v>307.87</v>
      </c>
      <c r="AG13" s="59">
        <v>0</v>
      </c>
      <c r="AH13" s="59">
        <v>0</v>
      </c>
      <c r="AI13" s="59">
        <v>0</v>
      </c>
      <c r="AJ13" s="59">
        <v>0</v>
      </c>
      <c r="AK13" s="59">
        <v>230</v>
      </c>
      <c r="AL13" s="59">
        <v>123.2</v>
      </c>
      <c r="AM13" s="59">
        <f t="shared" si="4"/>
        <v>2497</v>
      </c>
      <c r="AN13" s="59">
        <f t="shared" si="5"/>
        <v>4126.6400000000003</v>
      </c>
      <c r="AO13" s="59">
        <v>375</v>
      </c>
      <c r="AP13" s="59">
        <v>618.96</v>
      </c>
      <c r="AQ13" s="59">
        <v>0</v>
      </c>
      <c r="AR13" s="59">
        <v>0</v>
      </c>
      <c r="AS13" s="59">
        <v>0</v>
      </c>
      <c r="AT13" s="59">
        <v>0</v>
      </c>
      <c r="AU13" s="59">
        <v>120</v>
      </c>
      <c r="AV13" s="59">
        <v>121.22</v>
      </c>
      <c r="AW13" s="59">
        <v>0</v>
      </c>
      <c r="AX13" s="59">
        <v>0</v>
      </c>
      <c r="AY13" s="59">
        <v>181</v>
      </c>
      <c r="AZ13" s="59">
        <v>181.85</v>
      </c>
      <c r="BA13" s="59">
        <v>301</v>
      </c>
      <c r="BB13" s="59">
        <v>303.07</v>
      </c>
      <c r="BC13" s="59">
        <v>2798</v>
      </c>
      <c r="BD13" s="59">
        <v>4429.49</v>
      </c>
    </row>
    <row r="14" spans="1:56" s="105" customFormat="1" ht="15.75" x14ac:dyDescent="0.25">
      <c r="A14" s="59">
        <v>7</v>
      </c>
      <c r="B14" s="59" t="s">
        <v>42</v>
      </c>
      <c r="C14" s="190">
        <f>'Crop Loan'!FG17</f>
        <v>327</v>
      </c>
      <c r="D14" s="190">
        <f>'Crop Loan'!FH17</f>
        <v>108</v>
      </c>
      <c r="E14" s="59">
        <v>348</v>
      </c>
      <c r="F14" s="59">
        <v>200.29</v>
      </c>
      <c r="G14" s="59">
        <v>68</v>
      </c>
      <c r="H14" s="59">
        <v>37.159999999999997</v>
      </c>
      <c r="I14" s="59">
        <v>40</v>
      </c>
      <c r="J14" s="59">
        <v>25.4</v>
      </c>
      <c r="K14" s="59">
        <v>56</v>
      </c>
      <c r="L14" s="59">
        <v>31.72</v>
      </c>
      <c r="M14" s="190">
        <f t="shared" si="0"/>
        <v>771</v>
      </c>
      <c r="N14" s="190">
        <f t="shared" si="1"/>
        <v>365.40999999999997</v>
      </c>
      <c r="O14" s="59">
        <v>0</v>
      </c>
      <c r="P14" s="59">
        <v>0</v>
      </c>
      <c r="Q14" s="59">
        <v>141</v>
      </c>
      <c r="R14" s="59">
        <v>1446.32</v>
      </c>
      <c r="S14" s="59">
        <v>0</v>
      </c>
      <c r="T14" s="59">
        <v>0</v>
      </c>
      <c r="U14" s="59">
        <v>0</v>
      </c>
      <c r="V14" s="59">
        <v>0</v>
      </c>
      <c r="W14" s="59">
        <v>40</v>
      </c>
      <c r="X14" s="59">
        <v>206.58</v>
      </c>
      <c r="Y14" s="59">
        <f t="shared" si="2"/>
        <v>181</v>
      </c>
      <c r="Z14" s="59">
        <f t="shared" si="3"/>
        <v>1652.8999999999999</v>
      </c>
      <c r="AA14" s="59">
        <v>0</v>
      </c>
      <c r="AB14" s="59">
        <v>0</v>
      </c>
      <c r="AC14" s="59">
        <v>81</v>
      </c>
      <c r="AD14" s="59">
        <v>43.14</v>
      </c>
      <c r="AE14" s="59">
        <v>202</v>
      </c>
      <c r="AF14" s="59">
        <v>327.9</v>
      </c>
      <c r="AG14" s="59">
        <v>0</v>
      </c>
      <c r="AH14" s="59">
        <v>0</v>
      </c>
      <c r="AI14" s="59">
        <v>0</v>
      </c>
      <c r="AJ14" s="59">
        <v>0</v>
      </c>
      <c r="AK14" s="59">
        <v>320</v>
      </c>
      <c r="AL14" s="59">
        <v>172.56</v>
      </c>
      <c r="AM14" s="59">
        <f t="shared" si="4"/>
        <v>1555</v>
      </c>
      <c r="AN14" s="59">
        <f t="shared" si="5"/>
        <v>2561.91</v>
      </c>
      <c r="AO14" s="59">
        <v>233</v>
      </c>
      <c r="AP14" s="59">
        <v>384.33</v>
      </c>
      <c r="AQ14" s="59">
        <v>0</v>
      </c>
      <c r="AR14" s="59">
        <v>0</v>
      </c>
      <c r="AS14" s="59">
        <v>0</v>
      </c>
      <c r="AT14" s="59">
        <v>0</v>
      </c>
      <c r="AU14" s="59">
        <v>711</v>
      </c>
      <c r="AV14" s="59">
        <v>709.97</v>
      </c>
      <c r="AW14" s="59">
        <v>0</v>
      </c>
      <c r="AX14" s="59">
        <v>0</v>
      </c>
      <c r="AY14" s="59">
        <v>484</v>
      </c>
      <c r="AZ14" s="59">
        <v>484.48</v>
      </c>
      <c r="BA14" s="59">
        <v>1195</v>
      </c>
      <c r="BB14" s="59">
        <v>1194.45</v>
      </c>
      <c r="BC14" s="59">
        <v>2750</v>
      </c>
      <c r="BD14" s="59">
        <v>3756.63</v>
      </c>
    </row>
    <row r="15" spans="1:56" s="105" customFormat="1" ht="15.75" x14ac:dyDescent="0.25">
      <c r="A15" s="59">
        <v>8</v>
      </c>
      <c r="B15" s="59" t="s">
        <v>43</v>
      </c>
      <c r="C15" s="190">
        <f>'Crop Loan'!FG18</f>
        <v>97</v>
      </c>
      <c r="D15" s="190">
        <f>'Crop Loan'!FH18</f>
        <v>15</v>
      </c>
      <c r="E15" s="59">
        <v>71</v>
      </c>
      <c r="F15" s="59">
        <v>40.76</v>
      </c>
      <c r="G15" s="59">
        <v>38</v>
      </c>
      <c r="H15" s="59">
        <v>22.1</v>
      </c>
      <c r="I15" s="59">
        <v>28</v>
      </c>
      <c r="J15" s="59">
        <v>15.62</v>
      </c>
      <c r="K15" s="59">
        <v>34</v>
      </c>
      <c r="L15" s="59">
        <v>19.52</v>
      </c>
      <c r="M15" s="190">
        <f t="shared" si="0"/>
        <v>230</v>
      </c>
      <c r="N15" s="190">
        <f t="shared" si="1"/>
        <v>90.899999999999991</v>
      </c>
      <c r="O15" s="59">
        <v>0</v>
      </c>
      <c r="P15" s="59">
        <v>0</v>
      </c>
      <c r="Q15" s="59">
        <v>4</v>
      </c>
      <c r="R15" s="59">
        <v>40.369999999999997</v>
      </c>
      <c r="S15" s="59">
        <v>0</v>
      </c>
      <c r="T15" s="59">
        <v>0</v>
      </c>
      <c r="U15" s="59">
        <v>1</v>
      </c>
      <c r="V15" s="59">
        <v>8.06</v>
      </c>
      <c r="W15" s="59">
        <v>68</v>
      </c>
      <c r="X15" s="59">
        <v>355.6</v>
      </c>
      <c r="Y15" s="59">
        <f t="shared" si="2"/>
        <v>73</v>
      </c>
      <c r="Z15" s="59">
        <f t="shared" si="3"/>
        <v>404.03000000000003</v>
      </c>
      <c r="AA15" s="59">
        <v>0</v>
      </c>
      <c r="AB15" s="59">
        <v>0</v>
      </c>
      <c r="AC15" s="59">
        <v>86</v>
      </c>
      <c r="AD15" s="59">
        <v>46.25</v>
      </c>
      <c r="AE15" s="59">
        <v>252</v>
      </c>
      <c r="AF15" s="59">
        <v>407.13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641</v>
      </c>
      <c r="AN15" s="59">
        <f t="shared" si="5"/>
        <v>948.31000000000006</v>
      </c>
      <c r="AO15" s="59">
        <v>96</v>
      </c>
      <c r="AP15" s="59">
        <v>142.16999999999999</v>
      </c>
      <c r="AQ15" s="59">
        <v>0</v>
      </c>
      <c r="AR15" s="59">
        <v>0</v>
      </c>
      <c r="AS15" s="59">
        <v>0</v>
      </c>
      <c r="AT15" s="59">
        <v>0</v>
      </c>
      <c r="AU15" s="59">
        <v>195</v>
      </c>
      <c r="AV15" s="59">
        <v>194.15</v>
      </c>
      <c r="AW15" s="59">
        <v>0</v>
      </c>
      <c r="AX15" s="59">
        <v>0</v>
      </c>
      <c r="AY15" s="59">
        <v>241</v>
      </c>
      <c r="AZ15" s="59">
        <v>240.75</v>
      </c>
      <c r="BA15" s="59">
        <v>436</v>
      </c>
      <c r="BB15" s="59">
        <v>434.9</v>
      </c>
      <c r="BC15" s="59">
        <v>1077</v>
      </c>
      <c r="BD15" s="59">
        <v>1382.73</v>
      </c>
    </row>
    <row r="16" spans="1:56" s="105" customFormat="1" ht="15.75" x14ac:dyDescent="0.25">
      <c r="A16" s="59">
        <v>9</v>
      </c>
      <c r="B16" s="59" t="s">
        <v>44</v>
      </c>
      <c r="C16" s="190">
        <f>'Crop Loan'!FG19</f>
        <v>683</v>
      </c>
      <c r="D16" s="190">
        <f>'Crop Loan'!FH19</f>
        <v>225</v>
      </c>
      <c r="E16" s="59">
        <v>422</v>
      </c>
      <c r="F16" s="59">
        <v>249.3</v>
      </c>
      <c r="G16" s="59">
        <v>129</v>
      </c>
      <c r="H16" s="59">
        <v>75.91</v>
      </c>
      <c r="I16" s="59">
        <v>106</v>
      </c>
      <c r="J16" s="59">
        <v>62.67</v>
      </c>
      <c r="K16" s="59">
        <v>112</v>
      </c>
      <c r="L16" s="59">
        <v>63.75</v>
      </c>
      <c r="M16" s="190">
        <f t="shared" si="0"/>
        <v>1323</v>
      </c>
      <c r="N16" s="190">
        <f t="shared" si="1"/>
        <v>600.72</v>
      </c>
      <c r="O16" s="59">
        <v>38</v>
      </c>
      <c r="P16" s="59">
        <v>207.06</v>
      </c>
      <c r="Q16" s="59">
        <v>113</v>
      </c>
      <c r="R16" s="59">
        <v>1199.56</v>
      </c>
      <c r="S16" s="59">
        <v>3</v>
      </c>
      <c r="T16" s="59">
        <v>14.81</v>
      </c>
      <c r="U16" s="59">
        <v>160</v>
      </c>
      <c r="V16" s="59">
        <v>844.59</v>
      </c>
      <c r="W16" s="59">
        <v>128</v>
      </c>
      <c r="X16" s="59">
        <v>672.24</v>
      </c>
      <c r="Y16" s="59">
        <f t="shared" si="2"/>
        <v>442</v>
      </c>
      <c r="Z16" s="59">
        <f t="shared" si="3"/>
        <v>2938.26</v>
      </c>
      <c r="AA16" s="59">
        <v>0</v>
      </c>
      <c r="AB16" s="59">
        <v>0</v>
      </c>
      <c r="AC16" s="59">
        <v>280</v>
      </c>
      <c r="AD16" s="59">
        <v>150.72</v>
      </c>
      <c r="AE16" s="59">
        <v>1344</v>
      </c>
      <c r="AF16" s="59">
        <v>2165.9299999999998</v>
      </c>
      <c r="AG16" s="59">
        <v>0</v>
      </c>
      <c r="AH16" s="59">
        <v>0</v>
      </c>
      <c r="AI16" s="59">
        <v>0</v>
      </c>
      <c r="AJ16" s="59">
        <v>0</v>
      </c>
      <c r="AK16" s="59">
        <v>189</v>
      </c>
      <c r="AL16" s="59">
        <v>102.16</v>
      </c>
      <c r="AM16" s="59">
        <f t="shared" si="4"/>
        <v>3578</v>
      </c>
      <c r="AN16" s="59">
        <f t="shared" si="5"/>
        <v>5957.79</v>
      </c>
      <c r="AO16" s="59">
        <v>537</v>
      </c>
      <c r="AP16" s="59">
        <v>893.7</v>
      </c>
      <c r="AQ16" s="59">
        <v>0</v>
      </c>
      <c r="AR16" s="59">
        <v>0</v>
      </c>
      <c r="AS16" s="59">
        <v>0</v>
      </c>
      <c r="AT16" s="59">
        <v>0</v>
      </c>
      <c r="AU16" s="59">
        <v>1224</v>
      </c>
      <c r="AV16" s="59">
        <v>1224.23</v>
      </c>
      <c r="AW16" s="59">
        <v>0</v>
      </c>
      <c r="AX16" s="59">
        <v>0</v>
      </c>
      <c r="AY16" s="59">
        <v>907</v>
      </c>
      <c r="AZ16" s="59">
        <v>908.54</v>
      </c>
      <c r="BA16" s="59">
        <v>2131</v>
      </c>
      <c r="BB16" s="59">
        <v>2132.77</v>
      </c>
      <c r="BC16" s="59">
        <v>5709</v>
      </c>
      <c r="BD16" s="59">
        <v>8090.77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Loan'!FG20</f>
        <v>9548</v>
      </c>
      <c r="D17" s="190">
        <f>'Crop Loan'!FH20</f>
        <v>3541</v>
      </c>
      <c r="E17" s="59">
        <v>5941</v>
      </c>
      <c r="F17" s="59">
        <v>3435.11</v>
      </c>
      <c r="G17" s="59">
        <v>1718</v>
      </c>
      <c r="H17" s="59">
        <v>995.47</v>
      </c>
      <c r="I17" s="59">
        <v>75</v>
      </c>
      <c r="J17" s="59">
        <v>43.17</v>
      </c>
      <c r="K17" s="59">
        <v>1359</v>
      </c>
      <c r="L17" s="59">
        <v>786.66</v>
      </c>
      <c r="M17" s="190">
        <f t="shared" si="0"/>
        <v>16923</v>
      </c>
      <c r="N17" s="190">
        <f t="shared" si="1"/>
        <v>7805.9400000000005</v>
      </c>
      <c r="O17" s="59">
        <v>123</v>
      </c>
      <c r="P17" s="59">
        <v>647.03</v>
      </c>
      <c r="Q17" s="59">
        <v>2413</v>
      </c>
      <c r="R17" s="59">
        <v>24963.56</v>
      </c>
      <c r="S17" s="59">
        <v>0</v>
      </c>
      <c r="T17" s="59">
        <v>0</v>
      </c>
      <c r="U17" s="59">
        <v>426</v>
      </c>
      <c r="V17" s="59">
        <v>2208.5</v>
      </c>
      <c r="W17" s="59">
        <v>204</v>
      </c>
      <c r="X17" s="59">
        <v>1052.02</v>
      </c>
      <c r="Y17" s="59">
        <f t="shared" si="2"/>
        <v>3166</v>
      </c>
      <c r="Z17" s="59">
        <f t="shared" si="3"/>
        <v>28871.11</v>
      </c>
      <c r="AA17" s="59">
        <v>0</v>
      </c>
      <c r="AB17" s="59">
        <v>0</v>
      </c>
      <c r="AC17" s="59">
        <v>3875</v>
      </c>
      <c r="AD17" s="59">
        <v>2084.16</v>
      </c>
      <c r="AE17" s="59">
        <v>28768</v>
      </c>
      <c r="AF17" s="59">
        <v>46439.32</v>
      </c>
      <c r="AG17" s="59">
        <v>0</v>
      </c>
      <c r="AH17" s="59">
        <v>0</v>
      </c>
      <c r="AI17" s="59">
        <v>0</v>
      </c>
      <c r="AJ17" s="59">
        <v>0</v>
      </c>
      <c r="AK17" s="59">
        <v>6647</v>
      </c>
      <c r="AL17" s="59">
        <v>3581.07</v>
      </c>
      <c r="AM17" s="59">
        <f t="shared" si="4"/>
        <v>59379</v>
      </c>
      <c r="AN17" s="59">
        <f t="shared" si="5"/>
        <v>88781.6</v>
      </c>
      <c r="AO17" s="59">
        <v>8908</v>
      </c>
      <c r="AP17" s="59">
        <v>13317.26</v>
      </c>
      <c r="AQ17" s="59">
        <v>0</v>
      </c>
      <c r="AR17" s="59">
        <v>0</v>
      </c>
      <c r="AS17" s="59">
        <v>0</v>
      </c>
      <c r="AT17" s="59">
        <v>0</v>
      </c>
      <c r="AU17" s="59">
        <v>23002</v>
      </c>
      <c r="AV17" s="59">
        <v>22990.799999999999</v>
      </c>
      <c r="AW17" s="59">
        <v>0</v>
      </c>
      <c r="AX17" s="59">
        <v>0</v>
      </c>
      <c r="AY17" s="59">
        <v>9535</v>
      </c>
      <c r="AZ17" s="59">
        <v>9525.0499999999993</v>
      </c>
      <c r="BA17" s="59">
        <v>32537</v>
      </c>
      <c r="BB17" s="59">
        <v>32515.85</v>
      </c>
      <c r="BC17" s="59">
        <v>91916</v>
      </c>
      <c r="BD17" s="59">
        <v>121297.42</v>
      </c>
    </row>
    <row r="18" spans="1:56" s="105" customFormat="1" ht="15.75" x14ac:dyDescent="0.25">
      <c r="A18" s="59">
        <v>11</v>
      </c>
      <c r="B18" s="59" t="s">
        <v>46</v>
      </c>
      <c r="C18" s="190">
        <f>'Crop Loan'!FG21</f>
        <v>435</v>
      </c>
      <c r="D18" s="190">
        <f>'Crop Loan'!FH21</f>
        <v>174</v>
      </c>
      <c r="E18" s="59">
        <v>309</v>
      </c>
      <c r="F18" s="59">
        <v>178.77</v>
      </c>
      <c r="G18" s="59">
        <v>52</v>
      </c>
      <c r="H18" s="59">
        <v>29.32</v>
      </c>
      <c r="I18" s="59">
        <v>32</v>
      </c>
      <c r="J18" s="59">
        <v>19.079999999999998</v>
      </c>
      <c r="K18" s="59">
        <v>55</v>
      </c>
      <c r="L18" s="59">
        <v>30.21</v>
      </c>
      <c r="M18" s="190">
        <f t="shared" si="0"/>
        <v>831</v>
      </c>
      <c r="N18" s="190">
        <f t="shared" si="1"/>
        <v>402.05999999999995</v>
      </c>
      <c r="O18" s="59">
        <v>0</v>
      </c>
      <c r="P18" s="59">
        <v>0</v>
      </c>
      <c r="Q18" s="59">
        <v>79</v>
      </c>
      <c r="R18" s="59">
        <v>806.95</v>
      </c>
      <c r="S18" s="59">
        <v>0</v>
      </c>
      <c r="T18" s="59">
        <v>0</v>
      </c>
      <c r="U18" s="59">
        <v>123</v>
      </c>
      <c r="V18" s="59">
        <v>645.79999999999995</v>
      </c>
      <c r="W18" s="59">
        <v>32</v>
      </c>
      <c r="X18" s="59">
        <v>161.65</v>
      </c>
      <c r="Y18" s="59">
        <f t="shared" si="2"/>
        <v>234</v>
      </c>
      <c r="Z18" s="59">
        <f t="shared" si="3"/>
        <v>1614.4</v>
      </c>
      <c r="AA18" s="59">
        <v>0</v>
      </c>
      <c r="AB18" s="59">
        <v>0</v>
      </c>
      <c r="AC18" s="59">
        <v>35</v>
      </c>
      <c r="AD18" s="59">
        <v>18.11</v>
      </c>
      <c r="AE18" s="59">
        <v>350</v>
      </c>
      <c r="AF18" s="59">
        <v>567.21</v>
      </c>
      <c r="AG18" s="59">
        <v>0</v>
      </c>
      <c r="AH18" s="59">
        <v>0</v>
      </c>
      <c r="AI18" s="59">
        <v>0</v>
      </c>
      <c r="AJ18" s="59">
        <v>0</v>
      </c>
      <c r="AK18" s="59">
        <v>449</v>
      </c>
      <c r="AL18" s="59">
        <v>241.36</v>
      </c>
      <c r="AM18" s="59">
        <f t="shared" si="4"/>
        <v>1899</v>
      </c>
      <c r="AN18" s="59">
        <f t="shared" si="5"/>
        <v>2843.14</v>
      </c>
      <c r="AO18" s="59">
        <v>285</v>
      </c>
      <c r="AP18" s="59">
        <v>426.36</v>
      </c>
      <c r="AQ18" s="59">
        <v>0</v>
      </c>
      <c r="AR18" s="59">
        <v>0</v>
      </c>
      <c r="AS18" s="59">
        <v>0</v>
      </c>
      <c r="AT18" s="59">
        <v>0</v>
      </c>
      <c r="AU18" s="59">
        <v>819</v>
      </c>
      <c r="AV18" s="59">
        <v>819.62</v>
      </c>
      <c r="AW18" s="59">
        <v>0</v>
      </c>
      <c r="AX18" s="59">
        <v>0</v>
      </c>
      <c r="AY18" s="59">
        <v>434</v>
      </c>
      <c r="AZ18" s="59">
        <v>434.37</v>
      </c>
      <c r="BA18" s="59">
        <v>1253</v>
      </c>
      <c r="BB18" s="59">
        <v>1253.99</v>
      </c>
      <c r="BC18" s="59">
        <v>3152</v>
      </c>
      <c r="BD18" s="59">
        <v>4096.38</v>
      </c>
    </row>
    <row r="19" spans="1:56" s="105" customFormat="1" ht="15.75" x14ac:dyDescent="0.25">
      <c r="A19" s="59">
        <v>12</v>
      </c>
      <c r="B19" s="59" t="s">
        <v>47</v>
      </c>
      <c r="C19" s="190">
        <f>'Crop Loan'!FG22</f>
        <v>5739</v>
      </c>
      <c r="D19" s="190">
        <f>'Crop Loan'!FH22</f>
        <v>1890</v>
      </c>
      <c r="E19" s="59">
        <v>3226</v>
      </c>
      <c r="F19" s="59">
        <v>1862.23</v>
      </c>
      <c r="G19" s="59">
        <v>1104</v>
      </c>
      <c r="H19" s="59">
        <v>640.65</v>
      </c>
      <c r="I19" s="59">
        <v>402</v>
      </c>
      <c r="J19" s="59">
        <v>229.43</v>
      </c>
      <c r="K19" s="59">
        <v>418</v>
      </c>
      <c r="L19" s="59">
        <v>241.01</v>
      </c>
      <c r="M19" s="190">
        <f t="shared" si="0"/>
        <v>9785</v>
      </c>
      <c r="N19" s="190">
        <f t="shared" si="1"/>
        <v>4222.67</v>
      </c>
      <c r="O19" s="59">
        <v>38</v>
      </c>
      <c r="P19" s="59">
        <v>204.32</v>
      </c>
      <c r="Q19" s="59">
        <v>487</v>
      </c>
      <c r="R19" s="59">
        <v>5109.79</v>
      </c>
      <c r="S19" s="59">
        <v>0</v>
      </c>
      <c r="T19" s="59">
        <v>0</v>
      </c>
      <c r="U19" s="59">
        <v>454</v>
      </c>
      <c r="V19" s="59">
        <v>2343.33</v>
      </c>
      <c r="W19" s="59">
        <v>260</v>
      </c>
      <c r="X19" s="59">
        <v>1362.26</v>
      </c>
      <c r="Y19" s="59">
        <f t="shared" si="2"/>
        <v>1239</v>
      </c>
      <c r="Z19" s="59">
        <f t="shared" si="3"/>
        <v>9019.6999999999989</v>
      </c>
      <c r="AA19" s="59">
        <v>0</v>
      </c>
      <c r="AB19" s="59">
        <v>0</v>
      </c>
      <c r="AC19" s="59">
        <v>324</v>
      </c>
      <c r="AD19" s="59">
        <v>175.25</v>
      </c>
      <c r="AE19" s="59">
        <v>4037</v>
      </c>
      <c r="AF19" s="59">
        <v>6518.59</v>
      </c>
      <c r="AG19" s="59">
        <v>0</v>
      </c>
      <c r="AH19" s="59">
        <v>0</v>
      </c>
      <c r="AI19" s="59">
        <v>0</v>
      </c>
      <c r="AJ19" s="59">
        <v>0</v>
      </c>
      <c r="AK19" s="59">
        <v>1786</v>
      </c>
      <c r="AL19" s="59">
        <v>960.29</v>
      </c>
      <c r="AM19" s="59">
        <f t="shared" si="4"/>
        <v>17171</v>
      </c>
      <c r="AN19" s="59">
        <f t="shared" si="5"/>
        <v>20896.5</v>
      </c>
      <c r="AO19" s="59">
        <v>2577</v>
      </c>
      <c r="AP19" s="59">
        <v>3134.49</v>
      </c>
      <c r="AQ19" s="59">
        <v>0</v>
      </c>
      <c r="AR19" s="59">
        <v>0</v>
      </c>
      <c r="AS19" s="59">
        <v>0</v>
      </c>
      <c r="AT19" s="59">
        <v>0</v>
      </c>
      <c r="AU19" s="59">
        <v>5418</v>
      </c>
      <c r="AV19" s="59">
        <v>5420.97</v>
      </c>
      <c r="AW19" s="59">
        <v>0</v>
      </c>
      <c r="AX19" s="59">
        <v>0</v>
      </c>
      <c r="AY19" s="59">
        <v>2415</v>
      </c>
      <c r="AZ19" s="59">
        <v>2414.9</v>
      </c>
      <c r="BA19" s="59">
        <v>7833</v>
      </c>
      <c r="BB19" s="59">
        <v>7835.87</v>
      </c>
      <c r="BC19" s="59">
        <v>25004</v>
      </c>
      <c r="BD19" s="59">
        <v>28732.49</v>
      </c>
    </row>
    <row r="20" spans="1:56" s="107" customFormat="1" ht="15.75" x14ac:dyDescent="0.25">
      <c r="A20" s="106"/>
      <c r="B20" s="91" t="s">
        <v>48</v>
      </c>
      <c r="C20" s="188">
        <f>SUM(C8:C19)</f>
        <v>36387</v>
      </c>
      <c r="D20" s="188">
        <f t="shared" ref="D20:BD20" si="6">SUM(D8:D19)</f>
        <v>14383</v>
      </c>
      <c r="E20" s="188">
        <f t="shared" si="6"/>
        <v>33272</v>
      </c>
      <c r="F20" s="188">
        <f t="shared" si="6"/>
        <v>19206</v>
      </c>
      <c r="G20" s="188">
        <f t="shared" si="6"/>
        <v>5550</v>
      </c>
      <c r="H20" s="188">
        <f t="shared" si="6"/>
        <v>3212.6400000000003</v>
      </c>
      <c r="I20" s="188">
        <f t="shared" si="6"/>
        <v>1881</v>
      </c>
      <c r="J20" s="188">
        <f t="shared" si="6"/>
        <v>1105.97</v>
      </c>
      <c r="K20" s="188">
        <f t="shared" si="6"/>
        <v>4252</v>
      </c>
      <c r="L20" s="188">
        <f t="shared" si="6"/>
        <v>2454.7700000000004</v>
      </c>
      <c r="M20" s="188">
        <f t="shared" si="6"/>
        <v>75792</v>
      </c>
      <c r="N20" s="188">
        <f t="shared" si="6"/>
        <v>37149.74</v>
      </c>
      <c r="O20" s="188">
        <f t="shared" si="6"/>
        <v>351</v>
      </c>
      <c r="P20" s="188">
        <f t="shared" si="6"/>
        <v>1870.79</v>
      </c>
      <c r="Q20" s="188">
        <f t="shared" si="6"/>
        <v>8070</v>
      </c>
      <c r="R20" s="188">
        <f t="shared" si="6"/>
        <v>84228.309999999983</v>
      </c>
      <c r="S20" s="188">
        <f t="shared" si="6"/>
        <v>3</v>
      </c>
      <c r="T20" s="188">
        <f t="shared" si="6"/>
        <v>14.81</v>
      </c>
      <c r="U20" s="188">
        <f t="shared" si="6"/>
        <v>2023</v>
      </c>
      <c r="V20" s="188">
        <f t="shared" si="6"/>
        <v>10530.420000000002</v>
      </c>
      <c r="W20" s="188">
        <f t="shared" si="6"/>
        <v>1124</v>
      </c>
      <c r="X20" s="188">
        <f t="shared" si="6"/>
        <v>5789.15</v>
      </c>
      <c r="Y20" s="188">
        <f t="shared" si="6"/>
        <v>11571</v>
      </c>
      <c r="Z20" s="188">
        <f t="shared" si="6"/>
        <v>102433.48</v>
      </c>
      <c r="AA20" s="188">
        <f t="shared" si="6"/>
        <v>0</v>
      </c>
      <c r="AB20" s="188">
        <f t="shared" si="6"/>
        <v>0</v>
      </c>
      <c r="AC20" s="188">
        <f t="shared" si="6"/>
        <v>6359</v>
      </c>
      <c r="AD20" s="188">
        <f t="shared" si="6"/>
        <v>3414.78</v>
      </c>
      <c r="AE20" s="188">
        <f t="shared" si="6"/>
        <v>53049</v>
      </c>
      <c r="AF20" s="188">
        <f t="shared" si="6"/>
        <v>85630.180000000008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25462</v>
      </c>
      <c r="AL20" s="188">
        <f t="shared" si="6"/>
        <v>13698.86</v>
      </c>
      <c r="AM20" s="188">
        <f t="shared" si="6"/>
        <v>172233</v>
      </c>
      <c r="AN20" s="188">
        <f t="shared" si="6"/>
        <v>242327.04000000001</v>
      </c>
      <c r="AO20" s="188">
        <f t="shared" si="6"/>
        <v>25841</v>
      </c>
      <c r="AP20" s="188">
        <f t="shared" si="6"/>
        <v>36348.81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63651</v>
      </c>
      <c r="AV20" s="188">
        <f t="shared" si="6"/>
        <v>63647.170000000006</v>
      </c>
      <c r="AW20" s="188">
        <f t="shared" si="6"/>
        <v>0</v>
      </c>
      <c r="AX20" s="188">
        <f t="shared" si="6"/>
        <v>0</v>
      </c>
      <c r="AY20" s="188">
        <f t="shared" si="6"/>
        <v>27093</v>
      </c>
      <c r="AZ20" s="188">
        <f t="shared" si="6"/>
        <v>27077.100000000002</v>
      </c>
      <c r="BA20" s="188">
        <f t="shared" si="6"/>
        <v>90744</v>
      </c>
      <c r="BB20" s="188">
        <f t="shared" si="6"/>
        <v>90724.26999999999</v>
      </c>
      <c r="BC20" s="188">
        <f t="shared" si="6"/>
        <v>262977</v>
      </c>
      <c r="BD20" s="188">
        <f t="shared" si="6"/>
        <v>333049.58999999997</v>
      </c>
    </row>
    <row r="21" spans="1:56" s="105" customFormat="1" ht="15.75" x14ac:dyDescent="0.25">
      <c r="A21" s="59">
        <v>13</v>
      </c>
      <c r="B21" s="59" t="s">
        <v>49</v>
      </c>
      <c r="C21" s="190">
        <f>'Crop Loan'!FG24</f>
        <v>1840</v>
      </c>
      <c r="D21" s="190">
        <f>'Crop Loan'!FH24</f>
        <v>343</v>
      </c>
      <c r="E21" s="59">
        <v>2568</v>
      </c>
      <c r="F21" s="59">
        <v>1483.19</v>
      </c>
      <c r="G21" s="59">
        <v>649</v>
      </c>
      <c r="H21" s="59">
        <v>377.36</v>
      </c>
      <c r="I21" s="59">
        <v>328</v>
      </c>
      <c r="J21" s="59">
        <v>188.79</v>
      </c>
      <c r="K21" s="59">
        <v>411</v>
      </c>
      <c r="L21" s="59">
        <v>236.03</v>
      </c>
      <c r="M21" s="190">
        <f t="shared" ref="M21:M34" si="7">C21+E21+I21+K21</f>
        <v>5147</v>
      </c>
      <c r="N21" s="190">
        <f t="shared" ref="N21:N34" si="8">D21+F21+J21+L21</f>
        <v>2251.0100000000002</v>
      </c>
      <c r="O21" s="59">
        <v>0</v>
      </c>
      <c r="P21" s="59">
        <v>0</v>
      </c>
      <c r="Q21" s="59">
        <v>902</v>
      </c>
      <c r="R21" s="59">
        <v>9433.17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902</v>
      </c>
      <c r="Z21" s="59">
        <f>P21+R21+T21+V21+X21</f>
        <v>9433.17</v>
      </c>
      <c r="AA21" s="59">
        <v>0</v>
      </c>
      <c r="AB21" s="59">
        <v>0</v>
      </c>
      <c r="AC21" s="59">
        <v>172</v>
      </c>
      <c r="AD21" s="59">
        <v>91.78</v>
      </c>
      <c r="AE21" s="59">
        <v>3127</v>
      </c>
      <c r="AF21" s="59">
        <v>5048.92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f t="shared" ref="AM21:AM34" si="9">M21+Y21+AA21+AC21+AE21+AG21+AI21+AK21</f>
        <v>9348</v>
      </c>
      <c r="AN21" s="59">
        <f t="shared" ref="AN21:AN34" si="10">N21+Z21+AB21+AD21+AF21+AH21+AJ21+AL21</f>
        <v>16824.88</v>
      </c>
      <c r="AO21" s="59">
        <v>1401</v>
      </c>
      <c r="AP21" s="59">
        <v>2523.5500000000002</v>
      </c>
      <c r="AQ21" s="59">
        <v>0</v>
      </c>
      <c r="AR21" s="59">
        <v>0</v>
      </c>
      <c r="AS21" s="59">
        <v>0</v>
      </c>
      <c r="AT21" s="59">
        <v>0</v>
      </c>
      <c r="AU21" s="59">
        <v>4746</v>
      </c>
      <c r="AV21" s="59">
        <v>4744.34</v>
      </c>
      <c r="AW21" s="59">
        <v>0</v>
      </c>
      <c r="AX21" s="59">
        <v>0</v>
      </c>
      <c r="AY21" s="59">
        <v>2670</v>
      </c>
      <c r="AZ21" s="59">
        <v>2668.68</v>
      </c>
      <c r="BA21" s="59">
        <v>7416</v>
      </c>
      <c r="BB21" s="59">
        <v>7413.02</v>
      </c>
      <c r="BC21" s="59">
        <v>16764</v>
      </c>
      <c r="BD21" s="59">
        <v>24236.720000000001</v>
      </c>
    </row>
    <row r="22" spans="1:56" s="105" customFormat="1" ht="15.75" x14ac:dyDescent="0.25">
      <c r="A22" s="59">
        <v>14</v>
      </c>
      <c r="B22" s="59" t="s">
        <v>50</v>
      </c>
      <c r="C22" s="190">
        <f>'Crop Loan'!FG25</f>
        <v>140</v>
      </c>
      <c r="D22" s="190">
        <f>'Crop Loan'!FH25</f>
        <v>47</v>
      </c>
      <c r="E22" s="59">
        <v>101</v>
      </c>
      <c r="F22" s="59">
        <v>59.11</v>
      </c>
      <c r="G22" s="59">
        <v>27</v>
      </c>
      <c r="H22" s="59">
        <v>15.75</v>
      </c>
      <c r="I22" s="59">
        <v>12</v>
      </c>
      <c r="J22" s="59">
        <v>6.36</v>
      </c>
      <c r="K22" s="59">
        <v>27</v>
      </c>
      <c r="L22" s="59">
        <v>16.02</v>
      </c>
      <c r="M22" s="190">
        <f t="shared" si="7"/>
        <v>280</v>
      </c>
      <c r="N22" s="190">
        <f t="shared" si="8"/>
        <v>128.49</v>
      </c>
      <c r="O22" s="59">
        <v>10</v>
      </c>
      <c r="P22" s="59">
        <v>51.26</v>
      </c>
      <c r="Q22" s="59">
        <v>75</v>
      </c>
      <c r="R22" s="59">
        <v>766.65</v>
      </c>
      <c r="S22" s="59">
        <v>0</v>
      </c>
      <c r="T22" s="59">
        <v>0</v>
      </c>
      <c r="U22" s="59">
        <v>20</v>
      </c>
      <c r="V22" s="59">
        <v>102.34</v>
      </c>
      <c r="W22" s="59">
        <v>24</v>
      </c>
      <c r="X22" s="59">
        <v>127.73</v>
      </c>
      <c r="Y22" s="59">
        <f t="shared" ref="Y22:Y34" si="11">O22+Q22+S22+U22+W22</f>
        <v>129</v>
      </c>
      <c r="Z22" s="59">
        <f t="shared" ref="Z22:Z34" si="12">P22+R22+T22+V22+X22</f>
        <v>1047.98</v>
      </c>
      <c r="AA22" s="59">
        <v>0</v>
      </c>
      <c r="AB22" s="59">
        <v>0</v>
      </c>
      <c r="AC22" s="59">
        <v>7</v>
      </c>
      <c r="AD22" s="59">
        <v>3.64</v>
      </c>
      <c r="AE22" s="59">
        <v>53</v>
      </c>
      <c r="AF22" s="59">
        <v>85.23</v>
      </c>
      <c r="AG22" s="59">
        <v>0</v>
      </c>
      <c r="AH22" s="59">
        <v>0</v>
      </c>
      <c r="AI22" s="59">
        <v>0</v>
      </c>
      <c r="AJ22" s="59">
        <v>0</v>
      </c>
      <c r="AK22" s="59">
        <v>125</v>
      </c>
      <c r="AL22" s="59">
        <v>67.03</v>
      </c>
      <c r="AM22" s="59">
        <f t="shared" si="9"/>
        <v>594</v>
      </c>
      <c r="AN22" s="59">
        <f t="shared" si="10"/>
        <v>1332.3700000000001</v>
      </c>
      <c r="AO22" s="59">
        <v>89</v>
      </c>
      <c r="AP22" s="59">
        <v>199.85</v>
      </c>
      <c r="AQ22" s="59">
        <v>0</v>
      </c>
      <c r="AR22" s="59">
        <v>0</v>
      </c>
      <c r="AS22" s="59">
        <v>0</v>
      </c>
      <c r="AT22" s="59">
        <v>0</v>
      </c>
      <c r="AU22" s="59">
        <v>405</v>
      </c>
      <c r="AV22" s="59">
        <v>404.22</v>
      </c>
      <c r="AW22" s="59">
        <v>0</v>
      </c>
      <c r="AX22" s="59">
        <v>0</v>
      </c>
      <c r="AY22" s="59">
        <v>198</v>
      </c>
      <c r="AZ22" s="59">
        <v>197.22</v>
      </c>
      <c r="BA22" s="59">
        <v>603</v>
      </c>
      <c r="BB22" s="59">
        <v>601.44000000000005</v>
      </c>
      <c r="BC22" s="59">
        <v>1197</v>
      </c>
      <c r="BD22" s="59">
        <v>1933.81</v>
      </c>
    </row>
    <row r="23" spans="1:56" s="105" customFormat="1" ht="15.75" x14ac:dyDescent="0.25">
      <c r="A23" s="59">
        <v>15</v>
      </c>
      <c r="B23" s="59" t="s">
        <v>51</v>
      </c>
      <c r="C23" s="190">
        <f>'Crop Loan'!FG26</f>
        <v>0</v>
      </c>
      <c r="D23" s="190">
        <f>'Crop Loan'!FH26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Loan'!FG27</f>
        <v>101</v>
      </c>
      <c r="D24" s="190">
        <f>'Crop Loan'!FH27</f>
        <v>15</v>
      </c>
      <c r="E24" s="59">
        <v>75</v>
      </c>
      <c r="F24" s="59">
        <v>42.35</v>
      </c>
      <c r="G24" s="59">
        <v>40</v>
      </c>
      <c r="H24" s="59">
        <v>22.96</v>
      </c>
      <c r="I24" s="59">
        <v>28</v>
      </c>
      <c r="J24" s="59">
        <v>16.21</v>
      </c>
      <c r="K24" s="59">
        <v>35</v>
      </c>
      <c r="L24" s="59">
        <v>20.27</v>
      </c>
      <c r="M24" s="190">
        <f t="shared" si="7"/>
        <v>239</v>
      </c>
      <c r="N24" s="190">
        <f t="shared" si="8"/>
        <v>93.83</v>
      </c>
      <c r="O24" s="59">
        <v>8</v>
      </c>
      <c r="P24" s="59">
        <v>46.16</v>
      </c>
      <c r="Q24" s="59">
        <v>8</v>
      </c>
      <c r="R24" s="59">
        <v>92.47</v>
      </c>
      <c r="S24" s="59">
        <v>0</v>
      </c>
      <c r="T24" s="59">
        <v>0</v>
      </c>
      <c r="U24" s="59">
        <v>14</v>
      </c>
      <c r="V24" s="59">
        <v>69.239999999999995</v>
      </c>
      <c r="W24" s="59">
        <v>26</v>
      </c>
      <c r="X24" s="59">
        <v>138.66</v>
      </c>
      <c r="Y24" s="59">
        <f t="shared" si="11"/>
        <v>56</v>
      </c>
      <c r="Z24" s="59">
        <f t="shared" si="12"/>
        <v>346.53</v>
      </c>
      <c r="AA24" s="59">
        <v>0</v>
      </c>
      <c r="AB24" s="59">
        <v>0</v>
      </c>
      <c r="AC24" s="59">
        <v>26</v>
      </c>
      <c r="AD24" s="59">
        <v>13.95</v>
      </c>
      <c r="AE24" s="59">
        <v>29</v>
      </c>
      <c r="AF24" s="59">
        <v>46.58</v>
      </c>
      <c r="AG24" s="59">
        <v>0</v>
      </c>
      <c r="AH24" s="59">
        <v>0</v>
      </c>
      <c r="AI24" s="59">
        <v>0</v>
      </c>
      <c r="AJ24" s="59">
        <v>0</v>
      </c>
      <c r="AK24" s="59">
        <v>35</v>
      </c>
      <c r="AL24" s="59">
        <v>18.649999999999999</v>
      </c>
      <c r="AM24" s="59">
        <f t="shared" si="9"/>
        <v>385</v>
      </c>
      <c r="AN24" s="59">
        <f t="shared" si="10"/>
        <v>519.54</v>
      </c>
      <c r="AO24" s="59">
        <v>58</v>
      </c>
      <c r="AP24" s="59">
        <v>77.94</v>
      </c>
      <c r="AQ24" s="59">
        <v>0</v>
      </c>
      <c r="AR24" s="59">
        <v>0</v>
      </c>
      <c r="AS24" s="59">
        <v>0</v>
      </c>
      <c r="AT24" s="59">
        <v>0</v>
      </c>
      <c r="AU24" s="59">
        <v>167</v>
      </c>
      <c r="AV24" s="59">
        <v>166.75</v>
      </c>
      <c r="AW24" s="59">
        <v>0</v>
      </c>
      <c r="AX24" s="59">
        <v>0</v>
      </c>
      <c r="AY24" s="59">
        <v>250</v>
      </c>
      <c r="AZ24" s="59">
        <v>250.05</v>
      </c>
      <c r="BA24" s="59">
        <v>417</v>
      </c>
      <c r="BB24" s="59">
        <v>416.8</v>
      </c>
      <c r="BC24" s="59">
        <v>802</v>
      </c>
      <c r="BD24" s="59">
        <v>936.43</v>
      </c>
    </row>
    <row r="25" spans="1:56" s="105" customFormat="1" ht="15.75" x14ac:dyDescent="0.25">
      <c r="A25" s="59">
        <v>17</v>
      </c>
      <c r="B25" s="59" t="s">
        <v>53</v>
      </c>
      <c r="C25" s="190">
        <f>'Crop Loan'!FG28</f>
        <v>0</v>
      </c>
      <c r="D25" s="190">
        <f>'Crop Loan'!FH28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Loan'!FG29</f>
        <v>910</v>
      </c>
      <c r="D26" s="190">
        <f>'Crop Loan'!FH29</f>
        <v>403</v>
      </c>
      <c r="E26" s="59">
        <v>276</v>
      </c>
      <c r="F26" s="59">
        <v>163.66999999999999</v>
      </c>
      <c r="G26" s="59">
        <v>71</v>
      </c>
      <c r="H26" s="59">
        <v>40.96</v>
      </c>
      <c r="I26" s="59">
        <v>66</v>
      </c>
      <c r="J26" s="59">
        <v>40.79</v>
      </c>
      <c r="K26" s="59">
        <v>86</v>
      </c>
      <c r="L26" s="59">
        <v>50.1</v>
      </c>
      <c r="M26" s="190">
        <f t="shared" si="7"/>
        <v>1338</v>
      </c>
      <c r="N26" s="190">
        <f t="shared" si="8"/>
        <v>657.56</v>
      </c>
      <c r="O26" s="59">
        <v>24</v>
      </c>
      <c r="P26" s="59">
        <v>148.91999999999999</v>
      </c>
      <c r="Q26" s="59">
        <v>9</v>
      </c>
      <c r="R26" s="59">
        <v>74.45</v>
      </c>
      <c r="S26" s="59">
        <v>542</v>
      </c>
      <c r="T26" s="59">
        <v>2849.01</v>
      </c>
      <c r="U26" s="59">
        <v>12</v>
      </c>
      <c r="V26" s="59">
        <v>74.41</v>
      </c>
      <c r="W26" s="59">
        <v>854</v>
      </c>
      <c r="X26" s="59">
        <v>4467.91</v>
      </c>
      <c r="Y26" s="59">
        <f t="shared" si="11"/>
        <v>1441</v>
      </c>
      <c r="Z26" s="59">
        <f t="shared" si="12"/>
        <v>7614.7</v>
      </c>
      <c r="AA26" s="59">
        <v>0</v>
      </c>
      <c r="AB26" s="59">
        <v>0</v>
      </c>
      <c r="AC26" s="59">
        <v>103</v>
      </c>
      <c r="AD26" s="59">
        <v>56.23</v>
      </c>
      <c r="AE26" s="59">
        <v>2093</v>
      </c>
      <c r="AF26" s="59">
        <v>3373.35</v>
      </c>
      <c r="AG26" s="59">
        <v>0</v>
      </c>
      <c r="AH26" s="59">
        <v>0</v>
      </c>
      <c r="AI26" s="59">
        <v>0</v>
      </c>
      <c r="AJ26" s="59">
        <v>0</v>
      </c>
      <c r="AK26" s="59">
        <v>4000</v>
      </c>
      <c r="AL26" s="59">
        <v>2150.7600000000002</v>
      </c>
      <c r="AM26" s="59">
        <f t="shared" si="9"/>
        <v>8975</v>
      </c>
      <c r="AN26" s="59">
        <f t="shared" si="10"/>
        <v>13852.6</v>
      </c>
      <c r="AO26" s="59">
        <v>1347</v>
      </c>
      <c r="AP26" s="59">
        <v>2077.88</v>
      </c>
      <c r="AQ26" s="59">
        <v>0</v>
      </c>
      <c r="AR26" s="59">
        <v>0</v>
      </c>
      <c r="AS26" s="59">
        <v>0</v>
      </c>
      <c r="AT26" s="59">
        <v>0</v>
      </c>
      <c r="AU26" s="59">
        <v>3769</v>
      </c>
      <c r="AV26" s="59">
        <v>3770.22</v>
      </c>
      <c r="AW26" s="59">
        <v>0</v>
      </c>
      <c r="AX26" s="59">
        <v>0</v>
      </c>
      <c r="AY26" s="59">
        <v>1994</v>
      </c>
      <c r="AZ26" s="59">
        <v>1991.69</v>
      </c>
      <c r="BA26" s="59">
        <v>5763</v>
      </c>
      <c r="BB26" s="59">
        <v>5761.91</v>
      </c>
      <c r="BC26" s="59">
        <v>14738</v>
      </c>
      <c r="BD26" s="59">
        <v>19614.47</v>
      </c>
    </row>
    <row r="27" spans="1:56" s="105" customFormat="1" ht="15.75" x14ac:dyDescent="0.25">
      <c r="A27" s="59">
        <v>19</v>
      </c>
      <c r="B27" s="59" t="s">
        <v>55</v>
      </c>
      <c r="C27" s="190">
        <f>'Crop Loan'!FG30</f>
        <v>3745</v>
      </c>
      <c r="D27" s="190">
        <f>'Crop Loan'!FH30</f>
        <v>1724</v>
      </c>
      <c r="E27" s="59">
        <v>501</v>
      </c>
      <c r="F27" s="59">
        <v>292.52</v>
      </c>
      <c r="G27" s="59">
        <v>178</v>
      </c>
      <c r="H27" s="59">
        <v>99.94</v>
      </c>
      <c r="I27" s="59">
        <v>121</v>
      </c>
      <c r="J27" s="59">
        <v>74.650000000000006</v>
      </c>
      <c r="K27" s="59">
        <v>164</v>
      </c>
      <c r="L27" s="59">
        <v>93.41</v>
      </c>
      <c r="M27" s="190">
        <f t="shared" si="7"/>
        <v>4531</v>
      </c>
      <c r="N27" s="190">
        <f t="shared" si="8"/>
        <v>2184.58</v>
      </c>
      <c r="O27" s="59">
        <v>0</v>
      </c>
      <c r="P27" s="59">
        <v>0</v>
      </c>
      <c r="Q27" s="59">
        <v>2283</v>
      </c>
      <c r="R27" s="59">
        <v>23940.71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2283</v>
      </c>
      <c r="Z27" s="59">
        <f t="shared" si="12"/>
        <v>23940.71</v>
      </c>
      <c r="AA27" s="59">
        <v>0</v>
      </c>
      <c r="AB27" s="59">
        <v>0</v>
      </c>
      <c r="AC27" s="59">
        <v>318</v>
      </c>
      <c r="AD27" s="59">
        <v>170.23</v>
      </c>
      <c r="AE27" s="59">
        <v>13956</v>
      </c>
      <c r="AF27" s="59">
        <v>22531.79</v>
      </c>
      <c r="AG27" s="59">
        <v>0</v>
      </c>
      <c r="AH27" s="59">
        <v>0</v>
      </c>
      <c r="AI27" s="59">
        <v>0</v>
      </c>
      <c r="AJ27" s="59">
        <v>0</v>
      </c>
      <c r="AK27" s="59">
        <v>637</v>
      </c>
      <c r="AL27" s="59">
        <v>340.53</v>
      </c>
      <c r="AM27" s="59">
        <f t="shared" si="9"/>
        <v>21725</v>
      </c>
      <c r="AN27" s="59">
        <f t="shared" si="10"/>
        <v>49167.839999999997</v>
      </c>
      <c r="AO27" s="59">
        <v>3259</v>
      </c>
      <c r="AP27" s="59">
        <v>7375.18</v>
      </c>
      <c r="AQ27" s="59">
        <v>0</v>
      </c>
      <c r="AR27" s="59">
        <v>0</v>
      </c>
      <c r="AS27" s="59">
        <v>0</v>
      </c>
      <c r="AT27" s="59">
        <v>0</v>
      </c>
      <c r="AU27" s="59">
        <v>15006</v>
      </c>
      <c r="AV27" s="59">
        <v>15002.2</v>
      </c>
      <c r="AW27" s="59">
        <v>0</v>
      </c>
      <c r="AX27" s="59">
        <v>0</v>
      </c>
      <c r="AY27" s="59">
        <v>5732</v>
      </c>
      <c r="AZ27" s="59">
        <v>5730.84</v>
      </c>
      <c r="BA27" s="59">
        <v>20738</v>
      </c>
      <c r="BB27" s="59">
        <v>20733.04</v>
      </c>
      <c r="BC27" s="59">
        <v>42463</v>
      </c>
      <c r="BD27" s="59">
        <v>69900.88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Loan'!FG31</f>
        <v>3745</v>
      </c>
      <c r="D28" s="190">
        <f>'Crop Loan'!FH31</f>
        <v>626</v>
      </c>
      <c r="E28" s="59">
        <v>2254</v>
      </c>
      <c r="F28" s="59">
        <v>1302.23</v>
      </c>
      <c r="G28" s="59">
        <v>740</v>
      </c>
      <c r="H28" s="59">
        <v>428.35</v>
      </c>
      <c r="I28" s="59">
        <v>134</v>
      </c>
      <c r="J28" s="59">
        <v>80.040000000000006</v>
      </c>
      <c r="K28" s="59">
        <v>236</v>
      </c>
      <c r="L28" s="59">
        <v>132.97999999999999</v>
      </c>
      <c r="M28" s="190">
        <f t="shared" si="7"/>
        <v>6369</v>
      </c>
      <c r="N28" s="190">
        <f t="shared" si="8"/>
        <v>2141.25</v>
      </c>
      <c r="O28" s="59">
        <v>50</v>
      </c>
      <c r="P28" s="59">
        <v>257.67</v>
      </c>
      <c r="Q28" s="59">
        <v>486</v>
      </c>
      <c r="R28" s="59">
        <v>5145.32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536</v>
      </c>
      <c r="Z28" s="59">
        <f t="shared" si="12"/>
        <v>5402.99</v>
      </c>
      <c r="AA28" s="59">
        <v>0</v>
      </c>
      <c r="AB28" s="59">
        <v>0</v>
      </c>
      <c r="AC28" s="59">
        <v>131</v>
      </c>
      <c r="AD28" s="59">
        <v>70.16</v>
      </c>
      <c r="AE28" s="59">
        <v>2610</v>
      </c>
      <c r="AF28" s="59">
        <v>4208.7</v>
      </c>
      <c r="AG28" s="59">
        <v>0</v>
      </c>
      <c r="AH28" s="59">
        <v>0</v>
      </c>
      <c r="AI28" s="59">
        <v>0</v>
      </c>
      <c r="AJ28" s="59">
        <v>0</v>
      </c>
      <c r="AK28" s="59">
        <v>786</v>
      </c>
      <c r="AL28" s="59">
        <v>420.79</v>
      </c>
      <c r="AM28" s="59">
        <f t="shared" si="9"/>
        <v>10432</v>
      </c>
      <c r="AN28" s="59">
        <f t="shared" si="10"/>
        <v>12243.89</v>
      </c>
      <c r="AO28" s="59">
        <v>1386</v>
      </c>
      <c r="AP28" s="59">
        <v>1836.66</v>
      </c>
      <c r="AQ28" s="59">
        <v>0</v>
      </c>
      <c r="AR28" s="59">
        <v>0</v>
      </c>
      <c r="AS28" s="59">
        <v>0</v>
      </c>
      <c r="AT28" s="59">
        <v>0</v>
      </c>
      <c r="AU28" s="59">
        <v>3650</v>
      </c>
      <c r="AV28" s="59">
        <v>3645.06</v>
      </c>
      <c r="AW28" s="59">
        <v>0</v>
      </c>
      <c r="AX28" s="59">
        <v>0</v>
      </c>
      <c r="AY28" s="59">
        <v>1489</v>
      </c>
      <c r="AZ28" s="59">
        <v>1484.12</v>
      </c>
      <c r="BA28" s="59">
        <v>5139</v>
      </c>
      <c r="BB28" s="59">
        <v>5129.18</v>
      </c>
      <c r="BC28" s="59">
        <v>14389</v>
      </c>
      <c r="BD28" s="59">
        <v>17373.59</v>
      </c>
    </row>
    <row r="29" spans="1:56" s="105" customFormat="1" ht="15.75" x14ac:dyDescent="0.25">
      <c r="A29" s="59">
        <v>21</v>
      </c>
      <c r="B29" s="59" t="s">
        <v>57</v>
      </c>
      <c r="C29" s="190">
        <f>'Crop Loan'!FG32</f>
        <v>11</v>
      </c>
      <c r="D29" s="190">
        <f>'Crop Loan'!FH32</f>
        <v>1</v>
      </c>
      <c r="E29" s="59">
        <v>11</v>
      </c>
      <c r="F29" s="59">
        <v>6.73</v>
      </c>
      <c r="G29" s="59">
        <v>4</v>
      </c>
      <c r="H29" s="59">
        <v>2.65</v>
      </c>
      <c r="I29" s="59">
        <v>6</v>
      </c>
      <c r="J29" s="59">
        <v>3.41</v>
      </c>
      <c r="K29" s="59">
        <v>7</v>
      </c>
      <c r="L29" s="59">
        <v>4.26</v>
      </c>
      <c r="M29" s="190">
        <f t="shared" si="7"/>
        <v>35</v>
      </c>
      <c r="N29" s="190">
        <f t="shared" si="8"/>
        <v>15.4</v>
      </c>
      <c r="O29" s="59">
        <v>22</v>
      </c>
      <c r="P29" s="59">
        <v>113.18</v>
      </c>
      <c r="Q29" s="59">
        <v>22</v>
      </c>
      <c r="R29" s="59">
        <v>227.01</v>
      </c>
      <c r="S29" s="59">
        <v>0</v>
      </c>
      <c r="T29" s="59">
        <v>0</v>
      </c>
      <c r="U29" s="59">
        <v>33</v>
      </c>
      <c r="V29" s="59">
        <v>170.02</v>
      </c>
      <c r="W29" s="59">
        <v>65</v>
      </c>
      <c r="X29" s="59">
        <v>340.34</v>
      </c>
      <c r="Y29" s="59">
        <f t="shared" si="11"/>
        <v>142</v>
      </c>
      <c r="Z29" s="59">
        <f t="shared" si="12"/>
        <v>850.55</v>
      </c>
      <c r="AA29" s="59">
        <v>0</v>
      </c>
      <c r="AB29" s="59">
        <v>0</v>
      </c>
      <c r="AC29" s="59">
        <v>50</v>
      </c>
      <c r="AD29" s="59">
        <v>26.65</v>
      </c>
      <c r="AE29" s="59">
        <v>55</v>
      </c>
      <c r="AF29" s="59">
        <v>88.99</v>
      </c>
      <c r="AG29" s="59">
        <v>0</v>
      </c>
      <c r="AH29" s="59">
        <v>0</v>
      </c>
      <c r="AI29" s="59">
        <v>0</v>
      </c>
      <c r="AJ29" s="59">
        <v>0</v>
      </c>
      <c r="AK29" s="59">
        <v>66</v>
      </c>
      <c r="AL29" s="59">
        <v>35.590000000000003</v>
      </c>
      <c r="AM29" s="59">
        <f t="shared" si="9"/>
        <v>348</v>
      </c>
      <c r="AN29" s="59">
        <f t="shared" si="10"/>
        <v>1017.18</v>
      </c>
      <c r="AO29" s="59">
        <v>52</v>
      </c>
      <c r="AP29" s="59">
        <v>152.61000000000001</v>
      </c>
      <c r="AQ29" s="59">
        <v>0</v>
      </c>
      <c r="AR29" s="59">
        <v>0</v>
      </c>
      <c r="AS29" s="59">
        <v>0</v>
      </c>
      <c r="AT29" s="59">
        <v>0</v>
      </c>
      <c r="AU29" s="59">
        <v>35</v>
      </c>
      <c r="AV29" s="59">
        <v>35.04</v>
      </c>
      <c r="AW29" s="59">
        <v>0</v>
      </c>
      <c r="AX29" s="59">
        <v>0</v>
      </c>
      <c r="AY29" s="59">
        <v>53</v>
      </c>
      <c r="AZ29" s="59">
        <v>52.53</v>
      </c>
      <c r="BA29" s="59">
        <v>88</v>
      </c>
      <c r="BB29" s="59">
        <v>87.57</v>
      </c>
      <c r="BC29" s="59">
        <v>433</v>
      </c>
      <c r="BD29" s="59">
        <v>1104.97</v>
      </c>
    </row>
    <row r="30" spans="1:56" s="105" customFormat="1" ht="15.75" x14ac:dyDescent="0.25">
      <c r="A30" s="59">
        <v>22</v>
      </c>
      <c r="B30" s="59" t="s">
        <v>58</v>
      </c>
      <c r="C30" s="190">
        <f>'Crop Loan'!FG33</f>
        <v>564</v>
      </c>
      <c r="D30" s="190">
        <f>'Crop Loan'!FH33</f>
        <v>85</v>
      </c>
      <c r="E30" s="59">
        <v>388</v>
      </c>
      <c r="F30" s="59">
        <v>237.61</v>
      </c>
      <c r="G30" s="59">
        <v>198</v>
      </c>
      <c r="H30" s="59">
        <v>128.79</v>
      </c>
      <c r="I30" s="59">
        <v>159</v>
      </c>
      <c r="J30" s="59">
        <v>90.99</v>
      </c>
      <c r="K30" s="59">
        <v>197</v>
      </c>
      <c r="L30" s="59">
        <v>113.78</v>
      </c>
      <c r="M30" s="190">
        <f t="shared" si="7"/>
        <v>1308</v>
      </c>
      <c r="N30" s="190">
        <f t="shared" si="8"/>
        <v>527.38</v>
      </c>
      <c r="O30" s="59">
        <v>124</v>
      </c>
      <c r="P30" s="59">
        <v>647.39</v>
      </c>
      <c r="Q30" s="59">
        <v>124</v>
      </c>
      <c r="R30" s="59">
        <v>1298.1600000000001</v>
      </c>
      <c r="S30" s="59">
        <v>0</v>
      </c>
      <c r="T30" s="59">
        <v>0</v>
      </c>
      <c r="U30" s="59">
        <v>186</v>
      </c>
      <c r="V30" s="59">
        <v>972.12</v>
      </c>
      <c r="W30" s="59">
        <v>370</v>
      </c>
      <c r="X30" s="59">
        <v>1934.57</v>
      </c>
      <c r="Y30" s="59">
        <f t="shared" si="11"/>
        <v>804</v>
      </c>
      <c r="Z30" s="59">
        <f t="shared" si="12"/>
        <v>4852.24</v>
      </c>
      <c r="AA30" s="59">
        <v>0</v>
      </c>
      <c r="AB30" s="59">
        <v>0</v>
      </c>
      <c r="AC30" s="59">
        <v>233</v>
      </c>
      <c r="AD30" s="59">
        <v>125.46</v>
      </c>
      <c r="AE30" s="59">
        <v>260</v>
      </c>
      <c r="AF30" s="59">
        <v>418.66</v>
      </c>
      <c r="AG30" s="59">
        <v>0</v>
      </c>
      <c r="AH30" s="59">
        <v>0</v>
      </c>
      <c r="AI30" s="59">
        <v>0</v>
      </c>
      <c r="AJ30" s="59">
        <v>0</v>
      </c>
      <c r="AK30" s="59">
        <v>311</v>
      </c>
      <c r="AL30" s="59">
        <v>167.59</v>
      </c>
      <c r="AM30" s="59">
        <f t="shared" si="9"/>
        <v>2916</v>
      </c>
      <c r="AN30" s="59">
        <f t="shared" si="10"/>
        <v>6091.33</v>
      </c>
      <c r="AO30" s="59">
        <v>437</v>
      </c>
      <c r="AP30" s="59">
        <v>913.64</v>
      </c>
      <c r="AQ30" s="59">
        <v>0</v>
      </c>
      <c r="AR30" s="59">
        <v>0</v>
      </c>
      <c r="AS30" s="59">
        <v>0</v>
      </c>
      <c r="AT30" s="59">
        <v>0</v>
      </c>
      <c r="AU30" s="59">
        <v>936</v>
      </c>
      <c r="AV30" s="59">
        <v>936.51</v>
      </c>
      <c r="AW30" s="59">
        <v>0</v>
      </c>
      <c r="AX30" s="59">
        <v>0</v>
      </c>
      <c r="AY30" s="59">
        <v>1404</v>
      </c>
      <c r="AZ30" s="59">
        <v>1403.52</v>
      </c>
      <c r="BA30" s="59">
        <v>2340</v>
      </c>
      <c r="BB30" s="59">
        <v>2340.0300000000002</v>
      </c>
      <c r="BC30" s="59">
        <v>5256</v>
      </c>
      <c r="BD30" s="59">
        <v>8430.9599999999991</v>
      </c>
    </row>
    <row r="31" spans="1:56" s="105" customFormat="1" ht="15.75" x14ac:dyDescent="0.25">
      <c r="A31" s="59">
        <v>23</v>
      </c>
      <c r="B31" s="59" t="s">
        <v>59</v>
      </c>
      <c r="C31" s="190">
        <f>'Crop Loan'!FG34</f>
        <v>9</v>
      </c>
      <c r="D31" s="190">
        <f>'Crop Loan'!FH34</f>
        <v>1</v>
      </c>
      <c r="E31" s="59">
        <v>9</v>
      </c>
      <c r="F31" s="59">
        <v>5.47</v>
      </c>
      <c r="G31" s="59">
        <v>4</v>
      </c>
      <c r="H31" s="59">
        <v>2.15</v>
      </c>
      <c r="I31" s="59">
        <v>4</v>
      </c>
      <c r="J31" s="59">
        <v>2.8</v>
      </c>
      <c r="K31" s="59">
        <v>6</v>
      </c>
      <c r="L31" s="59">
        <v>3.48</v>
      </c>
      <c r="M31" s="190">
        <f t="shared" si="7"/>
        <v>28</v>
      </c>
      <c r="N31" s="190">
        <f t="shared" si="8"/>
        <v>12.75</v>
      </c>
      <c r="O31" s="59">
        <v>18</v>
      </c>
      <c r="P31" s="59">
        <v>92.31</v>
      </c>
      <c r="Q31" s="59">
        <v>18</v>
      </c>
      <c r="R31" s="59">
        <v>184.87</v>
      </c>
      <c r="S31" s="59">
        <v>0</v>
      </c>
      <c r="T31" s="59">
        <v>0</v>
      </c>
      <c r="U31" s="59">
        <v>26</v>
      </c>
      <c r="V31" s="59">
        <v>138.5</v>
      </c>
      <c r="W31" s="59">
        <v>54</v>
      </c>
      <c r="X31" s="59">
        <v>277.33999999999997</v>
      </c>
      <c r="Y31" s="59">
        <f t="shared" si="11"/>
        <v>116</v>
      </c>
      <c r="Z31" s="59">
        <f t="shared" si="12"/>
        <v>693.02</v>
      </c>
      <c r="AA31" s="59">
        <v>0</v>
      </c>
      <c r="AB31" s="59">
        <v>0</v>
      </c>
      <c r="AC31" s="59">
        <v>41</v>
      </c>
      <c r="AD31" s="59">
        <v>21.72</v>
      </c>
      <c r="AE31" s="59">
        <v>45</v>
      </c>
      <c r="AF31" s="59">
        <v>72.47</v>
      </c>
      <c r="AG31" s="59">
        <v>0</v>
      </c>
      <c r="AH31" s="59">
        <v>0</v>
      </c>
      <c r="AI31" s="59">
        <v>0</v>
      </c>
      <c r="AJ31" s="59">
        <v>0</v>
      </c>
      <c r="AK31" s="59">
        <v>54</v>
      </c>
      <c r="AL31" s="59">
        <v>29</v>
      </c>
      <c r="AM31" s="59">
        <f t="shared" si="9"/>
        <v>284</v>
      </c>
      <c r="AN31" s="59">
        <f t="shared" si="10"/>
        <v>828.96</v>
      </c>
      <c r="AO31" s="59">
        <v>42</v>
      </c>
      <c r="AP31" s="59">
        <v>124.34</v>
      </c>
      <c r="AQ31" s="59">
        <v>0</v>
      </c>
      <c r="AR31" s="59">
        <v>0</v>
      </c>
      <c r="AS31" s="59">
        <v>0</v>
      </c>
      <c r="AT31" s="59">
        <v>0</v>
      </c>
      <c r="AU31" s="59">
        <v>29</v>
      </c>
      <c r="AV31" s="59">
        <v>28.53</v>
      </c>
      <c r="AW31" s="59">
        <v>0</v>
      </c>
      <c r="AX31" s="59">
        <v>0</v>
      </c>
      <c r="AY31" s="59">
        <v>43</v>
      </c>
      <c r="AZ31" s="59">
        <v>42.8</v>
      </c>
      <c r="BA31" s="59">
        <v>72</v>
      </c>
      <c r="BB31" s="59">
        <v>71.33</v>
      </c>
      <c r="BC31" s="59">
        <v>354</v>
      </c>
      <c r="BD31" s="59">
        <v>900.27</v>
      </c>
    </row>
    <row r="32" spans="1:56" s="105" customFormat="1" ht="15.75" x14ac:dyDescent="0.25">
      <c r="A32" s="59">
        <v>24</v>
      </c>
      <c r="B32" s="59" t="s">
        <v>60</v>
      </c>
      <c r="C32" s="190">
        <f>'Crop Loan'!FG35</f>
        <v>480</v>
      </c>
      <c r="D32" s="190">
        <f>'Crop Loan'!FH35</f>
        <v>72</v>
      </c>
      <c r="E32" s="59">
        <v>335</v>
      </c>
      <c r="F32" s="59">
        <v>202.35</v>
      </c>
      <c r="G32" s="59">
        <v>174</v>
      </c>
      <c r="H32" s="59">
        <v>109.78</v>
      </c>
      <c r="I32" s="59">
        <v>134</v>
      </c>
      <c r="J32" s="59">
        <v>77.430000000000007</v>
      </c>
      <c r="K32" s="59">
        <v>168</v>
      </c>
      <c r="L32" s="59">
        <v>96.8</v>
      </c>
      <c r="M32" s="190">
        <f t="shared" si="7"/>
        <v>1117</v>
      </c>
      <c r="N32" s="190">
        <f t="shared" si="8"/>
        <v>448.58000000000004</v>
      </c>
      <c r="O32" s="59">
        <v>77</v>
      </c>
      <c r="P32" s="59">
        <v>399.73</v>
      </c>
      <c r="Q32" s="59">
        <v>77</v>
      </c>
      <c r="R32" s="59">
        <v>801.68</v>
      </c>
      <c r="S32" s="59">
        <v>0</v>
      </c>
      <c r="T32" s="59">
        <v>0</v>
      </c>
      <c r="U32" s="59">
        <v>114</v>
      </c>
      <c r="V32" s="59">
        <v>600.19000000000005</v>
      </c>
      <c r="W32" s="59">
        <v>230</v>
      </c>
      <c r="X32" s="59">
        <v>1201.4100000000001</v>
      </c>
      <c r="Y32" s="59">
        <f t="shared" si="11"/>
        <v>498</v>
      </c>
      <c r="Z32" s="59">
        <f t="shared" si="12"/>
        <v>3003.01</v>
      </c>
      <c r="AA32" s="59">
        <v>0</v>
      </c>
      <c r="AB32" s="59">
        <v>0</v>
      </c>
      <c r="AC32" s="59">
        <v>125</v>
      </c>
      <c r="AD32" s="59">
        <v>67.650000000000006</v>
      </c>
      <c r="AE32" s="59">
        <v>140</v>
      </c>
      <c r="AF32" s="59">
        <v>225.75</v>
      </c>
      <c r="AG32" s="59">
        <v>0</v>
      </c>
      <c r="AH32" s="59">
        <v>0</v>
      </c>
      <c r="AI32" s="59">
        <v>0</v>
      </c>
      <c r="AJ32" s="59">
        <v>0</v>
      </c>
      <c r="AK32" s="59">
        <v>168</v>
      </c>
      <c r="AL32" s="59">
        <v>90.35</v>
      </c>
      <c r="AM32" s="59">
        <f t="shared" si="9"/>
        <v>2048</v>
      </c>
      <c r="AN32" s="59">
        <f t="shared" si="10"/>
        <v>3835.34</v>
      </c>
      <c r="AO32" s="59">
        <v>307</v>
      </c>
      <c r="AP32" s="59">
        <v>575.32000000000005</v>
      </c>
      <c r="AQ32" s="59">
        <v>0</v>
      </c>
      <c r="AR32" s="59">
        <v>0</v>
      </c>
      <c r="AS32" s="59">
        <v>0</v>
      </c>
      <c r="AT32" s="59">
        <v>0</v>
      </c>
      <c r="AU32" s="59">
        <v>796</v>
      </c>
      <c r="AV32" s="59">
        <v>796.83</v>
      </c>
      <c r="AW32" s="59">
        <v>0</v>
      </c>
      <c r="AX32" s="59">
        <v>0</v>
      </c>
      <c r="AY32" s="59">
        <v>1195</v>
      </c>
      <c r="AZ32" s="59">
        <v>1194.21</v>
      </c>
      <c r="BA32" s="59">
        <v>1991</v>
      </c>
      <c r="BB32" s="59">
        <v>1991.04</v>
      </c>
      <c r="BC32" s="59">
        <v>4039</v>
      </c>
      <c r="BD32" s="59">
        <v>5826.48</v>
      </c>
    </row>
    <row r="33" spans="1:56" s="105" customFormat="1" ht="15.75" x14ac:dyDescent="0.25">
      <c r="A33" s="59">
        <v>25</v>
      </c>
      <c r="B33" s="59" t="s">
        <v>61</v>
      </c>
      <c r="C33" s="190">
        <f>'Crop Loan'!FG36</f>
        <v>569</v>
      </c>
      <c r="D33" s="190">
        <f>'Crop Loan'!FH36</f>
        <v>85</v>
      </c>
      <c r="E33" s="59">
        <v>415</v>
      </c>
      <c r="F33" s="59">
        <v>239.86</v>
      </c>
      <c r="G33" s="59">
        <v>223</v>
      </c>
      <c r="H33" s="59">
        <v>130.01</v>
      </c>
      <c r="I33" s="59">
        <v>160</v>
      </c>
      <c r="J33" s="59">
        <v>91.86</v>
      </c>
      <c r="K33" s="59">
        <v>199</v>
      </c>
      <c r="L33" s="59">
        <v>114.87</v>
      </c>
      <c r="M33" s="190">
        <f t="shared" si="7"/>
        <v>1343</v>
      </c>
      <c r="N33" s="190">
        <f t="shared" si="8"/>
        <v>531.59</v>
      </c>
      <c r="O33" s="59">
        <v>0</v>
      </c>
      <c r="P33" s="59">
        <v>0</v>
      </c>
      <c r="Q33" s="59">
        <v>806</v>
      </c>
      <c r="R33" s="59">
        <v>8422.51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806</v>
      </c>
      <c r="Z33" s="59">
        <f t="shared" si="12"/>
        <v>8422.51</v>
      </c>
      <c r="AA33" s="59">
        <v>0</v>
      </c>
      <c r="AB33" s="59">
        <v>0</v>
      </c>
      <c r="AC33" s="59">
        <v>83</v>
      </c>
      <c r="AD33" s="59">
        <v>44.33</v>
      </c>
      <c r="AE33" s="59">
        <v>823</v>
      </c>
      <c r="AF33" s="59">
        <v>1328.96</v>
      </c>
      <c r="AG33" s="59">
        <v>0</v>
      </c>
      <c r="AH33" s="59">
        <v>0</v>
      </c>
      <c r="AI33" s="59">
        <v>0</v>
      </c>
      <c r="AJ33" s="59">
        <v>0</v>
      </c>
      <c r="AK33" s="59">
        <v>2633</v>
      </c>
      <c r="AL33" s="59">
        <v>1417.58</v>
      </c>
      <c r="AM33" s="59">
        <f t="shared" si="9"/>
        <v>5688</v>
      </c>
      <c r="AN33" s="59">
        <f t="shared" si="10"/>
        <v>11744.97</v>
      </c>
      <c r="AO33" s="59">
        <v>853</v>
      </c>
      <c r="AP33" s="59">
        <v>1761.8</v>
      </c>
      <c r="AQ33" s="59">
        <v>0</v>
      </c>
      <c r="AR33" s="59">
        <v>0</v>
      </c>
      <c r="AS33" s="59">
        <v>0</v>
      </c>
      <c r="AT33" s="59">
        <v>0</v>
      </c>
      <c r="AU33" s="59">
        <v>3168</v>
      </c>
      <c r="AV33" s="59">
        <v>3166.9</v>
      </c>
      <c r="AW33" s="59">
        <v>0</v>
      </c>
      <c r="AX33" s="59">
        <v>0</v>
      </c>
      <c r="AY33" s="59">
        <v>1418</v>
      </c>
      <c r="AZ33" s="59">
        <v>1417.19</v>
      </c>
      <c r="BA33" s="59">
        <v>4586</v>
      </c>
      <c r="BB33" s="59">
        <v>4584.09</v>
      </c>
      <c r="BC33" s="59">
        <v>10274</v>
      </c>
      <c r="BD33" s="59">
        <v>16329.44</v>
      </c>
    </row>
    <row r="34" spans="1:56" s="105" customFormat="1" ht="15.75" x14ac:dyDescent="0.25">
      <c r="A34" s="59">
        <v>26</v>
      </c>
      <c r="B34" s="59" t="s">
        <v>62</v>
      </c>
      <c r="C34" s="190">
        <f>'Crop Loan'!FG37</f>
        <v>613</v>
      </c>
      <c r="D34" s="190">
        <f>'Crop Loan'!FH37</f>
        <v>238</v>
      </c>
      <c r="E34" s="59">
        <v>1608</v>
      </c>
      <c r="F34" s="59">
        <v>931.74</v>
      </c>
      <c r="G34" s="59">
        <v>66</v>
      </c>
      <c r="H34" s="59">
        <v>41.14</v>
      </c>
      <c r="I34" s="59">
        <v>44</v>
      </c>
      <c r="J34" s="59">
        <v>26.51</v>
      </c>
      <c r="K34" s="59">
        <v>121</v>
      </c>
      <c r="L34" s="59">
        <v>66.66</v>
      </c>
      <c r="M34" s="190">
        <f t="shared" si="7"/>
        <v>2386</v>
      </c>
      <c r="N34" s="190">
        <f t="shared" si="8"/>
        <v>1262.9100000000001</v>
      </c>
      <c r="O34" s="59">
        <v>40</v>
      </c>
      <c r="P34" s="59">
        <v>239.8</v>
      </c>
      <c r="Q34" s="59">
        <v>166</v>
      </c>
      <c r="R34" s="59">
        <v>1673.79</v>
      </c>
      <c r="S34" s="59">
        <v>0</v>
      </c>
      <c r="T34" s="59">
        <v>0</v>
      </c>
      <c r="U34" s="59">
        <v>18</v>
      </c>
      <c r="V34" s="59">
        <v>95.77</v>
      </c>
      <c r="W34" s="59">
        <v>23</v>
      </c>
      <c r="X34" s="59">
        <v>119.54</v>
      </c>
      <c r="Y34" s="59">
        <f t="shared" si="11"/>
        <v>247</v>
      </c>
      <c r="Z34" s="59">
        <f t="shared" si="12"/>
        <v>2128.9</v>
      </c>
      <c r="AA34" s="59">
        <v>0</v>
      </c>
      <c r="AB34" s="59">
        <v>0</v>
      </c>
      <c r="AC34" s="59">
        <v>15</v>
      </c>
      <c r="AD34" s="59">
        <v>8.09</v>
      </c>
      <c r="AE34" s="59">
        <v>114</v>
      </c>
      <c r="AF34" s="59">
        <v>184.73</v>
      </c>
      <c r="AG34" s="59">
        <v>0</v>
      </c>
      <c r="AH34" s="59">
        <v>0</v>
      </c>
      <c r="AI34" s="59">
        <v>0</v>
      </c>
      <c r="AJ34" s="59">
        <v>0</v>
      </c>
      <c r="AK34" s="59">
        <v>877</v>
      </c>
      <c r="AL34" s="59">
        <v>472.75</v>
      </c>
      <c r="AM34" s="59">
        <f t="shared" si="9"/>
        <v>3639</v>
      </c>
      <c r="AN34" s="59">
        <f t="shared" si="10"/>
        <v>4057.3800000000006</v>
      </c>
      <c r="AO34" s="59">
        <v>545</v>
      </c>
      <c r="AP34" s="59">
        <v>608.70000000000005</v>
      </c>
      <c r="AQ34" s="59">
        <v>0</v>
      </c>
      <c r="AR34" s="59">
        <v>0</v>
      </c>
      <c r="AS34" s="59">
        <v>0</v>
      </c>
      <c r="AT34" s="59">
        <v>0</v>
      </c>
      <c r="AU34" s="59">
        <v>1675</v>
      </c>
      <c r="AV34" s="59">
        <v>1675.19</v>
      </c>
      <c r="AW34" s="59">
        <v>0</v>
      </c>
      <c r="AX34" s="59">
        <v>0</v>
      </c>
      <c r="AY34" s="59">
        <v>649</v>
      </c>
      <c r="AZ34" s="59">
        <v>649.54999999999995</v>
      </c>
      <c r="BA34" s="59">
        <v>2324</v>
      </c>
      <c r="BB34" s="59">
        <v>2324.7399999999998</v>
      </c>
      <c r="BC34" s="59">
        <v>5963</v>
      </c>
      <c r="BD34" s="59">
        <v>6382.69</v>
      </c>
    </row>
    <row r="35" spans="1:56" s="107" customFormat="1" ht="15.75" x14ac:dyDescent="0.25">
      <c r="A35" s="106"/>
      <c r="B35" s="91" t="s">
        <v>63</v>
      </c>
      <c r="C35" s="188">
        <f>SUM(C21:C34)</f>
        <v>12727</v>
      </c>
      <c r="D35" s="188">
        <f t="shared" ref="D35:BD35" si="13">SUM(D21:D34)</f>
        <v>3640</v>
      </c>
      <c r="E35" s="188">
        <f t="shared" si="13"/>
        <v>8541</v>
      </c>
      <c r="F35" s="188">
        <f t="shared" si="13"/>
        <v>4966.83</v>
      </c>
      <c r="G35" s="188">
        <f t="shared" si="13"/>
        <v>2374</v>
      </c>
      <c r="H35" s="188">
        <f t="shared" si="13"/>
        <v>1399.8400000000001</v>
      </c>
      <c r="I35" s="188">
        <f t="shared" si="13"/>
        <v>1196</v>
      </c>
      <c r="J35" s="188">
        <f t="shared" si="13"/>
        <v>699.84</v>
      </c>
      <c r="K35" s="188">
        <f t="shared" si="13"/>
        <v>1657</v>
      </c>
      <c r="L35" s="188">
        <f t="shared" si="13"/>
        <v>948.66</v>
      </c>
      <c r="M35" s="188">
        <f t="shared" si="13"/>
        <v>24121</v>
      </c>
      <c r="N35" s="188">
        <f t="shared" si="13"/>
        <v>10255.33</v>
      </c>
      <c r="O35" s="188">
        <f t="shared" si="13"/>
        <v>373</v>
      </c>
      <c r="P35" s="188">
        <f t="shared" si="13"/>
        <v>1996.4199999999998</v>
      </c>
      <c r="Q35" s="188">
        <f t="shared" si="13"/>
        <v>4976</v>
      </c>
      <c r="R35" s="188">
        <f t="shared" si="13"/>
        <v>52060.790000000008</v>
      </c>
      <c r="S35" s="188">
        <f t="shared" si="13"/>
        <v>542</v>
      </c>
      <c r="T35" s="188">
        <f t="shared" si="13"/>
        <v>2849.01</v>
      </c>
      <c r="U35" s="188">
        <f t="shared" si="13"/>
        <v>423</v>
      </c>
      <c r="V35" s="188">
        <f t="shared" si="13"/>
        <v>2222.59</v>
      </c>
      <c r="W35" s="188">
        <f t="shared" si="13"/>
        <v>1646</v>
      </c>
      <c r="X35" s="188">
        <f t="shared" si="13"/>
        <v>8607.5000000000018</v>
      </c>
      <c r="Y35" s="188">
        <f t="shared" si="13"/>
        <v>7960</v>
      </c>
      <c r="Z35" s="188">
        <f t="shared" si="13"/>
        <v>67736.309999999983</v>
      </c>
      <c r="AA35" s="188">
        <f t="shared" si="13"/>
        <v>0</v>
      </c>
      <c r="AB35" s="188">
        <f t="shared" si="13"/>
        <v>0</v>
      </c>
      <c r="AC35" s="188">
        <f t="shared" si="13"/>
        <v>1304</v>
      </c>
      <c r="AD35" s="188">
        <f t="shared" si="13"/>
        <v>699.8900000000001</v>
      </c>
      <c r="AE35" s="188">
        <f t="shared" si="13"/>
        <v>23305</v>
      </c>
      <c r="AF35" s="188">
        <f t="shared" si="13"/>
        <v>37614.130000000005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9692</v>
      </c>
      <c r="AL35" s="188">
        <f t="shared" si="13"/>
        <v>5210.6200000000008</v>
      </c>
      <c r="AM35" s="188">
        <f t="shared" si="13"/>
        <v>66382</v>
      </c>
      <c r="AN35" s="188">
        <f t="shared" si="13"/>
        <v>121516.28</v>
      </c>
      <c r="AO35" s="188">
        <f t="shared" si="13"/>
        <v>9776</v>
      </c>
      <c r="AP35" s="188">
        <f t="shared" si="13"/>
        <v>18227.47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34382</v>
      </c>
      <c r="AV35" s="188">
        <f t="shared" si="13"/>
        <v>34371.790000000008</v>
      </c>
      <c r="AW35" s="188">
        <f t="shared" si="13"/>
        <v>0</v>
      </c>
      <c r="AX35" s="188">
        <f t="shared" si="13"/>
        <v>0</v>
      </c>
      <c r="AY35" s="188">
        <f t="shared" si="13"/>
        <v>17095</v>
      </c>
      <c r="AZ35" s="188">
        <f t="shared" si="13"/>
        <v>17082.399999999998</v>
      </c>
      <c r="BA35" s="188">
        <f t="shared" si="13"/>
        <v>51477</v>
      </c>
      <c r="BB35" s="188">
        <f t="shared" si="13"/>
        <v>51454.189999999995</v>
      </c>
      <c r="BC35" s="188">
        <f t="shared" si="13"/>
        <v>116672</v>
      </c>
      <c r="BD35" s="188">
        <f t="shared" si="13"/>
        <v>172970.71000000002</v>
      </c>
    </row>
    <row r="36" spans="1:56" s="105" customFormat="1" ht="15.75" x14ac:dyDescent="0.25">
      <c r="A36" s="59">
        <v>27</v>
      </c>
      <c r="B36" s="59" t="s">
        <v>64</v>
      </c>
      <c r="C36" s="190">
        <f>'Crop Loan'!FG39</f>
        <v>0</v>
      </c>
      <c r="D36" s="190">
        <f>'Crop Loan'!FH39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Loan'!FG40</f>
        <v>0</v>
      </c>
      <c r="D37" s="190">
        <f>'Crop Loan'!FH40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Loan'!FG41</f>
        <v>583</v>
      </c>
      <c r="D38" s="190">
        <f>'Crop Loan'!FH41</f>
        <v>87</v>
      </c>
      <c r="E38" s="59">
        <v>999</v>
      </c>
      <c r="F38" s="59">
        <v>577.71</v>
      </c>
      <c r="G38" s="59">
        <v>229</v>
      </c>
      <c r="H38" s="59">
        <v>133.37</v>
      </c>
      <c r="I38" s="59">
        <v>163</v>
      </c>
      <c r="J38" s="59">
        <v>94.28</v>
      </c>
      <c r="K38" s="59">
        <v>204</v>
      </c>
      <c r="L38" s="59">
        <v>117.9</v>
      </c>
      <c r="M38" s="190">
        <f t="shared" si="14"/>
        <v>1949</v>
      </c>
      <c r="N38" s="190">
        <f t="shared" si="15"/>
        <v>876.89</v>
      </c>
      <c r="O38" s="59">
        <v>101</v>
      </c>
      <c r="P38" s="59">
        <v>526.91</v>
      </c>
      <c r="Q38" s="59">
        <v>101</v>
      </c>
      <c r="R38" s="59">
        <v>1055.7</v>
      </c>
      <c r="S38" s="59">
        <v>0</v>
      </c>
      <c r="T38" s="59">
        <v>0</v>
      </c>
      <c r="U38" s="59">
        <v>152</v>
      </c>
      <c r="V38" s="59">
        <v>791.14</v>
      </c>
      <c r="W38" s="59">
        <v>303</v>
      </c>
      <c r="X38" s="59">
        <v>1583.36</v>
      </c>
      <c r="Y38" s="59">
        <f t="shared" si="16"/>
        <v>657</v>
      </c>
      <c r="Z38" s="59">
        <f t="shared" si="17"/>
        <v>3957.1099999999997</v>
      </c>
      <c r="AA38" s="59">
        <v>0</v>
      </c>
      <c r="AB38" s="59">
        <v>0</v>
      </c>
      <c r="AC38" s="59">
        <v>174</v>
      </c>
      <c r="AD38" s="59">
        <v>93.6</v>
      </c>
      <c r="AE38" s="59">
        <v>2497</v>
      </c>
      <c r="AF38" s="59">
        <v>4032.71</v>
      </c>
      <c r="AG38" s="59">
        <v>0</v>
      </c>
      <c r="AH38" s="59">
        <v>0</v>
      </c>
      <c r="AI38" s="59">
        <v>0</v>
      </c>
      <c r="AJ38" s="59">
        <v>0</v>
      </c>
      <c r="AK38" s="59">
        <v>633</v>
      </c>
      <c r="AL38" s="59">
        <v>340.16</v>
      </c>
      <c r="AM38" s="59">
        <f t="shared" si="18"/>
        <v>5910</v>
      </c>
      <c r="AN38" s="59">
        <f t="shared" si="19"/>
        <v>9300.4700000000012</v>
      </c>
      <c r="AO38" s="59">
        <v>887</v>
      </c>
      <c r="AP38" s="59">
        <v>1395.16</v>
      </c>
      <c r="AQ38" s="59">
        <v>0</v>
      </c>
      <c r="AR38" s="59">
        <v>0</v>
      </c>
      <c r="AS38" s="59">
        <v>0</v>
      </c>
      <c r="AT38" s="59">
        <v>0</v>
      </c>
      <c r="AU38" s="59">
        <v>2225</v>
      </c>
      <c r="AV38" s="59">
        <v>2224.36</v>
      </c>
      <c r="AW38" s="59">
        <v>0</v>
      </c>
      <c r="AX38" s="59">
        <v>0</v>
      </c>
      <c r="AY38" s="59">
        <v>1891</v>
      </c>
      <c r="AZ38" s="59">
        <v>1890.45</v>
      </c>
      <c r="BA38" s="59">
        <v>4116</v>
      </c>
      <c r="BB38" s="59">
        <v>4114.8100000000004</v>
      </c>
      <c r="BC38" s="59">
        <v>10026</v>
      </c>
      <c r="BD38" s="59">
        <v>13415.91</v>
      </c>
    </row>
    <row r="39" spans="1:56" s="105" customFormat="1" ht="15.75" x14ac:dyDescent="0.25">
      <c r="A39" s="59">
        <v>30</v>
      </c>
      <c r="B39" s="59" t="s">
        <v>67</v>
      </c>
      <c r="C39" s="190">
        <f>'Crop Loan'!FG42</f>
        <v>0</v>
      </c>
      <c r="D39" s="190">
        <f>'Crop Loan'!FH42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Loan'!FG43</f>
        <v>0</v>
      </c>
      <c r="D40" s="190">
        <f>'Crop Loan'!FH43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Loan'!FG44</f>
        <v>0</v>
      </c>
      <c r="D41" s="190">
        <f>'Crop Loan'!FH44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Loan'!FG45</f>
        <v>6</v>
      </c>
      <c r="D42" s="190">
        <f>'Crop Loan'!FH45</f>
        <v>1</v>
      </c>
      <c r="E42" s="59">
        <v>9</v>
      </c>
      <c r="F42" s="59">
        <v>5.3</v>
      </c>
      <c r="G42" s="59">
        <v>4</v>
      </c>
      <c r="H42" s="59">
        <v>2.09</v>
      </c>
      <c r="I42" s="59">
        <v>4</v>
      </c>
      <c r="J42" s="59">
        <v>2.69</v>
      </c>
      <c r="K42" s="59">
        <v>6</v>
      </c>
      <c r="L42" s="59">
        <v>3.37</v>
      </c>
      <c r="M42" s="190">
        <f t="shared" si="14"/>
        <v>25</v>
      </c>
      <c r="N42" s="190">
        <f t="shared" si="15"/>
        <v>12.36</v>
      </c>
      <c r="O42" s="59">
        <v>17</v>
      </c>
      <c r="P42" s="59">
        <v>89.66</v>
      </c>
      <c r="Q42" s="59">
        <v>17</v>
      </c>
      <c r="R42" s="59">
        <v>179.47</v>
      </c>
      <c r="S42" s="59">
        <v>0</v>
      </c>
      <c r="T42" s="59">
        <v>0</v>
      </c>
      <c r="U42" s="59">
        <v>25</v>
      </c>
      <c r="V42" s="59">
        <v>134.44999999999999</v>
      </c>
      <c r="W42" s="59">
        <v>51</v>
      </c>
      <c r="X42" s="59">
        <v>269.29000000000002</v>
      </c>
      <c r="Y42" s="59">
        <f t="shared" si="16"/>
        <v>110</v>
      </c>
      <c r="Z42" s="59">
        <f t="shared" si="17"/>
        <v>672.87</v>
      </c>
      <c r="AA42" s="59">
        <v>0</v>
      </c>
      <c r="AB42" s="59">
        <v>0</v>
      </c>
      <c r="AC42" s="59">
        <v>40</v>
      </c>
      <c r="AD42" s="59">
        <v>21.09</v>
      </c>
      <c r="AE42" s="59">
        <v>44</v>
      </c>
      <c r="AF42" s="59">
        <v>70.37</v>
      </c>
      <c r="AG42" s="59">
        <v>0</v>
      </c>
      <c r="AH42" s="59">
        <v>0</v>
      </c>
      <c r="AI42" s="59">
        <v>0</v>
      </c>
      <c r="AJ42" s="59">
        <v>0</v>
      </c>
      <c r="AK42" s="59">
        <v>53</v>
      </c>
      <c r="AL42" s="59">
        <v>28.15</v>
      </c>
      <c r="AM42" s="59">
        <f t="shared" si="18"/>
        <v>272</v>
      </c>
      <c r="AN42" s="59">
        <f t="shared" si="19"/>
        <v>804.84</v>
      </c>
      <c r="AO42" s="59">
        <v>41</v>
      </c>
      <c r="AP42" s="59">
        <v>120.72</v>
      </c>
      <c r="AQ42" s="59">
        <v>0</v>
      </c>
      <c r="AR42" s="59">
        <v>0</v>
      </c>
      <c r="AS42" s="59">
        <v>0</v>
      </c>
      <c r="AT42" s="59">
        <v>0</v>
      </c>
      <c r="AU42" s="59">
        <v>28</v>
      </c>
      <c r="AV42" s="59">
        <v>27.7</v>
      </c>
      <c r="AW42" s="59">
        <v>0</v>
      </c>
      <c r="AX42" s="59">
        <v>0</v>
      </c>
      <c r="AY42" s="59">
        <v>42</v>
      </c>
      <c r="AZ42" s="59">
        <v>41.56</v>
      </c>
      <c r="BA42" s="59">
        <v>70</v>
      </c>
      <c r="BB42" s="59">
        <v>69.260000000000005</v>
      </c>
      <c r="BC42" s="59">
        <v>342</v>
      </c>
      <c r="BD42" s="59">
        <v>874.06</v>
      </c>
    </row>
    <row r="43" spans="1:56" s="105" customFormat="1" ht="15.75" x14ac:dyDescent="0.25">
      <c r="A43" s="59">
        <v>34</v>
      </c>
      <c r="B43" s="59" t="s">
        <v>71</v>
      </c>
      <c r="C43" s="190">
        <f>'Crop Loan'!FG46</f>
        <v>121</v>
      </c>
      <c r="D43" s="190">
        <f>'Crop Loan'!FH46</f>
        <v>18</v>
      </c>
      <c r="E43" s="59">
        <v>88</v>
      </c>
      <c r="F43" s="59">
        <v>50.84</v>
      </c>
      <c r="G43" s="59">
        <v>48</v>
      </c>
      <c r="H43" s="59">
        <v>27.55</v>
      </c>
      <c r="I43" s="59">
        <v>34</v>
      </c>
      <c r="J43" s="59">
        <v>19.47</v>
      </c>
      <c r="K43" s="59">
        <v>42</v>
      </c>
      <c r="L43" s="59">
        <v>24.36</v>
      </c>
      <c r="M43" s="190">
        <f t="shared" si="14"/>
        <v>285</v>
      </c>
      <c r="N43" s="190">
        <f t="shared" si="15"/>
        <v>112.67</v>
      </c>
      <c r="O43" s="59">
        <v>6</v>
      </c>
      <c r="P43" s="59">
        <v>30.72</v>
      </c>
      <c r="Q43" s="59">
        <v>6</v>
      </c>
      <c r="R43" s="59">
        <v>61.57</v>
      </c>
      <c r="S43" s="59">
        <v>0</v>
      </c>
      <c r="T43" s="59">
        <v>0</v>
      </c>
      <c r="U43" s="59">
        <v>8</v>
      </c>
      <c r="V43" s="59">
        <v>46.11</v>
      </c>
      <c r="W43" s="59">
        <v>18</v>
      </c>
      <c r="X43" s="59">
        <v>92.29</v>
      </c>
      <c r="Y43" s="59">
        <f t="shared" si="16"/>
        <v>38</v>
      </c>
      <c r="Z43" s="59">
        <f t="shared" si="17"/>
        <v>230.69</v>
      </c>
      <c r="AA43" s="59">
        <v>0</v>
      </c>
      <c r="AB43" s="59">
        <v>0</v>
      </c>
      <c r="AC43" s="59">
        <v>39</v>
      </c>
      <c r="AD43" s="59">
        <v>20.93</v>
      </c>
      <c r="AE43" s="59">
        <v>43</v>
      </c>
      <c r="AF43" s="59">
        <v>69.849999999999994</v>
      </c>
      <c r="AG43" s="59">
        <v>0</v>
      </c>
      <c r="AH43" s="59">
        <v>0</v>
      </c>
      <c r="AI43" s="59">
        <v>0</v>
      </c>
      <c r="AJ43" s="59">
        <v>0</v>
      </c>
      <c r="AK43" s="59">
        <v>52</v>
      </c>
      <c r="AL43" s="59">
        <v>27.94</v>
      </c>
      <c r="AM43" s="59">
        <f t="shared" si="18"/>
        <v>457</v>
      </c>
      <c r="AN43" s="59">
        <f t="shared" si="19"/>
        <v>462.08</v>
      </c>
      <c r="AO43" s="59">
        <v>69</v>
      </c>
      <c r="AP43" s="59">
        <v>69.33</v>
      </c>
      <c r="AQ43" s="59">
        <v>0</v>
      </c>
      <c r="AR43" s="59">
        <v>0</v>
      </c>
      <c r="AS43" s="59">
        <v>0</v>
      </c>
      <c r="AT43" s="59">
        <v>0</v>
      </c>
      <c r="AU43" s="59">
        <v>200</v>
      </c>
      <c r="AV43" s="59">
        <v>200.43</v>
      </c>
      <c r="AW43" s="59">
        <v>0</v>
      </c>
      <c r="AX43" s="59">
        <v>0</v>
      </c>
      <c r="AY43" s="59">
        <v>300</v>
      </c>
      <c r="AZ43" s="59">
        <v>300.49</v>
      </c>
      <c r="BA43" s="59">
        <v>500</v>
      </c>
      <c r="BB43" s="59">
        <v>500.92</v>
      </c>
      <c r="BC43" s="59">
        <v>957</v>
      </c>
      <c r="BD43" s="59">
        <v>963.09</v>
      </c>
    </row>
    <row r="44" spans="1:56" s="105" customFormat="1" ht="15.75" x14ac:dyDescent="0.25">
      <c r="A44" s="59">
        <v>35</v>
      </c>
      <c r="B44" s="59" t="s">
        <v>72</v>
      </c>
      <c r="C44" s="190">
        <f>'Crop Loan'!FG47</f>
        <v>0</v>
      </c>
      <c r="D44" s="190">
        <f>'Crop Loan'!FH47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710</v>
      </c>
      <c r="D45" s="91">
        <f t="shared" ref="D45:BD45" si="20">SUM(D36:D44)</f>
        <v>106</v>
      </c>
      <c r="E45" s="91">
        <f t="shared" si="20"/>
        <v>1096</v>
      </c>
      <c r="F45" s="91">
        <f t="shared" si="20"/>
        <v>633.85</v>
      </c>
      <c r="G45" s="91">
        <f t="shared" si="20"/>
        <v>281</v>
      </c>
      <c r="H45" s="91">
        <f t="shared" si="20"/>
        <v>163.01000000000002</v>
      </c>
      <c r="I45" s="91">
        <f t="shared" si="20"/>
        <v>201</v>
      </c>
      <c r="J45" s="91">
        <f t="shared" si="20"/>
        <v>116.44</v>
      </c>
      <c r="K45" s="91">
        <f t="shared" si="20"/>
        <v>252</v>
      </c>
      <c r="L45" s="91">
        <f t="shared" si="20"/>
        <v>145.63</v>
      </c>
      <c r="M45" s="91">
        <f t="shared" si="20"/>
        <v>2259</v>
      </c>
      <c r="N45" s="91">
        <f t="shared" si="20"/>
        <v>1001.92</v>
      </c>
      <c r="O45" s="91">
        <f t="shared" si="20"/>
        <v>124</v>
      </c>
      <c r="P45" s="91">
        <f t="shared" si="20"/>
        <v>647.29</v>
      </c>
      <c r="Q45" s="91">
        <f t="shared" si="20"/>
        <v>124</v>
      </c>
      <c r="R45" s="91">
        <f t="shared" si="20"/>
        <v>1296.74</v>
      </c>
      <c r="S45" s="91">
        <f t="shared" si="20"/>
        <v>0</v>
      </c>
      <c r="T45" s="91">
        <f t="shared" si="20"/>
        <v>0</v>
      </c>
      <c r="U45" s="91">
        <f t="shared" si="20"/>
        <v>185</v>
      </c>
      <c r="V45" s="91">
        <f t="shared" si="20"/>
        <v>971.69999999999993</v>
      </c>
      <c r="W45" s="91">
        <f t="shared" si="20"/>
        <v>372</v>
      </c>
      <c r="X45" s="91">
        <f t="shared" si="20"/>
        <v>1944.9399999999998</v>
      </c>
      <c r="Y45" s="91">
        <f t="shared" si="20"/>
        <v>805</v>
      </c>
      <c r="Z45" s="91">
        <f t="shared" si="20"/>
        <v>4860.6699999999992</v>
      </c>
      <c r="AA45" s="91">
        <f t="shared" si="20"/>
        <v>0</v>
      </c>
      <c r="AB45" s="91">
        <f t="shared" si="20"/>
        <v>0</v>
      </c>
      <c r="AC45" s="91">
        <f t="shared" si="20"/>
        <v>253</v>
      </c>
      <c r="AD45" s="91">
        <f t="shared" si="20"/>
        <v>135.62</v>
      </c>
      <c r="AE45" s="91">
        <f t="shared" si="20"/>
        <v>2584</v>
      </c>
      <c r="AF45" s="91">
        <f t="shared" si="20"/>
        <v>4172.93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738</v>
      </c>
      <c r="AL45" s="91">
        <f t="shared" si="20"/>
        <v>396.25</v>
      </c>
      <c r="AM45" s="91">
        <f t="shared" si="20"/>
        <v>6639</v>
      </c>
      <c r="AN45" s="91">
        <f t="shared" si="20"/>
        <v>10567.390000000001</v>
      </c>
      <c r="AO45" s="91">
        <f t="shared" si="20"/>
        <v>997</v>
      </c>
      <c r="AP45" s="91">
        <f t="shared" si="20"/>
        <v>1585.21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2453</v>
      </c>
      <c r="AV45" s="91">
        <f t="shared" si="20"/>
        <v>2452.4899999999998</v>
      </c>
      <c r="AW45" s="91">
        <f t="shared" si="20"/>
        <v>0</v>
      </c>
      <c r="AX45" s="91">
        <f t="shared" si="20"/>
        <v>0</v>
      </c>
      <c r="AY45" s="91">
        <f t="shared" si="20"/>
        <v>2233</v>
      </c>
      <c r="AZ45" s="91">
        <f t="shared" si="20"/>
        <v>2232.5</v>
      </c>
      <c r="BA45" s="91">
        <f t="shared" si="20"/>
        <v>4686</v>
      </c>
      <c r="BB45" s="91">
        <f t="shared" si="20"/>
        <v>4684.9900000000007</v>
      </c>
      <c r="BC45" s="91">
        <f t="shared" si="20"/>
        <v>11325</v>
      </c>
      <c r="BD45" s="91">
        <f t="shared" si="20"/>
        <v>15253.06</v>
      </c>
    </row>
    <row r="46" spans="1:56" s="105" customFormat="1" ht="15.75" x14ac:dyDescent="0.25">
      <c r="A46" s="59">
        <v>36</v>
      </c>
      <c r="B46" s="59" t="s">
        <v>74</v>
      </c>
      <c r="C46" s="190">
        <f>'Crop Loan'!FG49</f>
        <v>0</v>
      </c>
      <c r="D46" s="190">
        <f>'Crop Loan'!FH49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Loan'!FG51</f>
        <v>0</v>
      </c>
      <c r="D48" s="190">
        <f>'Crop Loan'!FH51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Loan'!FG54</f>
        <v>110</v>
      </c>
      <c r="D50" s="190">
        <f>'Crop Loan'!FH54</f>
        <v>38</v>
      </c>
      <c r="E50" s="59">
        <v>67</v>
      </c>
      <c r="F50" s="59">
        <v>40.01</v>
      </c>
      <c r="G50" s="59">
        <v>21</v>
      </c>
      <c r="H50" s="59">
        <v>12.58</v>
      </c>
      <c r="I50" s="59">
        <v>12</v>
      </c>
      <c r="J50" s="59">
        <v>8.17</v>
      </c>
      <c r="K50" s="59">
        <v>17</v>
      </c>
      <c r="L50" s="59">
        <v>10.199999999999999</v>
      </c>
      <c r="M50" s="190">
        <f>C50+E50+I50+K50</f>
        <v>206</v>
      </c>
      <c r="N50" s="190">
        <f>D50+F50+J50+L50</f>
        <v>96.38</v>
      </c>
      <c r="O50" s="59">
        <v>0</v>
      </c>
      <c r="P50" s="59">
        <v>0</v>
      </c>
      <c r="Q50" s="59">
        <v>3</v>
      </c>
      <c r="R50" s="59">
        <v>19.98</v>
      </c>
      <c r="S50" s="59">
        <v>0</v>
      </c>
      <c r="T50" s="59">
        <v>0</v>
      </c>
      <c r="U50" s="59">
        <v>0</v>
      </c>
      <c r="V50" s="59">
        <v>0</v>
      </c>
      <c r="W50" s="59">
        <v>76</v>
      </c>
      <c r="X50" s="59">
        <v>395.37</v>
      </c>
      <c r="Y50" s="59">
        <f>O50+Q50+S50+U50+W50</f>
        <v>79</v>
      </c>
      <c r="Z50" s="59">
        <f>P50+R50+T50+V50+X50</f>
        <v>415.35</v>
      </c>
      <c r="AA50" s="59">
        <v>0</v>
      </c>
      <c r="AB50" s="59">
        <v>0</v>
      </c>
      <c r="AC50" s="59">
        <v>87</v>
      </c>
      <c r="AD50" s="59">
        <v>47.02</v>
      </c>
      <c r="AE50" s="59">
        <v>575</v>
      </c>
      <c r="AF50" s="59">
        <v>929.64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947</v>
      </c>
      <c r="AN50" s="59">
        <f>N50+Z50+AB50+AD50+AF50+AH50+AJ50+AL50</f>
        <v>1488.3899999999999</v>
      </c>
      <c r="AO50" s="59">
        <v>142</v>
      </c>
      <c r="AP50" s="59">
        <v>223.21</v>
      </c>
      <c r="AQ50" s="59">
        <v>0</v>
      </c>
      <c r="AR50" s="59">
        <v>0</v>
      </c>
      <c r="AS50" s="59">
        <v>0</v>
      </c>
      <c r="AT50" s="59">
        <v>0</v>
      </c>
      <c r="AU50" s="59">
        <v>447</v>
      </c>
      <c r="AV50" s="59">
        <v>448.2</v>
      </c>
      <c r="AW50" s="59">
        <v>0</v>
      </c>
      <c r="AX50" s="59">
        <v>0</v>
      </c>
      <c r="AY50" s="59">
        <v>126</v>
      </c>
      <c r="AZ50" s="59">
        <v>125.67</v>
      </c>
      <c r="BA50" s="59">
        <v>573</v>
      </c>
      <c r="BB50" s="59">
        <v>573.87</v>
      </c>
      <c r="BC50" s="59">
        <v>1520</v>
      </c>
      <c r="BD50" s="59">
        <v>2061.96</v>
      </c>
    </row>
    <row r="51" spans="1:56" s="105" customFormat="1" ht="15.75" x14ac:dyDescent="0.25">
      <c r="A51" s="59">
        <v>39</v>
      </c>
      <c r="B51" s="59" t="s">
        <v>79</v>
      </c>
      <c r="C51" s="190">
        <f>'Crop Loan'!FG55</f>
        <v>0</v>
      </c>
      <c r="D51" s="190">
        <f>'Crop Loan'!FH55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110</v>
      </c>
      <c r="D52" s="188">
        <f t="shared" ref="D52:BD52" si="23">SUM(D50:D51)</f>
        <v>38</v>
      </c>
      <c r="E52" s="188">
        <f t="shared" si="23"/>
        <v>67</v>
      </c>
      <c r="F52" s="188">
        <f t="shared" si="23"/>
        <v>40.01</v>
      </c>
      <c r="G52" s="188">
        <f t="shared" si="23"/>
        <v>21</v>
      </c>
      <c r="H52" s="188">
        <f t="shared" si="23"/>
        <v>12.58</v>
      </c>
      <c r="I52" s="188">
        <f t="shared" si="23"/>
        <v>12</v>
      </c>
      <c r="J52" s="188">
        <f t="shared" si="23"/>
        <v>8.17</v>
      </c>
      <c r="K52" s="188">
        <f t="shared" si="23"/>
        <v>17</v>
      </c>
      <c r="L52" s="188">
        <f t="shared" si="23"/>
        <v>10.199999999999999</v>
      </c>
      <c r="M52" s="188">
        <f t="shared" si="23"/>
        <v>206</v>
      </c>
      <c r="N52" s="188">
        <f t="shared" si="23"/>
        <v>96.38</v>
      </c>
      <c r="O52" s="188">
        <f t="shared" si="23"/>
        <v>0</v>
      </c>
      <c r="P52" s="188">
        <f t="shared" si="23"/>
        <v>0</v>
      </c>
      <c r="Q52" s="188">
        <f t="shared" si="23"/>
        <v>3</v>
      </c>
      <c r="R52" s="188">
        <f t="shared" si="23"/>
        <v>19.98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76</v>
      </c>
      <c r="X52" s="188">
        <f t="shared" si="23"/>
        <v>395.37</v>
      </c>
      <c r="Y52" s="188">
        <f t="shared" si="23"/>
        <v>79</v>
      </c>
      <c r="Z52" s="188">
        <f t="shared" si="23"/>
        <v>415.35</v>
      </c>
      <c r="AA52" s="188">
        <f t="shared" si="23"/>
        <v>0</v>
      </c>
      <c r="AB52" s="188">
        <f t="shared" si="23"/>
        <v>0</v>
      </c>
      <c r="AC52" s="188">
        <f t="shared" si="23"/>
        <v>87</v>
      </c>
      <c r="AD52" s="188">
        <f t="shared" si="23"/>
        <v>47.02</v>
      </c>
      <c r="AE52" s="188">
        <f t="shared" si="23"/>
        <v>575</v>
      </c>
      <c r="AF52" s="188">
        <f t="shared" si="23"/>
        <v>929.64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0</v>
      </c>
      <c r="AL52" s="188">
        <f t="shared" si="23"/>
        <v>0</v>
      </c>
      <c r="AM52" s="188">
        <f t="shared" si="23"/>
        <v>947</v>
      </c>
      <c r="AN52" s="188">
        <f t="shared" si="23"/>
        <v>1488.3899999999999</v>
      </c>
      <c r="AO52" s="188">
        <f t="shared" si="23"/>
        <v>142</v>
      </c>
      <c r="AP52" s="188">
        <f t="shared" si="23"/>
        <v>223.21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447</v>
      </c>
      <c r="AV52" s="188">
        <f t="shared" si="23"/>
        <v>448.2</v>
      </c>
      <c r="AW52" s="188">
        <f t="shared" si="23"/>
        <v>0</v>
      </c>
      <c r="AX52" s="188">
        <f t="shared" si="23"/>
        <v>0</v>
      </c>
      <c r="AY52" s="188">
        <f t="shared" si="23"/>
        <v>126</v>
      </c>
      <c r="AZ52" s="188">
        <f t="shared" si="23"/>
        <v>125.67</v>
      </c>
      <c r="BA52" s="188">
        <f t="shared" si="23"/>
        <v>573</v>
      </c>
      <c r="BB52" s="188">
        <f t="shared" si="23"/>
        <v>573.87</v>
      </c>
      <c r="BC52" s="188">
        <f t="shared" si="23"/>
        <v>1520</v>
      </c>
      <c r="BD52" s="188">
        <f t="shared" si="23"/>
        <v>2061.96</v>
      </c>
    </row>
    <row r="53" spans="1:56" s="105" customFormat="1" ht="15.75" x14ac:dyDescent="0.25">
      <c r="A53" s="59">
        <v>40</v>
      </c>
      <c r="B53" s="59" t="s">
        <v>81</v>
      </c>
      <c r="C53" s="190">
        <f>'Crop Loan'!FG57</f>
        <v>27232</v>
      </c>
      <c r="D53" s="190">
        <f>'Crop Loan'!FH57</f>
        <v>12836</v>
      </c>
      <c r="E53" s="59">
        <v>3010</v>
      </c>
      <c r="F53" s="59">
        <v>1738.84</v>
      </c>
      <c r="G53" s="59">
        <v>894</v>
      </c>
      <c r="H53" s="59">
        <v>513.45000000000005</v>
      </c>
      <c r="I53" s="59">
        <v>834</v>
      </c>
      <c r="J53" s="59">
        <v>483.26</v>
      </c>
      <c r="K53" s="59">
        <v>761</v>
      </c>
      <c r="L53" s="59">
        <v>441.53</v>
      </c>
      <c r="M53" s="190">
        <f>C53+E53+I53+K53</f>
        <v>31837</v>
      </c>
      <c r="N53" s="190">
        <f>D53+F53+J53+L53</f>
        <v>15499.630000000001</v>
      </c>
      <c r="O53" s="59">
        <v>75</v>
      </c>
      <c r="P53" s="59">
        <v>404.89</v>
      </c>
      <c r="Q53" s="59">
        <v>1855</v>
      </c>
      <c r="R53" s="59">
        <v>19431.29</v>
      </c>
      <c r="S53" s="59">
        <v>0</v>
      </c>
      <c r="T53" s="59">
        <v>0</v>
      </c>
      <c r="U53" s="59">
        <v>145</v>
      </c>
      <c r="V53" s="59">
        <v>812.01</v>
      </c>
      <c r="W53" s="59">
        <v>0</v>
      </c>
      <c r="X53" s="59">
        <v>0</v>
      </c>
      <c r="Y53" s="59">
        <f>O53+Q53+S53+U53+W53</f>
        <v>2075</v>
      </c>
      <c r="Z53" s="59">
        <f>P53+R53+T53+V53+X53</f>
        <v>20648.189999999999</v>
      </c>
      <c r="AA53" s="59">
        <v>0</v>
      </c>
      <c r="AB53" s="59">
        <v>0</v>
      </c>
      <c r="AC53" s="59">
        <v>132</v>
      </c>
      <c r="AD53" s="59">
        <v>70.89</v>
      </c>
      <c r="AE53" s="59">
        <v>6506</v>
      </c>
      <c r="AF53" s="59">
        <v>10494.45</v>
      </c>
      <c r="AG53" s="59">
        <v>0</v>
      </c>
      <c r="AH53" s="59">
        <v>0</v>
      </c>
      <c r="AI53" s="59">
        <v>0</v>
      </c>
      <c r="AJ53" s="59">
        <v>0</v>
      </c>
      <c r="AK53" s="59">
        <v>524</v>
      </c>
      <c r="AL53" s="59">
        <v>283.74</v>
      </c>
      <c r="AM53" s="59">
        <f>M53+Y53+AA53+AC53+AE53+AG53+AI53+AK53</f>
        <v>41074</v>
      </c>
      <c r="AN53" s="59">
        <f>N53+Z53+AB53+AD53+AF53+AH53+AJ53+AL53</f>
        <v>46996.9</v>
      </c>
      <c r="AO53" s="59">
        <v>6163</v>
      </c>
      <c r="AP53" s="59">
        <v>7049.28</v>
      </c>
      <c r="AQ53" s="59">
        <v>0</v>
      </c>
      <c r="AR53" s="59">
        <v>0</v>
      </c>
      <c r="AS53" s="59">
        <v>0</v>
      </c>
      <c r="AT53" s="59">
        <v>0</v>
      </c>
      <c r="AU53" s="59">
        <v>15805</v>
      </c>
      <c r="AV53" s="59">
        <v>15795.84</v>
      </c>
      <c r="AW53" s="59">
        <v>0</v>
      </c>
      <c r="AX53" s="59">
        <v>0</v>
      </c>
      <c r="AY53" s="59">
        <v>6159</v>
      </c>
      <c r="AZ53" s="59">
        <v>6159.84</v>
      </c>
      <c r="BA53" s="59">
        <v>21964</v>
      </c>
      <c r="BB53" s="59">
        <v>21955.68</v>
      </c>
      <c r="BC53" s="59">
        <v>63038</v>
      </c>
      <c r="BD53" s="59">
        <v>68950.679999999993</v>
      </c>
    </row>
    <row r="54" spans="1:56" s="107" customFormat="1" ht="15.75" x14ac:dyDescent="0.25">
      <c r="A54" s="106"/>
      <c r="B54" s="91" t="s">
        <v>82</v>
      </c>
      <c r="C54" s="188">
        <f>C53</f>
        <v>27232</v>
      </c>
      <c r="D54" s="188">
        <f t="shared" ref="D54:BD54" si="24">D53</f>
        <v>12836</v>
      </c>
      <c r="E54" s="188">
        <f t="shared" si="24"/>
        <v>3010</v>
      </c>
      <c r="F54" s="188">
        <f t="shared" si="24"/>
        <v>1738.84</v>
      </c>
      <c r="G54" s="188">
        <f t="shared" si="24"/>
        <v>894</v>
      </c>
      <c r="H54" s="188">
        <f t="shared" si="24"/>
        <v>513.45000000000005</v>
      </c>
      <c r="I54" s="188">
        <f t="shared" si="24"/>
        <v>834</v>
      </c>
      <c r="J54" s="188">
        <f t="shared" si="24"/>
        <v>483.26</v>
      </c>
      <c r="K54" s="188">
        <f t="shared" si="24"/>
        <v>761</v>
      </c>
      <c r="L54" s="188">
        <f t="shared" si="24"/>
        <v>441.53</v>
      </c>
      <c r="M54" s="188">
        <f t="shared" si="24"/>
        <v>31837</v>
      </c>
      <c r="N54" s="188">
        <f t="shared" si="24"/>
        <v>15499.630000000001</v>
      </c>
      <c r="O54" s="188">
        <f t="shared" si="24"/>
        <v>75</v>
      </c>
      <c r="P54" s="188">
        <f t="shared" si="24"/>
        <v>404.89</v>
      </c>
      <c r="Q54" s="188">
        <f t="shared" si="24"/>
        <v>1855</v>
      </c>
      <c r="R54" s="188">
        <f t="shared" si="24"/>
        <v>19431.29</v>
      </c>
      <c r="S54" s="188">
        <f t="shared" si="24"/>
        <v>0</v>
      </c>
      <c r="T54" s="188">
        <f t="shared" si="24"/>
        <v>0</v>
      </c>
      <c r="U54" s="188">
        <f t="shared" si="24"/>
        <v>145</v>
      </c>
      <c r="V54" s="188">
        <f t="shared" si="24"/>
        <v>812.01</v>
      </c>
      <c r="W54" s="188">
        <f t="shared" si="24"/>
        <v>0</v>
      </c>
      <c r="X54" s="188">
        <f t="shared" si="24"/>
        <v>0</v>
      </c>
      <c r="Y54" s="188">
        <f t="shared" si="24"/>
        <v>2075</v>
      </c>
      <c r="Z54" s="188">
        <f t="shared" si="24"/>
        <v>20648.189999999999</v>
      </c>
      <c r="AA54" s="188">
        <f t="shared" si="24"/>
        <v>0</v>
      </c>
      <c r="AB54" s="188">
        <f t="shared" si="24"/>
        <v>0</v>
      </c>
      <c r="AC54" s="188">
        <f t="shared" si="24"/>
        <v>132</v>
      </c>
      <c r="AD54" s="188">
        <f t="shared" si="24"/>
        <v>70.89</v>
      </c>
      <c r="AE54" s="188">
        <f t="shared" si="24"/>
        <v>6506</v>
      </c>
      <c r="AF54" s="188">
        <f t="shared" si="24"/>
        <v>10494.45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524</v>
      </c>
      <c r="AL54" s="188">
        <f t="shared" si="24"/>
        <v>283.74</v>
      </c>
      <c r="AM54" s="188">
        <f t="shared" si="24"/>
        <v>41074</v>
      </c>
      <c r="AN54" s="188">
        <f t="shared" si="24"/>
        <v>46996.9</v>
      </c>
      <c r="AO54" s="188">
        <f t="shared" si="24"/>
        <v>6163</v>
      </c>
      <c r="AP54" s="188">
        <f t="shared" si="24"/>
        <v>7049.28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15805</v>
      </c>
      <c r="AV54" s="188">
        <f t="shared" si="24"/>
        <v>15795.84</v>
      </c>
      <c r="AW54" s="188">
        <f t="shared" si="24"/>
        <v>0</v>
      </c>
      <c r="AX54" s="188">
        <f t="shared" si="24"/>
        <v>0</v>
      </c>
      <c r="AY54" s="188">
        <f t="shared" si="24"/>
        <v>6159</v>
      </c>
      <c r="AZ54" s="188">
        <f t="shared" si="24"/>
        <v>6159.84</v>
      </c>
      <c r="BA54" s="188">
        <f t="shared" si="24"/>
        <v>21964</v>
      </c>
      <c r="BB54" s="188">
        <f t="shared" si="24"/>
        <v>21955.68</v>
      </c>
      <c r="BC54" s="188">
        <f t="shared" si="24"/>
        <v>63038</v>
      </c>
      <c r="BD54" s="188">
        <f t="shared" si="24"/>
        <v>68950.679999999993</v>
      </c>
    </row>
    <row r="55" spans="1:56" s="105" customFormat="1" ht="15.75" x14ac:dyDescent="0.25">
      <c r="A55" s="59">
        <v>42</v>
      </c>
      <c r="B55" s="59" t="s">
        <v>83</v>
      </c>
      <c r="C55" s="190">
        <f>'Crop Loan'!FG59</f>
        <v>0</v>
      </c>
      <c r="D55" s="190">
        <f>'Crop Loan'!FH59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Loan'!FG60</f>
        <v>0</v>
      </c>
      <c r="D56" s="190">
        <f>'Crop Loan'!FH60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Loan'!FG61</f>
        <v>0</v>
      </c>
      <c r="D57" s="190">
        <f>'Crop Loan'!FH61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Loan'!FG62</f>
        <v>0</v>
      </c>
      <c r="D58" s="190">
        <f>'Crop Loan'!FH62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77166</v>
      </c>
      <c r="D60" s="188">
        <f t="shared" si="29"/>
        <v>31003</v>
      </c>
      <c r="E60" s="188">
        <f t="shared" si="29"/>
        <v>45986</v>
      </c>
      <c r="F60" s="188">
        <f t="shared" si="29"/>
        <v>26585.53</v>
      </c>
      <c r="G60" s="188">
        <f t="shared" si="29"/>
        <v>9120</v>
      </c>
      <c r="H60" s="188">
        <f t="shared" si="29"/>
        <v>5301.52</v>
      </c>
      <c r="I60" s="188">
        <f t="shared" si="29"/>
        <v>4124</v>
      </c>
      <c r="J60" s="188">
        <f t="shared" si="29"/>
        <v>2413.6800000000003</v>
      </c>
      <c r="K60" s="188">
        <f t="shared" si="29"/>
        <v>6939</v>
      </c>
      <c r="L60" s="188">
        <f t="shared" si="29"/>
        <v>4000.7900000000004</v>
      </c>
      <c r="M60" s="188">
        <f t="shared" si="29"/>
        <v>134215</v>
      </c>
      <c r="N60" s="188">
        <f t="shared" si="29"/>
        <v>64003</v>
      </c>
      <c r="O60" s="188">
        <f t="shared" si="29"/>
        <v>923</v>
      </c>
      <c r="P60" s="188">
        <f t="shared" si="29"/>
        <v>4919.3899999999994</v>
      </c>
      <c r="Q60" s="188">
        <f t="shared" si="29"/>
        <v>15028</v>
      </c>
      <c r="R60" s="188">
        <f t="shared" si="29"/>
        <v>157037.10999999999</v>
      </c>
      <c r="S60" s="188">
        <f t="shared" si="29"/>
        <v>545</v>
      </c>
      <c r="T60" s="188">
        <f t="shared" si="29"/>
        <v>2863.82</v>
      </c>
      <c r="U60" s="188">
        <f t="shared" si="29"/>
        <v>2776</v>
      </c>
      <c r="V60" s="188">
        <f t="shared" si="29"/>
        <v>14536.720000000001</v>
      </c>
      <c r="W60" s="188">
        <f t="shared" si="29"/>
        <v>3218</v>
      </c>
      <c r="X60" s="188">
        <f t="shared" si="29"/>
        <v>16736.96</v>
      </c>
      <c r="Y60" s="188">
        <f t="shared" si="29"/>
        <v>22490</v>
      </c>
      <c r="Z60" s="188">
        <f t="shared" si="29"/>
        <v>196093.99999999997</v>
      </c>
      <c r="AA60" s="188">
        <f t="shared" si="29"/>
        <v>0</v>
      </c>
      <c r="AB60" s="188">
        <f t="shared" si="29"/>
        <v>0</v>
      </c>
      <c r="AC60" s="188">
        <f t="shared" si="29"/>
        <v>8135</v>
      </c>
      <c r="AD60" s="188">
        <f t="shared" si="29"/>
        <v>4368.2000000000007</v>
      </c>
      <c r="AE60" s="188">
        <f t="shared" si="29"/>
        <v>86019</v>
      </c>
      <c r="AF60" s="188">
        <f t="shared" si="29"/>
        <v>138841.33000000002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36416</v>
      </c>
      <c r="AL60" s="188">
        <f t="shared" si="29"/>
        <v>19589.47</v>
      </c>
      <c r="AM60" s="188">
        <f>M60+Y60+AA60+AC60+AE60+AG60+AI60+AK60</f>
        <v>287275</v>
      </c>
      <c r="AN60" s="188">
        <f>N60+Z60+AB60+AD60+AF60+AH60+AJ60+AL60</f>
        <v>422896</v>
      </c>
      <c r="AO60" s="188">
        <f t="shared" ref="AO60:BB60" si="30">AO59+AO54+AO52+AO49+AO47+AO45+AO35+AO20</f>
        <v>42919</v>
      </c>
      <c r="AP60" s="188">
        <f t="shared" si="30"/>
        <v>63433.979999999996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116738</v>
      </c>
      <c r="AV60" s="188">
        <f t="shared" si="30"/>
        <v>116715.49000000002</v>
      </c>
      <c r="AW60" s="188">
        <f t="shared" si="30"/>
        <v>0</v>
      </c>
      <c r="AX60" s="188">
        <f t="shared" si="30"/>
        <v>0</v>
      </c>
      <c r="AY60" s="188">
        <f t="shared" si="30"/>
        <v>52706</v>
      </c>
      <c r="AZ60" s="188">
        <f t="shared" si="30"/>
        <v>52677.509999999995</v>
      </c>
      <c r="BA60" s="188">
        <f t="shared" si="30"/>
        <v>169444</v>
      </c>
      <c r="BB60" s="188">
        <f t="shared" si="30"/>
        <v>169393</v>
      </c>
      <c r="BC60" s="188">
        <f>AM60+BA60</f>
        <v>456719</v>
      </c>
      <c r="BD60" s="188">
        <f>AN60+BB60</f>
        <v>592289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4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1.85546875" customWidth="1"/>
    <col min="4" max="4" width="9.7109375" customWidth="1"/>
    <col min="5" max="5" width="10" customWidth="1"/>
    <col min="6" max="6" width="12.140625" customWidth="1"/>
    <col min="7" max="7" width="10.85546875" customWidth="1"/>
    <col min="8" max="8" width="11.5703125" customWidth="1"/>
    <col min="9" max="9" width="10.5703125" customWidth="1"/>
    <col min="10" max="10" width="12.140625" customWidth="1"/>
    <col min="11" max="11" width="12.42578125" customWidth="1"/>
    <col min="12" max="12" width="11.85546875" customWidth="1"/>
    <col min="13" max="13" width="11.5703125" customWidth="1"/>
    <col min="14" max="14" width="10.28515625" customWidth="1"/>
    <col min="15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115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Loan'!FM11</f>
        <v>106</v>
      </c>
      <c r="D8" s="190">
        <f>'Crop Loan'!FN11</f>
        <v>477</v>
      </c>
      <c r="E8" s="59">
        <v>317</v>
      </c>
      <c r="F8" s="59">
        <v>1501.59</v>
      </c>
      <c r="G8" s="59">
        <v>64</v>
      </c>
      <c r="H8" s="59">
        <v>260.83999999999997</v>
      </c>
      <c r="I8" s="59">
        <v>20</v>
      </c>
      <c r="J8" s="59">
        <v>202.22</v>
      </c>
      <c r="K8" s="59">
        <v>16</v>
      </c>
      <c r="L8" s="59">
        <v>21.2</v>
      </c>
      <c r="M8" s="190">
        <f>C8+E8+I8+K8</f>
        <v>459</v>
      </c>
      <c r="N8" s="190">
        <f>D8+F8+J8+L8</f>
        <v>2202.0099999999998</v>
      </c>
      <c r="O8" s="59">
        <v>255</v>
      </c>
      <c r="P8" s="59">
        <v>999.62</v>
      </c>
      <c r="Q8" s="59">
        <v>64</v>
      </c>
      <c r="R8" s="59">
        <v>248.89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319</v>
      </c>
      <c r="Z8" s="59">
        <f>P8+R8+T8+V8+X8</f>
        <v>1248.51</v>
      </c>
      <c r="AA8" s="59">
        <v>0</v>
      </c>
      <c r="AB8" s="59">
        <v>0</v>
      </c>
      <c r="AC8" s="59">
        <v>36</v>
      </c>
      <c r="AD8" s="59">
        <v>20.34</v>
      </c>
      <c r="AE8" s="59">
        <v>89</v>
      </c>
      <c r="AF8" s="59">
        <v>2071.7800000000002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f>M8+Y8+AA8+AC8+AE8+AG8+AI8+AK8</f>
        <v>903</v>
      </c>
      <c r="AN8" s="59">
        <f>N8+Z8+AB8+AD8+AF8+AH8+AJ8+AL8</f>
        <v>5542.6399999999994</v>
      </c>
      <c r="AO8" s="59">
        <v>97</v>
      </c>
      <c r="AP8" s="59">
        <v>564.54999999999995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264</v>
      </c>
      <c r="AZ8" s="59">
        <v>1227.48</v>
      </c>
      <c r="BA8" s="59">
        <f>AQ8+AS8+AU8+AW8+AY8</f>
        <v>264</v>
      </c>
      <c r="BB8" s="59">
        <v>1227.48</v>
      </c>
      <c r="BC8" s="59">
        <v>1167</v>
      </c>
      <c r="BD8" s="59">
        <v>6770.32</v>
      </c>
    </row>
    <row r="9" spans="1:56" s="105" customFormat="1" ht="15.75" x14ac:dyDescent="0.25">
      <c r="A9" s="59">
        <v>2</v>
      </c>
      <c r="B9" s="59" t="s">
        <v>37</v>
      </c>
      <c r="C9" s="190">
        <f>'Crop Loan'!FM12</f>
        <v>15038</v>
      </c>
      <c r="D9" s="190">
        <f>'Crop Loan'!FN12</f>
        <v>20635</v>
      </c>
      <c r="E9" s="59">
        <v>6395</v>
      </c>
      <c r="F9" s="59">
        <v>8259.6200000000008</v>
      </c>
      <c r="G9" s="59">
        <v>1617</v>
      </c>
      <c r="H9" s="59">
        <v>2907.36</v>
      </c>
      <c r="I9" s="59">
        <v>410</v>
      </c>
      <c r="J9" s="59">
        <v>766.59</v>
      </c>
      <c r="K9" s="59">
        <v>702</v>
      </c>
      <c r="L9" s="59">
        <v>349.83</v>
      </c>
      <c r="M9" s="190">
        <f t="shared" ref="M9:M19" si="0">C9+E9+I9+K9</f>
        <v>22545</v>
      </c>
      <c r="N9" s="190">
        <f t="shared" ref="N9:N19" si="1">D9+F9+J9+L9</f>
        <v>30011.040000000005</v>
      </c>
      <c r="O9" s="59">
        <v>6457</v>
      </c>
      <c r="P9" s="59">
        <v>14131.28</v>
      </c>
      <c r="Q9" s="59">
        <v>1617</v>
      </c>
      <c r="R9" s="59">
        <v>3493.22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8074</v>
      </c>
      <c r="Z9" s="59">
        <f t="shared" ref="Z9:Z19" si="3">P9+R9+T9+V9+X9</f>
        <v>17624.5</v>
      </c>
      <c r="AA9" s="59">
        <v>0</v>
      </c>
      <c r="AB9" s="59">
        <v>0</v>
      </c>
      <c r="AC9" s="59">
        <v>1022</v>
      </c>
      <c r="AD9" s="59">
        <v>1719.94</v>
      </c>
      <c r="AE9" s="59">
        <v>2101</v>
      </c>
      <c r="AF9" s="59">
        <v>8206.76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f t="shared" ref="AM9:AM19" si="4">M9+Y9+AA9+AC9+AE9+AG9+AI9+AK9</f>
        <v>33742</v>
      </c>
      <c r="AN9" s="59">
        <f t="shared" ref="AN9:AN19" si="5">N9+Z9+AB9+AD9+AF9+AH9+AJ9+AL9</f>
        <v>57562.240000000013</v>
      </c>
      <c r="AO9" s="59">
        <v>3554</v>
      </c>
      <c r="AP9" s="59">
        <v>6220.25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774</v>
      </c>
      <c r="AZ9" s="59">
        <v>4653.41</v>
      </c>
      <c r="BA9" s="59">
        <v>774</v>
      </c>
      <c r="BB9" s="59">
        <v>4653.41</v>
      </c>
      <c r="BC9" s="59">
        <v>34516</v>
      </c>
      <c r="BD9" s="59">
        <v>62218.42</v>
      </c>
    </row>
    <row r="10" spans="1:56" s="105" customFormat="1" ht="15.75" x14ac:dyDescent="0.25">
      <c r="A10" s="59">
        <v>3</v>
      </c>
      <c r="B10" s="59" t="s">
        <v>38</v>
      </c>
      <c r="C10" s="190">
        <f>'Crop Loan'!FM13</f>
        <v>9153</v>
      </c>
      <c r="D10" s="190">
        <f>'Crop Loan'!FN13</f>
        <v>8957</v>
      </c>
      <c r="E10" s="59">
        <v>2034</v>
      </c>
      <c r="F10" s="59">
        <v>2115.65</v>
      </c>
      <c r="G10" s="59">
        <v>524</v>
      </c>
      <c r="H10" s="59">
        <v>1184.3399999999999</v>
      </c>
      <c r="I10" s="59">
        <v>131</v>
      </c>
      <c r="J10" s="59">
        <v>347.82</v>
      </c>
      <c r="K10" s="59">
        <v>304</v>
      </c>
      <c r="L10" s="59">
        <v>139.44</v>
      </c>
      <c r="M10" s="190">
        <f t="shared" si="0"/>
        <v>11622</v>
      </c>
      <c r="N10" s="190">
        <f t="shared" si="1"/>
        <v>11559.91</v>
      </c>
      <c r="O10" s="59">
        <v>2096</v>
      </c>
      <c r="P10" s="59">
        <v>8781.85</v>
      </c>
      <c r="Q10" s="59">
        <v>524</v>
      </c>
      <c r="R10" s="59">
        <v>2195.4299999999998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2620</v>
      </c>
      <c r="Z10" s="59">
        <f t="shared" si="3"/>
        <v>10977.28</v>
      </c>
      <c r="AA10" s="59">
        <v>0</v>
      </c>
      <c r="AB10" s="59">
        <v>0</v>
      </c>
      <c r="AC10" s="59">
        <v>385</v>
      </c>
      <c r="AD10" s="59">
        <v>651.32000000000005</v>
      </c>
      <c r="AE10" s="59">
        <v>707</v>
      </c>
      <c r="AF10" s="59">
        <v>1851.98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f t="shared" si="4"/>
        <v>15334</v>
      </c>
      <c r="AN10" s="59">
        <f t="shared" si="5"/>
        <v>25040.49</v>
      </c>
      <c r="AO10" s="59">
        <v>1614</v>
      </c>
      <c r="AP10" s="59">
        <v>2585.7199999999998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480</v>
      </c>
      <c r="AZ10" s="59">
        <v>2530.6</v>
      </c>
      <c r="BA10" s="59">
        <v>480</v>
      </c>
      <c r="BB10" s="59">
        <v>2530.6</v>
      </c>
      <c r="BC10" s="59">
        <v>15814</v>
      </c>
      <c r="BD10" s="59">
        <v>27571.360000000001</v>
      </c>
    </row>
    <row r="11" spans="1:56" s="105" customFormat="1" ht="15.75" x14ac:dyDescent="0.25">
      <c r="A11" s="59">
        <v>4</v>
      </c>
      <c r="B11" s="59" t="s">
        <v>39</v>
      </c>
      <c r="C11" s="190">
        <f>'Crop Loan'!FM14</f>
        <v>318</v>
      </c>
      <c r="D11" s="190">
        <f>'Crop Loan'!FN14</f>
        <v>423</v>
      </c>
      <c r="E11" s="59">
        <v>728</v>
      </c>
      <c r="F11" s="59">
        <v>1256.0899999999999</v>
      </c>
      <c r="G11" s="59">
        <v>274</v>
      </c>
      <c r="H11" s="59">
        <v>263.16000000000003</v>
      </c>
      <c r="I11" s="59">
        <v>46</v>
      </c>
      <c r="J11" s="59">
        <v>239.75</v>
      </c>
      <c r="K11" s="59">
        <v>0</v>
      </c>
      <c r="L11" s="59">
        <v>0</v>
      </c>
      <c r="M11" s="190">
        <f t="shared" si="0"/>
        <v>1092</v>
      </c>
      <c r="N11" s="190">
        <f t="shared" si="1"/>
        <v>1918.84</v>
      </c>
      <c r="O11" s="59">
        <v>1083</v>
      </c>
      <c r="P11" s="59">
        <v>2286.9899999999998</v>
      </c>
      <c r="Q11" s="59">
        <v>274</v>
      </c>
      <c r="R11" s="59">
        <v>570.22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1357</v>
      </c>
      <c r="Z11" s="59">
        <f t="shared" si="3"/>
        <v>2857.21</v>
      </c>
      <c r="AA11" s="59">
        <v>0</v>
      </c>
      <c r="AB11" s="59">
        <v>0</v>
      </c>
      <c r="AC11" s="59">
        <v>34</v>
      </c>
      <c r="AD11" s="59">
        <v>286.29000000000002</v>
      </c>
      <c r="AE11" s="59">
        <v>89</v>
      </c>
      <c r="AF11" s="59">
        <v>2327.88</v>
      </c>
      <c r="AG11" s="59">
        <v>0</v>
      </c>
      <c r="AH11" s="59">
        <v>0</v>
      </c>
      <c r="AI11" s="59">
        <v>0</v>
      </c>
      <c r="AJ11" s="59">
        <v>0</v>
      </c>
      <c r="AK11" s="59">
        <v>0</v>
      </c>
      <c r="AL11" s="59">
        <v>0</v>
      </c>
      <c r="AM11" s="59">
        <f t="shared" si="4"/>
        <v>2572</v>
      </c>
      <c r="AN11" s="59">
        <f t="shared" si="5"/>
        <v>7390.22</v>
      </c>
      <c r="AO11" s="59">
        <v>276</v>
      </c>
      <c r="AP11" s="59">
        <v>748.51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415</v>
      </c>
      <c r="AZ11" s="59">
        <v>1026.0899999999999</v>
      </c>
      <c r="BA11" s="59">
        <v>415</v>
      </c>
      <c r="BB11" s="59">
        <v>1026.0899999999999</v>
      </c>
      <c r="BC11" s="59">
        <v>2987</v>
      </c>
      <c r="BD11" s="59">
        <v>8417.2099999999991</v>
      </c>
    </row>
    <row r="12" spans="1:56" s="105" customFormat="1" ht="15.75" x14ac:dyDescent="0.25">
      <c r="A12" s="59">
        <v>5</v>
      </c>
      <c r="B12" s="59" t="s">
        <v>40</v>
      </c>
      <c r="C12" s="190">
        <f>'Crop Loan'!FM15</f>
        <v>1493</v>
      </c>
      <c r="D12" s="190">
        <f>'Crop Loan'!FN15</f>
        <v>2332</v>
      </c>
      <c r="E12" s="59">
        <v>634</v>
      </c>
      <c r="F12" s="59">
        <v>509.85</v>
      </c>
      <c r="G12" s="59">
        <v>144</v>
      </c>
      <c r="H12" s="59">
        <v>348.89</v>
      </c>
      <c r="I12" s="59">
        <v>42</v>
      </c>
      <c r="J12" s="59">
        <v>138.93</v>
      </c>
      <c r="K12" s="59">
        <v>160</v>
      </c>
      <c r="L12" s="59">
        <v>171.72</v>
      </c>
      <c r="M12" s="190">
        <f t="shared" si="0"/>
        <v>2329</v>
      </c>
      <c r="N12" s="190">
        <f t="shared" si="1"/>
        <v>3152.4999999999995</v>
      </c>
      <c r="O12" s="59">
        <v>568</v>
      </c>
      <c r="P12" s="59">
        <v>965.04</v>
      </c>
      <c r="Q12" s="59">
        <v>144</v>
      </c>
      <c r="R12" s="59">
        <v>240.23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712</v>
      </c>
      <c r="Z12" s="59">
        <f t="shared" si="3"/>
        <v>1205.27</v>
      </c>
      <c r="AA12" s="59">
        <v>0</v>
      </c>
      <c r="AB12" s="59">
        <v>0</v>
      </c>
      <c r="AC12" s="59">
        <v>75</v>
      </c>
      <c r="AD12" s="59">
        <v>181.71</v>
      </c>
      <c r="AE12" s="59">
        <v>296</v>
      </c>
      <c r="AF12" s="59">
        <v>2034.25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f t="shared" si="4"/>
        <v>3412</v>
      </c>
      <c r="AN12" s="59">
        <f t="shared" si="5"/>
        <v>6573.73</v>
      </c>
      <c r="AO12" s="59">
        <v>360</v>
      </c>
      <c r="AP12" s="59">
        <v>673.15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480</v>
      </c>
      <c r="AZ12" s="59">
        <v>2026.72</v>
      </c>
      <c r="BA12" s="59">
        <v>480</v>
      </c>
      <c r="BB12" s="59">
        <v>2026.72</v>
      </c>
      <c r="BC12" s="59">
        <v>3892</v>
      </c>
      <c r="BD12" s="59">
        <v>8600.91</v>
      </c>
    </row>
    <row r="13" spans="1:56" s="105" customFormat="1" ht="15.75" x14ac:dyDescent="0.25">
      <c r="A13" s="59">
        <v>6</v>
      </c>
      <c r="B13" s="59" t="s">
        <v>41</v>
      </c>
      <c r="C13" s="190">
        <f>'Crop Loan'!FM16</f>
        <v>84</v>
      </c>
      <c r="D13" s="190">
        <f>'Crop Loan'!FN16</f>
        <v>64</v>
      </c>
      <c r="E13" s="59">
        <v>98</v>
      </c>
      <c r="F13" s="59">
        <v>205.97</v>
      </c>
      <c r="G13" s="59">
        <v>31</v>
      </c>
      <c r="H13" s="59">
        <v>44.56</v>
      </c>
      <c r="I13" s="59">
        <v>6</v>
      </c>
      <c r="J13" s="59">
        <v>39.74</v>
      </c>
      <c r="K13" s="59">
        <v>0</v>
      </c>
      <c r="L13" s="59">
        <v>17.43</v>
      </c>
      <c r="M13" s="190">
        <f t="shared" si="0"/>
        <v>188</v>
      </c>
      <c r="N13" s="190">
        <f t="shared" si="1"/>
        <v>327.14000000000004</v>
      </c>
      <c r="O13" s="59">
        <v>113</v>
      </c>
      <c r="P13" s="59">
        <v>701.37</v>
      </c>
      <c r="Q13" s="59">
        <v>31</v>
      </c>
      <c r="R13" s="59">
        <v>175.09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144</v>
      </c>
      <c r="Z13" s="59">
        <f t="shared" si="3"/>
        <v>876.46</v>
      </c>
      <c r="AA13" s="59">
        <v>0</v>
      </c>
      <c r="AB13" s="59">
        <v>0</v>
      </c>
      <c r="AC13" s="59">
        <v>25</v>
      </c>
      <c r="AD13" s="59">
        <v>117.98</v>
      </c>
      <c r="AE13" s="59">
        <v>62</v>
      </c>
      <c r="AF13" s="59">
        <v>353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419</v>
      </c>
      <c r="AN13" s="59">
        <f t="shared" si="5"/>
        <v>1674.5800000000002</v>
      </c>
      <c r="AO13" s="59">
        <v>45</v>
      </c>
      <c r="AP13" s="59">
        <v>93.97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91</v>
      </c>
      <c r="AZ13" s="59">
        <v>375.24</v>
      </c>
      <c r="BA13" s="59">
        <v>91</v>
      </c>
      <c r="BB13" s="59">
        <v>375.24</v>
      </c>
      <c r="BC13" s="59">
        <v>510</v>
      </c>
      <c r="BD13" s="59">
        <v>2050.2399999999998</v>
      </c>
    </row>
    <row r="14" spans="1:56" s="105" customFormat="1" ht="15.75" x14ac:dyDescent="0.25">
      <c r="A14" s="59">
        <v>7</v>
      </c>
      <c r="B14" s="59" t="s">
        <v>42</v>
      </c>
      <c r="C14" s="190">
        <f>'Crop Loan'!FM17</f>
        <v>24</v>
      </c>
      <c r="D14" s="190">
        <f>'Crop Loan'!FN17</f>
        <v>32</v>
      </c>
      <c r="E14" s="59">
        <v>35</v>
      </c>
      <c r="F14" s="59">
        <v>63.75</v>
      </c>
      <c r="G14" s="59">
        <v>27</v>
      </c>
      <c r="H14" s="59">
        <v>25.94</v>
      </c>
      <c r="I14" s="59">
        <v>2</v>
      </c>
      <c r="J14" s="59">
        <v>30.66</v>
      </c>
      <c r="K14" s="59">
        <v>0</v>
      </c>
      <c r="L14" s="59">
        <v>0</v>
      </c>
      <c r="M14" s="190">
        <f t="shared" si="0"/>
        <v>61</v>
      </c>
      <c r="N14" s="190">
        <f t="shared" si="1"/>
        <v>126.41</v>
      </c>
      <c r="O14" s="59">
        <v>106</v>
      </c>
      <c r="P14" s="59">
        <v>195.58</v>
      </c>
      <c r="Q14" s="59">
        <v>27</v>
      </c>
      <c r="R14" s="59">
        <v>48.64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133</v>
      </c>
      <c r="Z14" s="59">
        <f t="shared" si="3"/>
        <v>244.22000000000003</v>
      </c>
      <c r="AA14" s="59">
        <v>0</v>
      </c>
      <c r="AB14" s="59">
        <v>0</v>
      </c>
      <c r="AC14" s="59">
        <v>10</v>
      </c>
      <c r="AD14" s="59">
        <v>27.09</v>
      </c>
      <c r="AE14" s="59">
        <v>24</v>
      </c>
      <c r="AF14" s="59">
        <v>189.75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228</v>
      </c>
      <c r="AN14" s="59">
        <f t="shared" si="5"/>
        <v>587.47</v>
      </c>
      <c r="AO14" s="59">
        <v>24</v>
      </c>
      <c r="AP14" s="59">
        <v>57.09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34</v>
      </c>
      <c r="AZ14" s="59">
        <v>129.32</v>
      </c>
      <c r="BA14" s="59">
        <v>34</v>
      </c>
      <c r="BB14" s="59">
        <v>129.32</v>
      </c>
      <c r="BC14" s="59">
        <v>262</v>
      </c>
      <c r="BD14" s="59">
        <v>716.87</v>
      </c>
    </row>
    <row r="15" spans="1:56" s="105" customFormat="1" ht="15.75" x14ac:dyDescent="0.25">
      <c r="A15" s="59">
        <v>8</v>
      </c>
      <c r="B15" s="59" t="s">
        <v>43</v>
      </c>
      <c r="C15" s="190">
        <f>'Crop Loan'!FM18</f>
        <v>32</v>
      </c>
      <c r="D15" s="190">
        <f>'Crop Loan'!FN18</f>
        <v>32</v>
      </c>
      <c r="E15" s="59">
        <v>15</v>
      </c>
      <c r="F15" s="59">
        <v>53.79</v>
      </c>
      <c r="G15" s="59">
        <v>21</v>
      </c>
      <c r="H15" s="59">
        <v>24.94</v>
      </c>
      <c r="I15" s="59">
        <v>1</v>
      </c>
      <c r="J15" s="59">
        <v>30.03</v>
      </c>
      <c r="K15" s="59">
        <v>0</v>
      </c>
      <c r="L15" s="59">
        <v>0</v>
      </c>
      <c r="M15" s="190">
        <f t="shared" si="0"/>
        <v>48</v>
      </c>
      <c r="N15" s="190">
        <f t="shared" si="1"/>
        <v>115.82</v>
      </c>
      <c r="O15" s="59">
        <v>83</v>
      </c>
      <c r="P15" s="59">
        <v>172.81</v>
      </c>
      <c r="Q15" s="59">
        <v>21</v>
      </c>
      <c r="R15" s="59">
        <v>42.95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104</v>
      </c>
      <c r="Z15" s="59">
        <f t="shared" si="3"/>
        <v>215.76</v>
      </c>
      <c r="AA15" s="59">
        <v>0</v>
      </c>
      <c r="AB15" s="59">
        <v>0</v>
      </c>
      <c r="AC15" s="59">
        <v>7</v>
      </c>
      <c r="AD15" s="59">
        <v>13.61</v>
      </c>
      <c r="AE15" s="59">
        <v>23</v>
      </c>
      <c r="AF15" s="59">
        <v>303.81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182</v>
      </c>
      <c r="AN15" s="59">
        <f t="shared" si="5"/>
        <v>649</v>
      </c>
      <c r="AO15" s="59">
        <v>20</v>
      </c>
      <c r="AP15" s="59">
        <v>63.54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66</v>
      </c>
      <c r="AZ15" s="59">
        <v>125.08</v>
      </c>
      <c r="BA15" s="59">
        <v>66</v>
      </c>
      <c r="BB15" s="59">
        <v>125.08</v>
      </c>
      <c r="BC15" s="59">
        <v>248</v>
      </c>
      <c r="BD15" s="59">
        <v>773.88</v>
      </c>
    </row>
    <row r="16" spans="1:56" s="105" customFormat="1" ht="15.75" x14ac:dyDescent="0.25">
      <c r="A16" s="59">
        <v>9</v>
      </c>
      <c r="B16" s="59" t="s">
        <v>44</v>
      </c>
      <c r="C16" s="190">
        <f>'Crop Loan'!FM19</f>
        <v>266</v>
      </c>
      <c r="D16" s="190">
        <f>'Crop Loan'!FN19</f>
        <v>292</v>
      </c>
      <c r="E16" s="59">
        <v>313</v>
      </c>
      <c r="F16" s="59">
        <v>347.12</v>
      </c>
      <c r="G16" s="59">
        <v>122</v>
      </c>
      <c r="H16" s="59">
        <v>94.6</v>
      </c>
      <c r="I16" s="59">
        <v>20</v>
      </c>
      <c r="J16" s="59">
        <v>75.349999999999994</v>
      </c>
      <c r="K16" s="59">
        <v>0</v>
      </c>
      <c r="L16" s="59">
        <v>0</v>
      </c>
      <c r="M16" s="190">
        <f t="shared" si="0"/>
        <v>599</v>
      </c>
      <c r="N16" s="190">
        <f t="shared" si="1"/>
        <v>714.47</v>
      </c>
      <c r="O16" s="59">
        <v>483</v>
      </c>
      <c r="P16" s="59">
        <v>900.12</v>
      </c>
      <c r="Q16" s="59">
        <v>122</v>
      </c>
      <c r="R16" s="59">
        <v>224.52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605</v>
      </c>
      <c r="Z16" s="59">
        <f t="shared" si="3"/>
        <v>1124.6400000000001</v>
      </c>
      <c r="AA16" s="59">
        <v>0</v>
      </c>
      <c r="AB16" s="59">
        <v>0</v>
      </c>
      <c r="AC16" s="59">
        <v>34</v>
      </c>
      <c r="AD16" s="59">
        <v>102.08</v>
      </c>
      <c r="AE16" s="59">
        <v>214</v>
      </c>
      <c r="AF16" s="59">
        <v>1064.74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f t="shared" si="4"/>
        <v>1452</v>
      </c>
      <c r="AN16" s="59">
        <f t="shared" si="5"/>
        <v>3005.9300000000003</v>
      </c>
      <c r="AO16" s="59">
        <v>153</v>
      </c>
      <c r="AP16" s="59">
        <v>306.94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205</v>
      </c>
      <c r="AZ16" s="59">
        <v>601.02</v>
      </c>
      <c r="BA16" s="59">
        <v>205</v>
      </c>
      <c r="BB16" s="59">
        <v>601.02</v>
      </c>
      <c r="BC16" s="59">
        <v>1657</v>
      </c>
      <c r="BD16" s="59">
        <v>3606.68</v>
      </c>
    </row>
    <row r="17" spans="1:56" s="105" customFormat="1" ht="15.75" x14ac:dyDescent="0.25">
      <c r="A17" s="59">
        <v>10</v>
      </c>
      <c r="B17" s="59" t="s">
        <v>45</v>
      </c>
      <c r="C17" s="190">
        <f>'Crop Loan'!FM20</f>
        <v>2835</v>
      </c>
      <c r="D17" s="190">
        <f>'Crop Loan'!FN20</f>
        <v>4892</v>
      </c>
      <c r="E17" s="59">
        <v>5270</v>
      </c>
      <c r="F17" s="59">
        <v>8377.7199999999993</v>
      </c>
      <c r="G17" s="59">
        <v>348</v>
      </c>
      <c r="H17" s="59">
        <v>1443.03</v>
      </c>
      <c r="I17" s="59">
        <v>335</v>
      </c>
      <c r="J17" s="59">
        <v>774.1</v>
      </c>
      <c r="K17" s="59">
        <v>171</v>
      </c>
      <c r="L17" s="59">
        <v>156.87</v>
      </c>
      <c r="M17" s="190">
        <f t="shared" si="0"/>
        <v>8611</v>
      </c>
      <c r="N17" s="190">
        <f t="shared" si="1"/>
        <v>14200.69</v>
      </c>
      <c r="O17" s="59">
        <v>1377</v>
      </c>
      <c r="P17" s="59">
        <v>1537.8</v>
      </c>
      <c r="Q17" s="59">
        <v>348</v>
      </c>
      <c r="R17" s="59">
        <v>382.14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1725</v>
      </c>
      <c r="Z17" s="59">
        <f t="shared" si="3"/>
        <v>1919.94</v>
      </c>
      <c r="AA17" s="59">
        <v>0</v>
      </c>
      <c r="AB17" s="59">
        <v>0</v>
      </c>
      <c r="AC17" s="59">
        <v>669</v>
      </c>
      <c r="AD17" s="59">
        <v>1943.62</v>
      </c>
      <c r="AE17" s="59">
        <v>1249</v>
      </c>
      <c r="AF17" s="59">
        <v>5901.73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f t="shared" si="4"/>
        <v>12254</v>
      </c>
      <c r="AN17" s="59">
        <f t="shared" si="5"/>
        <v>23965.98</v>
      </c>
      <c r="AO17" s="59">
        <v>1292</v>
      </c>
      <c r="AP17" s="59">
        <v>2489.75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747</v>
      </c>
      <c r="AZ17" s="59">
        <v>2885.34</v>
      </c>
      <c r="BA17" s="59">
        <v>747</v>
      </c>
      <c r="BB17" s="59">
        <v>2885.34</v>
      </c>
      <c r="BC17" s="59">
        <v>13001</v>
      </c>
      <c r="BD17" s="59">
        <v>26850.83</v>
      </c>
    </row>
    <row r="18" spans="1:56" s="105" customFormat="1" ht="15.75" x14ac:dyDescent="0.25">
      <c r="A18" s="59">
        <v>11</v>
      </c>
      <c r="B18" s="59" t="s">
        <v>46</v>
      </c>
      <c r="C18" s="190">
        <f>'Crop Loan'!FM21</f>
        <v>84</v>
      </c>
      <c r="D18" s="190">
        <f>'Crop Loan'!FN21</f>
        <v>106</v>
      </c>
      <c r="E18" s="59">
        <v>121</v>
      </c>
      <c r="F18" s="59">
        <v>181.68</v>
      </c>
      <c r="G18" s="59">
        <v>26</v>
      </c>
      <c r="H18" s="59">
        <v>61.1</v>
      </c>
      <c r="I18" s="59">
        <v>8</v>
      </c>
      <c r="J18" s="59">
        <v>64.78</v>
      </c>
      <c r="K18" s="59">
        <v>0</v>
      </c>
      <c r="L18" s="59">
        <v>0</v>
      </c>
      <c r="M18" s="190">
        <f t="shared" si="0"/>
        <v>213</v>
      </c>
      <c r="N18" s="190">
        <f t="shared" si="1"/>
        <v>352.46000000000004</v>
      </c>
      <c r="O18" s="59">
        <v>102</v>
      </c>
      <c r="P18" s="59">
        <v>191.86</v>
      </c>
      <c r="Q18" s="59">
        <v>26</v>
      </c>
      <c r="R18" s="59">
        <v>47.46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128</v>
      </c>
      <c r="Z18" s="59">
        <f t="shared" si="3"/>
        <v>239.32000000000002</v>
      </c>
      <c r="AA18" s="59">
        <v>0</v>
      </c>
      <c r="AB18" s="59">
        <v>0</v>
      </c>
      <c r="AC18" s="59">
        <v>32</v>
      </c>
      <c r="AD18" s="59">
        <v>57.84</v>
      </c>
      <c r="AE18" s="59">
        <v>68</v>
      </c>
      <c r="AF18" s="59">
        <v>313.8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f t="shared" si="4"/>
        <v>441</v>
      </c>
      <c r="AN18" s="59">
        <f t="shared" si="5"/>
        <v>963.42000000000007</v>
      </c>
      <c r="AO18" s="59">
        <v>46</v>
      </c>
      <c r="AP18" s="59">
        <v>91.9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44</v>
      </c>
      <c r="AZ18" s="59">
        <v>114.48</v>
      </c>
      <c r="BA18" s="59">
        <v>44</v>
      </c>
      <c r="BB18" s="59">
        <v>114.48</v>
      </c>
      <c r="BC18" s="59">
        <v>485</v>
      </c>
      <c r="BD18" s="59">
        <v>1078</v>
      </c>
    </row>
    <row r="19" spans="1:56" s="105" customFormat="1" ht="15.75" x14ac:dyDescent="0.25">
      <c r="A19" s="59">
        <v>12</v>
      </c>
      <c r="B19" s="59" t="s">
        <v>47</v>
      </c>
      <c r="C19" s="190">
        <f>'Crop Loan'!FM22</f>
        <v>2292</v>
      </c>
      <c r="D19" s="190">
        <f>'Crop Loan'!FN22</f>
        <v>4221</v>
      </c>
      <c r="E19" s="59">
        <v>1615</v>
      </c>
      <c r="F19" s="59">
        <v>2871.02</v>
      </c>
      <c r="G19" s="59">
        <v>359</v>
      </c>
      <c r="H19" s="59">
        <v>773.7</v>
      </c>
      <c r="I19" s="59">
        <v>103</v>
      </c>
      <c r="J19" s="59">
        <v>342.83</v>
      </c>
      <c r="K19" s="59">
        <v>0</v>
      </c>
      <c r="L19" s="59">
        <v>0</v>
      </c>
      <c r="M19" s="190">
        <f t="shared" si="0"/>
        <v>4010</v>
      </c>
      <c r="N19" s="190">
        <f t="shared" si="1"/>
        <v>7434.85</v>
      </c>
      <c r="O19" s="59">
        <v>1406</v>
      </c>
      <c r="P19" s="59">
        <v>2317.91</v>
      </c>
      <c r="Q19" s="59">
        <v>359</v>
      </c>
      <c r="R19" s="59">
        <v>577.92999999999995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1765</v>
      </c>
      <c r="Z19" s="59">
        <f t="shared" si="3"/>
        <v>2895.8399999999997</v>
      </c>
      <c r="AA19" s="59">
        <v>0</v>
      </c>
      <c r="AB19" s="59">
        <v>0</v>
      </c>
      <c r="AC19" s="59">
        <v>328</v>
      </c>
      <c r="AD19" s="59">
        <v>575.04</v>
      </c>
      <c r="AE19" s="59">
        <v>765</v>
      </c>
      <c r="AF19" s="59">
        <v>3453.08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f t="shared" si="4"/>
        <v>6868</v>
      </c>
      <c r="AN19" s="59">
        <f t="shared" si="5"/>
        <v>14358.81</v>
      </c>
      <c r="AO19" s="59">
        <v>693</v>
      </c>
      <c r="AP19" s="59">
        <v>1441.24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638</v>
      </c>
      <c r="AZ19" s="59">
        <v>1831.61</v>
      </c>
      <c r="BA19" s="59">
        <v>638</v>
      </c>
      <c r="BB19" s="59">
        <v>1831.61</v>
      </c>
      <c r="BC19" s="59">
        <v>7506</v>
      </c>
      <c r="BD19" s="59">
        <v>16188.76</v>
      </c>
    </row>
    <row r="20" spans="1:56" s="107" customFormat="1" ht="15.75" x14ac:dyDescent="0.25">
      <c r="A20" s="106"/>
      <c r="B20" s="91" t="s">
        <v>48</v>
      </c>
      <c r="C20" s="188">
        <f>SUM(C8:C19)</f>
        <v>31725</v>
      </c>
      <c r="D20" s="188">
        <f t="shared" ref="D20:BD20" si="6">SUM(D8:D19)</f>
        <v>42463</v>
      </c>
      <c r="E20" s="188">
        <f t="shared" si="6"/>
        <v>17575</v>
      </c>
      <c r="F20" s="188">
        <f t="shared" si="6"/>
        <v>25743.850000000002</v>
      </c>
      <c r="G20" s="188">
        <f t="shared" si="6"/>
        <v>3557</v>
      </c>
      <c r="H20" s="188">
        <f t="shared" si="6"/>
        <v>7432.46</v>
      </c>
      <c r="I20" s="188">
        <f t="shared" si="6"/>
        <v>1124</v>
      </c>
      <c r="J20" s="188">
        <f t="shared" si="6"/>
        <v>3052.8</v>
      </c>
      <c r="K20" s="188">
        <f t="shared" si="6"/>
        <v>1353</v>
      </c>
      <c r="L20" s="188">
        <f t="shared" si="6"/>
        <v>856.4899999999999</v>
      </c>
      <c r="M20" s="188">
        <f t="shared" si="6"/>
        <v>51777</v>
      </c>
      <c r="N20" s="188">
        <f t="shared" si="6"/>
        <v>72116.140000000014</v>
      </c>
      <c r="O20" s="188">
        <f t="shared" si="6"/>
        <v>14129</v>
      </c>
      <c r="P20" s="188">
        <f t="shared" si="6"/>
        <v>33182.229999999996</v>
      </c>
      <c r="Q20" s="188">
        <f t="shared" si="6"/>
        <v>3557</v>
      </c>
      <c r="R20" s="188">
        <f t="shared" si="6"/>
        <v>8246.7199999999993</v>
      </c>
      <c r="S20" s="188">
        <f t="shared" si="6"/>
        <v>0</v>
      </c>
      <c r="T20" s="188">
        <f t="shared" si="6"/>
        <v>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17686</v>
      </c>
      <c r="Z20" s="188">
        <f t="shared" si="6"/>
        <v>41428.949999999997</v>
      </c>
      <c r="AA20" s="188">
        <f t="shared" si="6"/>
        <v>0</v>
      </c>
      <c r="AB20" s="188">
        <f t="shared" si="6"/>
        <v>0</v>
      </c>
      <c r="AC20" s="188">
        <f t="shared" si="6"/>
        <v>2657</v>
      </c>
      <c r="AD20" s="188">
        <f t="shared" si="6"/>
        <v>5696.86</v>
      </c>
      <c r="AE20" s="188">
        <f t="shared" si="6"/>
        <v>5687</v>
      </c>
      <c r="AF20" s="188">
        <f t="shared" si="6"/>
        <v>28072.560000000005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0</v>
      </c>
      <c r="AL20" s="188">
        <f t="shared" si="6"/>
        <v>0</v>
      </c>
      <c r="AM20" s="188">
        <f t="shared" si="6"/>
        <v>77807</v>
      </c>
      <c r="AN20" s="188">
        <f t="shared" si="6"/>
        <v>147314.51000000004</v>
      </c>
      <c r="AO20" s="188">
        <f t="shared" si="6"/>
        <v>8174</v>
      </c>
      <c r="AP20" s="188">
        <f t="shared" si="6"/>
        <v>15336.61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0</v>
      </c>
      <c r="AX20" s="188">
        <f t="shared" si="6"/>
        <v>0</v>
      </c>
      <c r="AY20" s="188">
        <f t="shared" si="6"/>
        <v>4238</v>
      </c>
      <c r="AZ20" s="188">
        <f t="shared" si="6"/>
        <v>17526.39</v>
      </c>
      <c r="BA20" s="188">
        <f t="shared" si="6"/>
        <v>4238</v>
      </c>
      <c r="BB20" s="188">
        <f t="shared" si="6"/>
        <v>17526.39</v>
      </c>
      <c r="BC20" s="188">
        <f t="shared" si="6"/>
        <v>82045</v>
      </c>
      <c r="BD20" s="188">
        <f t="shared" si="6"/>
        <v>164843.48000000001</v>
      </c>
    </row>
    <row r="21" spans="1:56" s="105" customFormat="1" ht="15.75" x14ac:dyDescent="0.25">
      <c r="A21" s="59">
        <v>13</v>
      </c>
      <c r="B21" s="59" t="s">
        <v>49</v>
      </c>
      <c r="C21" s="190">
        <f>'Crop Loan'!FM24</f>
        <v>1077</v>
      </c>
      <c r="D21" s="190">
        <f>'Crop Loan'!FN24</f>
        <v>1247</v>
      </c>
      <c r="E21" s="59">
        <v>666</v>
      </c>
      <c r="F21" s="59">
        <v>695.3</v>
      </c>
      <c r="G21" s="59">
        <v>24</v>
      </c>
      <c r="H21" s="59">
        <v>233.93</v>
      </c>
      <c r="I21" s="59">
        <v>42</v>
      </c>
      <c r="J21" s="59">
        <v>124.17</v>
      </c>
      <c r="K21" s="59">
        <v>0</v>
      </c>
      <c r="L21" s="59">
        <v>0</v>
      </c>
      <c r="M21" s="190">
        <f t="shared" ref="M21:M34" si="7">C21+E21+I21+K21</f>
        <v>1785</v>
      </c>
      <c r="N21" s="190">
        <f t="shared" ref="N21:N34" si="8">D21+F21+J21+L21</f>
        <v>2066.4699999999998</v>
      </c>
      <c r="O21" s="59">
        <v>99</v>
      </c>
      <c r="P21" s="59">
        <v>243.72</v>
      </c>
      <c r="Q21" s="59">
        <v>24</v>
      </c>
      <c r="R21" s="59">
        <v>60.15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123</v>
      </c>
      <c r="Z21" s="59">
        <f>P21+R21+T21+V21+X21</f>
        <v>303.87</v>
      </c>
      <c r="AA21" s="59">
        <v>0</v>
      </c>
      <c r="AB21" s="59">
        <v>0</v>
      </c>
      <c r="AC21" s="59">
        <v>18</v>
      </c>
      <c r="AD21" s="59">
        <v>34.71</v>
      </c>
      <c r="AE21" s="59">
        <v>36</v>
      </c>
      <c r="AF21" s="59">
        <v>480.66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f t="shared" ref="AM21:AM34" si="9">M21+Y21+AA21+AC21+AE21+AG21+AI21+AK21</f>
        <v>1962</v>
      </c>
      <c r="AN21" s="59">
        <f t="shared" ref="AN21:AN34" si="10">N21+Z21+AB21+AD21+AF21+AH21+AJ21+AL21</f>
        <v>2885.7099999999996</v>
      </c>
      <c r="AO21" s="59">
        <v>207</v>
      </c>
      <c r="AP21" s="59">
        <v>266.85000000000002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156</v>
      </c>
      <c r="AZ21" s="59">
        <v>856.24</v>
      </c>
      <c r="BA21" s="59">
        <v>156</v>
      </c>
      <c r="BB21" s="59">
        <v>856.24</v>
      </c>
      <c r="BC21" s="59">
        <v>2118</v>
      </c>
      <c r="BD21" s="59">
        <v>3740.66</v>
      </c>
    </row>
    <row r="22" spans="1:56" s="105" customFormat="1" ht="15.75" x14ac:dyDescent="0.25">
      <c r="A22" s="59">
        <v>14</v>
      </c>
      <c r="B22" s="59" t="s">
        <v>50</v>
      </c>
      <c r="C22" s="190">
        <f>'Crop Loan'!FM25</f>
        <v>0</v>
      </c>
      <c r="D22" s="190">
        <f>'Crop Loan'!FN25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Loan'!FM26</f>
        <v>106</v>
      </c>
      <c r="D23" s="190">
        <f>'Crop Loan'!FN26</f>
        <v>127</v>
      </c>
      <c r="E23" s="59">
        <v>50</v>
      </c>
      <c r="F23" s="59">
        <v>164.88</v>
      </c>
      <c r="G23" s="59">
        <v>32</v>
      </c>
      <c r="H23" s="59">
        <v>44.72</v>
      </c>
      <c r="I23" s="59">
        <v>3</v>
      </c>
      <c r="J23" s="59">
        <v>37.119999999999997</v>
      </c>
      <c r="K23" s="59">
        <v>0</v>
      </c>
      <c r="L23" s="59">
        <v>0</v>
      </c>
      <c r="M23" s="190">
        <f t="shared" si="7"/>
        <v>159</v>
      </c>
      <c r="N23" s="190">
        <f t="shared" si="8"/>
        <v>329</v>
      </c>
      <c r="O23" s="59">
        <v>53</v>
      </c>
      <c r="P23" s="59">
        <v>109.57</v>
      </c>
      <c r="Q23" s="59">
        <v>32</v>
      </c>
      <c r="R23" s="59">
        <v>50.34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85</v>
      </c>
      <c r="Z23" s="59">
        <f t="shared" si="12"/>
        <v>159.91</v>
      </c>
      <c r="AA23" s="59">
        <v>0</v>
      </c>
      <c r="AB23" s="59">
        <v>0</v>
      </c>
      <c r="AC23" s="59">
        <v>32</v>
      </c>
      <c r="AD23" s="59">
        <v>46.64</v>
      </c>
      <c r="AE23" s="59">
        <v>16</v>
      </c>
      <c r="AF23" s="59">
        <v>49.42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292</v>
      </c>
      <c r="AN23" s="59">
        <f t="shared" si="10"/>
        <v>584.96999999999991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11</v>
      </c>
      <c r="AZ23" s="59">
        <v>122.96</v>
      </c>
      <c r="BA23" s="59">
        <v>11</v>
      </c>
      <c r="BB23" s="59">
        <v>122.96</v>
      </c>
      <c r="BC23" s="59">
        <v>303</v>
      </c>
      <c r="BD23" s="59">
        <v>708.13</v>
      </c>
    </row>
    <row r="24" spans="1:56" s="105" customFormat="1" ht="15.75" x14ac:dyDescent="0.25">
      <c r="A24" s="59">
        <v>16</v>
      </c>
      <c r="B24" s="59" t="s">
        <v>52</v>
      </c>
      <c r="C24" s="190">
        <f>'Crop Loan'!FM27</f>
        <v>0</v>
      </c>
      <c r="D24" s="190">
        <f>'Crop Loan'!FN27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Loan'!FM28</f>
        <v>51</v>
      </c>
      <c r="D25" s="190">
        <f>'Crop Loan'!FN28</f>
        <v>96</v>
      </c>
      <c r="E25" s="59">
        <v>519</v>
      </c>
      <c r="F25" s="59">
        <v>1027.8</v>
      </c>
      <c r="G25" s="59">
        <v>126</v>
      </c>
      <c r="H25" s="59">
        <v>160.16999999999999</v>
      </c>
      <c r="I25" s="59">
        <v>33</v>
      </c>
      <c r="J25" s="59">
        <v>145.38</v>
      </c>
      <c r="K25" s="59">
        <v>0</v>
      </c>
      <c r="L25" s="59">
        <v>0</v>
      </c>
      <c r="M25" s="190">
        <f t="shared" si="7"/>
        <v>603</v>
      </c>
      <c r="N25" s="190">
        <f t="shared" si="8"/>
        <v>1269.1799999999998</v>
      </c>
      <c r="O25" s="59">
        <v>498</v>
      </c>
      <c r="P25" s="59">
        <v>1109.04</v>
      </c>
      <c r="Q25" s="59">
        <v>126</v>
      </c>
      <c r="R25" s="59">
        <v>276.51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624</v>
      </c>
      <c r="Z25" s="59">
        <f t="shared" si="12"/>
        <v>1385.55</v>
      </c>
      <c r="AA25" s="59">
        <v>0</v>
      </c>
      <c r="AB25" s="59">
        <v>0</v>
      </c>
      <c r="AC25" s="59">
        <v>24</v>
      </c>
      <c r="AD25" s="59">
        <v>111.81</v>
      </c>
      <c r="AE25" s="59">
        <v>222</v>
      </c>
      <c r="AF25" s="59">
        <v>1344.96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1473</v>
      </c>
      <c r="AN25" s="59">
        <f t="shared" si="10"/>
        <v>4111.5</v>
      </c>
      <c r="AO25" s="59">
        <v>156</v>
      </c>
      <c r="AP25" s="59">
        <v>418.53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120</v>
      </c>
      <c r="AZ25" s="59">
        <v>483.36</v>
      </c>
      <c r="BA25" s="59">
        <v>120</v>
      </c>
      <c r="BB25" s="59">
        <v>483.36</v>
      </c>
      <c r="BC25" s="59">
        <v>1593</v>
      </c>
      <c r="BD25" s="59">
        <v>4594.32</v>
      </c>
    </row>
    <row r="26" spans="1:56" s="105" customFormat="1" ht="15.75" x14ac:dyDescent="0.25">
      <c r="A26" s="59">
        <v>18</v>
      </c>
      <c r="B26" s="59" t="s">
        <v>54</v>
      </c>
      <c r="C26" s="190">
        <f>'Crop Loan'!FM29</f>
        <v>89</v>
      </c>
      <c r="D26" s="190">
        <f>'Crop Loan'!FN29</f>
        <v>186</v>
      </c>
      <c r="E26" s="59">
        <v>1573</v>
      </c>
      <c r="F26" s="59">
        <v>3499.04</v>
      </c>
      <c r="G26" s="59">
        <v>102</v>
      </c>
      <c r="H26" s="59">
        <v>445.34</v>
      </c>
      <c r="I26" s="59">
        <v>102</v>
      </c>
      <c r="J26" s="59">
        <v>356.34</v>
      </c>
      <c r="K26" s="59">
        <v>0</v>
      </c>
      <c r="L26" s="59">
        <v>0</v>
      </c>
      <c r="M26" s="190">
        <f t="shared" si="7"/>
        <v>1764</v>
      </c>
      <c r="N26" s="190">
        <f t="shared" si="8"/>
        <v>4041.38</v>
      </c>
      <c r="O26" s="59">
        <v>407</v>
      </c>
      <c r="P26" s="59">
        <v>1123.8399999999999</v>
      </c>
      <c r="Q26" s="59">
        <v>102</v>
      </c>
      <c r="R26" s="59">
        <v>279.7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509</v>
      </c>
      <c r="Z26" s="59">
        <f t="shared" si="12"/>
        <v>1403.54</v>
      </c>
      <c r="AA26" s="59">
        <v>0</v>
      </c>
      <c r="AB26" s="59">
        <v>0</v>
      </c>
      <c r="AC26" s="59">
        <v>89</v>
      </c>
      <c r="AD26" s="59">
        <v>141.13</v>
      </c>
      <c r="AE26" s="59">
        <v>292</v>
      </c>
      <c r="AF26" s="59">
        <v>2525.5700000000002</v>
      </c>
      <c r="AG26" s="59">
        <v>0</v>
      </c>
      <c r="AH26" s="59">
        <v>0</v>
      </c>
      <c r="AI26" s="59">
        <v>0</v>
      </c>
      <c r="AJ26" s="59">
        <v>0</v>
      </c>
      <c r="AK26" s="59">
        <v>0</v>
      </c>
      <c r="AL26" s="59">
        <v>0</v>
      </c>
      <c r="AM26" s="59">
        <f t="shared" si="9"/>
        <v>2654</v>
      </c>
      <c r="AN26" s="59">
        <f t="shared" si="10"/>
        <v>8111.6200000000008</v>
      </c>
      <c r="AO26" s="59">
        <v>281</v>
      </c>
      <c r="AP26" s="59">
        <v>830.22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305</v>
      </c>
      <c r="AZ26" s="59">
        <v>1121.5</v>
      </c>
      <c r="BA26" s="59">
        <v>305</v>
      </c>
      <c r="BB26" s="59">
        <v>1121.5</v>
      </c>
      <c r="BC26" s="59">
        <v>2959</v>
      </c>
      <c r="BD26" s="59">
        <v>9232.64</v>
      </c>
    </row>
    <row r="27" spans="1:56" s="105" customFormat="1" ht="15.75" x14ac:dyDescent="0.25">
      <c r="A27" s="59">
        <v>19</v>
      </c>
      <c r="B27" s="59" t="s">
        <v>55</v>
      </c>
      <c r="C27" s="190">
        <f>'Crop Loan'!FM30</f>
        <v>68</v>
      </c>
      <c r="D27" s="190">
        <f>'Crop Loan'!FN30</f>
        <v>1485</v>
      </c>
      <c r="E27" s="59">
        <v>3124</v>
      </c>
      <c r="F27" s="59">
        <v>5756</v>
      </c>
      <c r="G27" s="59">
        <v>110</v>
      </c>
      <c r="H27" s="59">
        <v>803.99</v>
      </c>
      <c r="I27" s="59">
        <v>201</v>
      </c>
      <c r="J27" s="59">
        <v>500.37</v>
      </c>
      <c r="K27" s="59">
        <v>195</v>
      </c>
      <c r="L27" s="59">
        <v>173.85</v>
      </c>
      <c r="M27" s="190">
        <f t="shared" si="7"/>
        <v>3588</v>
      </c>
      <c r="N27" s="190">
        <f t="shared" si="8"/>
        <v>7915.22</v>
      </c>
      <c r="O27" s="59">
        <v>422</v>
      </c>
      <c r="P27" s="59">
        <v>1104.55</v>
      </c>
      <c r="Q27" s="59">
        <v>110</v>
      </c>
      <c r="R27" s="59">
        <v>274.86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532</v>
      </c>
      <c r="Z27" s="59">
        <f t="shared" si="12"/>
        <v>1379.4099999999999</v>
      </c>
      <c r="AA27" s="59">
        <v>0</v>
      </c>
      <c r="AB27" s="59">
        <v>0</v>
      </c>
      <c r="AC27" s="59">
        <v>222</v>
      </c>
      <c r="AD27" s="59">
        <v>453.96</v>
      </c>
      <c r="AE27" s="59">
        <v>25</v>
      </c>
      <c r="AF27" s="59">
        <v>644.5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f t="shared" si="9"/>
        <v>4367</v>
      </c>
      <c r="AN27" s="59">
        <f t="shared" si="10"/>
        <v>10393.09</v>
      </c>
      <c r="AO27" s="59">
        <v>460</v>
      </c>
      <c r="AP27" s="59">
        <v>1070.3499999999999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335</v>
      </c>
      <c r="AZ27" s="59">
        <v>1344.1</v>
      </c>
      <c r="BA27" s="59">
        <v>335</v>
      </c>
      <c r="BB27" s="59">
        <v>1344.1</v>
      </c>
      <c r="BC27" s="59">
        <v>4702</v>
      </c>
      <c r="BD27" s="59">
        <v>11735.88</v>
      </c>
    </row>
    <row r="28" spans="1:56" s="105" customFormat="1" ht="15.75" x14ac:dyDescent="0.25">
      <c r="A28" s="59">
        <v>20</v>
      </c>
      <c r="B28" s="59" t="s">
        <v>56</v>
      </c>
      <c r="C28" s="190">
        <f>'Crop Loan'!FM31</f>
        <v>1324</v>
      </c>
      <c r="D28" s="190">
        <f>'Crop Loan'!FN31</f>
        <v>316</v>
      </c>
      <c r="E28" s="59">
        <v>305</v>
      </c>
      <c r="F28" s="59">
        <v>183.09</v>
      </c>
      <c r="G28" s="59">
        <v>170</v>
      </c>
      <c r="H28" s="59">
        <v>181.1</v>
      </c>
      <c r="I28" s="59">
        <v>18</v>
      </c>
      <c r="J28" s="59">
        <v>224.48</v>
      </c>
      <c r="K28" s="59">
        <v>0</v>
      </c>
      <c r="L28" s="59">
        <v>0</v>
      </c>
      <c r="M28" s="190">
        <f t="shared" si="7"/>
        <v>1647</v>
      </c>
      <c r="N28" s="190">
        <f t="shared" si="8"/>
        <v>723.57</v>
      </c>
      <c r="O28" s="59">
        <v>666</v>
      </c>
      <c r="P28" s="59">
        <v>1358.63</v>
      </c>
      <c r="Q28" s="59">
        <v>170</v>
      </c>
      <c r="R28" s="59">
        <v>337.65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836</v>
      </c>
      <c r="Z28" s="59">
        <f t="shared" si="12"/>
        <v>1696.2800000000002</v>
      </c>
      <c r="AA28" s="59">
        <v>0</v>
      </c>
      <c r="AB28" s="59">
        <v>0</v>
      </c>
      <c r="AC28" s="59">
        <v>199</v>
      </c>
      <c r="AD28" s="59">
        <v>551.89</v>
      </c>
      <c r="AE28" s="59">
        <v>199</v>
      </c>
      <c r="AF28" s="59">
        <v>1483.06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f t="shared" si="9"/>
        <v>2881</v>
      </c>
      <c r="AN28" s="59">
        <f t="shared" si="10"/>
        <v>4454.8</v>
      </c>
      <c r="AO28" s="59">
        <v>306</v>
      </c>
      <c r="AP28" s="59">
        <v>431.18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232</v>
      </c>
      <c r="AZ28" s="59">
        <v>542.72</v>
      </c>
      <c r="BA28" s="59">
        <v>232</v>
      </c>
      <c r="BB28" s="59">
        <v>542.72</v>
      </c>
      <c r="BC28" s="59">
        <v>3113</v>
      </c>
      <c r="BD28" s="59">
        <v>5000.38</v>
      </c>
    </row>
    <row r="29" spans="1:56" s="105" customFormat="1" ht="15.75" x14ac:dyDescent="0.25">
      <c r="A29" s="59">
        <v>21</v>
      </c>
      <c r="B29" s="59" t="s">
        <v>57</v>
      </c>
      <c r="C29" s="190">
        <f>'Crop Loan'!FM32</f>
        <v>0</v>
      </c>
      <c r="D29" s="190">
        <f>'Crop Loan'!FN32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Loan'!FM33</f>
        <v>88</v>
      </c>
      <c r="D30" s="190">
        <f>'Crop Loan'!FN33</f>
        <v>52</v>
      </c>
      <c r="E30" s="59">
        <v>84</v>
      </c>
      <c r="F30" s="59">
        <v>121.96</v>
      </c>
      <c r="G30" s="59">
        <v>20</v>
      </c>
      <c r="H30" s="59">
        <v>83.72</v>
      </c>
      <c r="I30" s="59">
        <v>4</v>
      </c>
      <c r="J30" s="59">
        <v>114.16</v>
      </c>
      <c r="K30" s="59">
        <v>0</v>
      </c>
      <c r="L30" s="59">
        <v>0</v>
      </c>
      <c r="M30" s="190">
        <f t="shared" si="7"/>
        <v>176</v>
      </c>
      <c r="N30" s="190">
        <f t="shared" si="8"/>
        <v>288.12</v>
      </c>
      <c r="O30" s="59">
        <v>84</v>
      </c>
      <c r="P30" s="59">
        <v>152.4</v>
      </c>
      <c r="Q30" s="59">
        <v>20</v>
      </c>
      <c r="R30" s="59">
        <v>37.08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104</v>
      </c>
      <c r="Z30" s="59">
        <f t="shared" si="12"/>
        <v>189.48000000000002</v>
      </c>
      <c r="AA30" s="59">
        <v>0</v>
      </c>
      <c r="AB30" s="59">
        <v>0</v>
      </c>
      <c r="AC30" s="59">
        <v>10</v>
      </c>
      <c r="AD30" s="59">
        <v>22.92</v>
      </c>
      <c r="AE30" s="59">
        <v>57</v>
      </c>
      <c r="AF30" s="59">
        <v>209.12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347</v>
      </c>
      <c r="AN30" s="59">
        <f t="shared" si="10"/>
        <v>709.6400000000001</v>
      </c>
      <c r="AO30" s="59">
        <v>40</v>
      </c>
      <c r="AP30" s="59">
        <v>55.72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44</v>
      </c>
      <c r="AZ30" s="59">
        <v>127.2</v>
      </c>
      <c r="BA30" s="59">
        <v>44</v>
      </c>
      <c r="BB30" s="59">
        <v>127.2</v>
      </c>
      <c r="BC30" s="59">
        <v>391</v>
      </c>
      <c r="BD30" s="59">
        <v>837.88</v>
      </c>
    </row>
    <row r="31" spans="1:56" s="105" customFormat="1" ht="15.75" x14ac:dyDescent="0.25">
      <c r="A31" s="59">
        <v>23</v>
      </c>
      <c r="B31" s="59" t="s">
        <v>59</v>
      </c>
      <c r="C31" s="190">
        <f>'Crop Loan'!FM34</f>
        <v>0</v>
      </c>
      <c r="D31" s="190">
        <f>'Crop Loan'!FN34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Loan'!FM35</f>
        <v>384</v>
      </c>
      <c r="D32" s="190">
        <f>'Crop Loan'!FN35</f>
        <v>476</v>
      </c>
      <c r="E32" s="59">
        <v>55</v>
      </c>
      <c r="F32" s="59">
        <v>122.37</v>
      </c>
      <c r="G32" s="59">
        <v>73</v>
      </c>
      <c r="H32" s="59">
        <v>106.35</v>
      </c>
      <c r="I32" s="59">
        <v>4</v>
      </c>
      <c r="J32" s="59">
        <v>87.6</v>
      </c>
      <c r="K32" s="59">
        <v>0</v>
      </c>
      <c r="L32" s="59">
        <v>0</v>
      </c>
      <c r="M32" s="190">
        <f t="shared" si="7"/>
        <v>443</v>
      </c>
      <c r="N32" s="190">
        <f t="shared" si="8"/>
        <v>685.97</v>
      </c>
      <c r="O32" s="59">
        <v>286</v>
      </c>
      <c r="P32" s="59">
        <v>625.54</v>
      </c>
      <c r="Q32" s="59">
        <v>73</v>
      </c>
      <c r="R32" s="59">
        <v>155.62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359</v>
      </c>
      <c r="Z32" s="59">
        <f t="shared" si="12"/>
        <v>781.16</v>
      </c>
      <c r="AA32" s="59">
        <v>0</v>
      </c>
      <c r="AB32" s="59">
        <v>0</v>
      </c>
      <c r="AC32" s="59">
        <v>41</v>
      </c>
      <c r="AD32" s="59">
        <v>66.11</v>
      </c>
      <c r="AE32" s="59">
        <v>358</v>
      </c>
      <c r="AF32" s="59">
        <v>778.45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1201</v>
      </c>
      <c r="AN32" s="59">
        <f t="shared" si="10"/>
        <v>2311.69</v>
      </c>
      <c r="AO32" s="59">
        <v>126</v>
      </c>
      <c r="AP32" s="59">
        <v>229.24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63</v>
      </c>
      <c r="AZ32" s="59">
        <v>330.72</v>
      </c>
      <c r="BA32" s="59">
        <v>63</v>
      </c>
      <c r="BB32" s="59">
        <v>330.72</v>
      </c>
      <c r="BC32" s="59">
        <v>1264</v>
      </c>
      <c r="BD32" s="59">
        <v>2643.85</v>
      </c>
    </row>
    <row r="33" spans="1:56" s="105" customFormat="1" ht="15.75" x14ac:dyDescent="0.25">
      <c r="A33" s="59">
        <v>25</v>
      </c>
      <c r="B33" s="59" t="s">
        <v>61</v>
      </c>
      <c r="C33" s="190">
        <f>'Crop Loan'!FM36</f>
        <v>0</v>
      </c>
      <c r="D33" s="190">
        <f>'Crop Loan'!FN36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Loan'!FM37</f>
        <v>33</v>
      </c>
      <c r="D34" s="190">
        <f>'Crop Loan'!FN37</f>
        <v>26</v>
      </c>
      <c r="E34" s="59">
        <v>10</v>
      </c>
      <c r="F34" s="59">
        <v>45.12</v>
      </c>
      <c r="G34" s="59">
        <v>22</v>
      </c>
      <c r="H34" s="59">
        <v>40.32</v>
      </c>
      <c r="I34" s="59">
        <v>0</v>
      </c>
      <c r="J34" s="59">
        <v>56.08</v>
      </c>
      <c r="K34" s="59">
        <v>0</v>
      </c>
      <c r="L34" s="59">
        <v>0</v>
      </c>
      <c r="M34" s="190">
        <f t="shared" si="7"/>
        <v>43</v>
      </c>
      <c r="N34" s="190">
        <f t="shared" si="8"/>
        <v>127.2</v>
      </c>
      <c r="O34" s="59">
        <v>78</v>
      </c>
      <c r="P34" s="59">
        <v>127.82</v>
      </c>
      <c r="Q34" s="59">
        <v>22</v>
      </c>
      <c r="R34" s="59">
        <v>31.44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100</v>
      </c>
      <c r="Z34" s="59">
        <f t="shared" si="12"/>
        <v>159.26</v>
      </c>
      <c r="AA34" s="59">
        <v>0</v>
      </c>
      <c r="AB34" s="59">
        <v>0</v>
      </c>
      <c r="AC34" s="59">
        <v>26</v>
      </c>
      <c r="AD34" s="59">
        <v>26.22</v>
      </c>
      <c r="AE34" s="59">
        <v>66</v>
      </c>
      <c r="AF34" s="59">
        <v>271.68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235</v>
      </c>
      <c r="AN34" s="59">
        <f t="shared" si="10"/>
        <v>584.3599999999999</v>
      </c>
      <c r="AO34" s="59">
        <v>26</v>
      </c>
      <c r="AP34" s="59">
        <v>52.06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22</v>
      </c>
      <c r="AZ34" s="59">
        <v>106</v>
      </c>
      <c r="BA34" s="59">
        <v>22</v>
      </c>
      <c r="BB34" s="59">
        <v>106</v>
      </c>
      <c r="BC34" s="59">
        <v>257</v>
      </c>
      <c r="BD34" s="59">
        <v>691.22</v>
      </c>
    </row>
    <row r="35" spans="1:56" s="107" customFormat="1" ht="15.75" x14ac:dyDescent="0.25">
      <c r="A35" s="106"/>
      <c r="B35" s="91" t="s">
        <v>63</v>
      </c>
      <c r="C35" s="188">
        <f>SUM(C21:C34)</f>
        <v>3220</v>
      </c>
      <c r="D35" s="188">
        <f t="shared" ref="D35:BD35" si="13">SUM(D21:D34)</f>
        <v>4011</v>
      </c>
      <c r="E35" s="188">
        <f t="shared" si="13"/>
        <v>6386</v>
      </c>
      <c r="F35" s="188">
        <f t="shared" si="13"/>
        <v>11615.560000000001</v>
      </c>
      <c r="G35" s="188">
        <f t="shared" si="13"/>
        <v>679</v>
      </c>
      <c r="H35" s="188">
        <f t="shared" si="13"/>
        <v>2099.64</v>
      </c>
      <c r="I35" s="188">
        <f t="shared" si="13"/>
        <v>407</v>
      </c>
      <c r="J35" s="188">
        <f t="shared" si="13"/>
        <v>1645.7</v>
      </c>
      <c r="K35" s="188">
        <f t="shared" si="13"/>
        <v>195</v>
      </c>
      <c r="L35" s="188">
        <f t="shared" si="13"/>
        <v>173.85</v>
      </c>
      <c r="M35" s="188">
        <f t="shared" si="13"/>
        <v>10208</v>
      </c>
      <c r="N35" s="188">
        <f t="shared" si="13"/>
        <v>17446.11</v>
      </c>
      <c r="O35" s="188">
        <f t="shared" si="13"/>
        <v>2593</v>
      </c>
      <c r="P35" s="188">
        <f t="shared" si="13"/>
        <v>5955.11</v>
      </c>
      <c r="Q35" s="188">
        <f t="shared" si="13"/>
        <v>679</v>
      </c>
      <c r="R35" s="188">
        <f t="shared" si="13"/>
        <v>1503.35</v>
      </c>
      <c r="S35" s="188">
        <f t="shared" si="13"/>
        <v>0</v>
      </c>
      <c r="T35" s="188">
        <f t="shared" si="13"/>
        <v>0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3272</v>
      </c>
      <c r="Z35" s="188">
        <f t="shared" si="13"/>
        <v>7458.4599999999991</v>
      </c>
      <c r="AA35" s="188">
        <f t="shared" si="13"/>
        <v>0</v>
      </c>
      <c r="AB35" s="188">
        <f t="shared" si="13"/>
        <v>0</v>
      </c>
      <c r="AC35" s="188">
        <f t="shared" si="13"/>
        <v>661</v>
      </c>
      <c r="AD35" s="188">
        <f t="shared" si="13"/>
        <v>1455.3899999999999</v>
      </c>
      <c r="AE35" s="188">
        <f t="shared" si="13"/>
        <v>1271</v>
      </c>
      <c r="AF35" s="188">
        <f t="shared" si="13"/>
        <v>7787.42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0</v>
      </c>
      <c r="AL35" s="188">
        <f t="shared" si="13"/>
        <v>0</v>
      </c>
      <c r="AM35" s="188">
        <f t="shared" si="13"/>
        <v>15412</v>
      </c>
      <c r="AN35" s="188">
        <f t="shared" si="13"/>
        <v>34147.379999999997</v>
      </c>
      <c r="AO35" s="188">
        <f t="shared" si="13"/>
        <v>1602</v>
      </c>
      <c r="AP35" s="188">
        <f t="shared" si="13"/>
        <v>3354.1499999999992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1288</v>
      </c>
      <c r="AZ35" s="188">
        <f t="shared" si="13"/>
        <v>5034.8</v>
      </c>
      <c r="BA35" s="188">
        <f t="shared" si="13"/>
        <v>1288</v>
      </c>
      <c r="BB35" s="188">
        <f t="shared" si="13"/>
        <v>5034.8</v>
      </c>
      <c r="BC35" s="188">
        <f t="shared" si="13"/>
        <v>16700</v>
      </c>
      <c r="BD35" s="188">
        <f t="shared" si="13"/>
        <v>39184.959999999992</v>
      </c>
    </row>
    <row r="36" spans="1:56" s="105" customFormat="1" ht="15.75" x14ac:dyDescent="0.25">
      <c r="A36" s="59">
        <v>27</v>
      </c>
      <c r="B36" s="59" t="s">
        <v>64</v>
      </c>
      <c r="C36" s="190">
        <f>'Crop Loan'!FM39</f>
        <v>106</v>
      </c>
      <c r="D36" s="190">
        <f>'Crop Loan'!FN39</f>
        <v>54</v>
      </c>
      <c r="E36" s="59">
        <v>40</v>
      </c>
      <c r="F36" s="59">
        <v>124.2</v>
      </c>
      <c r="G36" s="59">
        <v>42</v>
      </c>
      <c r="H36" s="59">
        <v>50.56</v>
      </c>
      <c r="I36" s="59">
        <v>2</v>
      </c>
      <c r="J36" s="59">
        <v>61.12</v>
      </c>
      <c r="K36" s="59">
        <v>0</v>
      </c>
      <c r="L36" s="59">
        <v>0</v>
      </c>
      <c r="M36" s="190">
        <f t="shared" ref="M36:M44" si="14">C36+E36+I36+K36</f>
        <v>148</v>
      </c>
      <c r="N36" s="190">
        <f t="shared" ref="N36:N44" si="15">D36+F36+J36+L36</f>
        <v>239.32</v>
      </c>
      <c r="O36" s="59">
        <v>170</v>
      </c>
      <c r="P36" s="59">
        <v>334.9</v>
      </c>
      <c r="Q36" s="59">
        <v>42</v>
      </c>
      <c r="R36" s="59">
        <v>83.22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212</v>
      </c>
      <c r="Z36" s="59">
        <f t="shared" ref="Z36:Z44" si="17">P36+R36+T36+V36+X36</f>
        <v>418.12</v>
      </c>
      <c r="AA36" s="59">
        <v>0</v>
      </c>
      <c r="AB36" s="59">
        <v>0</v>
      </c>
      <c r="AC36" s="59">
        <v>16</v>
      </c>
      <c r="AD36" s="59">
        <v>17.02</v>
      </c>
      <c r="AE36" s="59">
        <v>42</v>
      </c>
      <c r="AF36" s="59">
        <v>230.06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418</v>
      </c>
      <c r="AN36" s="59">
        <f t="shared" ref="AN36:AN44" si="19">N36+Z36+AB36+AD36+AF36+AH36+AJ36+AL36</f>
        <v>904.52</v>
      </c>
      <c r="AO36" s="59">
        <v>44</v>
      </c>
      <c r="AP36" s="59">
        <v>89.86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22</v>
      </c>
      <c r="AZ36" s="59">
        <v>245.92</v>
      </c>
      <c r="BA36" s="59">
        <v>22</v>
      </c>
      <c r="BB36" s="59">
        <v>245.92</v>
      </c>
      <c r="BC36" s="59">
        <v>440</v>
      </c>
      <c r="BD36" s="59">
        <v>1149.72</v>
      </c>
    </row>
    <row r="37" spans="1:56" s="105" customFormat="1" ht="15.75" x14ac:dyDescent="0.25">
      <c r="A37" s="59">
        <v>28</v>
      </c>
      <c r="B37" s="59" t="s">
        <v>65</v>
      </c>
      <c r="C37" s="190">
        <f>'Crop Loan'!FM40</f>
        <v>0</v>
      </c>
      <c r="D37" s="190">
        <f>'Crop Loan'!FN40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Loan'!FM41</f>
        <v>0</v>
      </c>
      <c r="D38" s="190">
        <f>'Crop Loan'!FN41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Loan'!FM42</f>
        <v>0</v>
      </c>
      <c r="D39" s="190">
        <f>'Crop Loan'!FN42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Loan'!FM43</f>
        <v>0</v>
      </c>
      <c r="D40" s="190">
        <f>'Crop Loan'!FN43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Loan'!FM44</f>
        <v>0</v>
      </c>
      <c r="D41" s="190">
        <f>'Crop Loan'!FN44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Loan'!FM45</f>
        <v>0</v>
      </c>
      <c r="D42" s="190">
        <f>'Crop Loan'!FN45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Loan'!FM46</f>
        <v>0</v>
      </c>
      <c r="D43" s="190">
        <f>'Crop Loan'!FN46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Loan'!FM47</f>
        <v>0</v>
      </c>
      <c r="D44" s="190">
        <f>'Crop Loan'!FN47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106</v>
      </c>
      <c r="D45" s="91">
        <f t="shared" ref="D45:BD45" si="20">SUM(D36:D44)</f>
        <v>54</v>
      </c>
      <c r="E45" s="91">
        <f t="shared" si="20"/>
        <v>40</v>
      </c>
      <c r="F45" s="91">
        <f t="shared" si="20"/>
        <v>124.2</v>
      </c>
      <c r="G45" s="91">
        <f t="shared" si="20"/>
        <v>42</v>
      </c>
      <c r="H45" s="91">
        <f t="shared" si="20"/>
        <v>50.56</v>
      </c>
      <c r="I45" s="91">
        <f t="shared" si="20"/>
        <v>2</v>
      </c>
      <c r="J45" s="91">
        <f t="shared" si="20"/>
        <v>61.12</v>
      </c>
      <c r="K45" s="91">
        <f t="shared" si="20"/>
        <v>0</v>
      </c>
      <c r="L45" s="91">
        <f t="shared" si="20"/>
        <v>0</v>
      </c>
      <c r="M45" s="91">
        <f t="shared" si="20"/>
        <v>148</v>
      </c>
      <c r="N45" s="91">
        <f t="shared" si="20"/>
        <v>239.32</v>
      </c>
      <c r="O45" s="91">
        <f t="shared" si="20"/>
        <v>170</v>
      </c>
      <c r="P45" s="91">
        <f t="shared" si="20"/>
        <v>334.9</v>
      </c>
      <c r="Q45" s="91">
        <f t="shared" si="20"/>
        <v>42</v>
      </c>
      <c r="R45" s="91">
        <f t="shared" si="20"/>
        <v>83.22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212</v>
      </c>
      <c r="Z45" s="91">
        <f t="shared" si="20"/>
        <v>418.12</v>
      </c>
      <c r="AA45" s="91">
        <f t="shared" si="20"/>
        <v>0</v>
      </c>
      <c r="AB45" s="91">
        <f t="shared" si="20"/>
        <v>0</v>
      </c>
      <c r="AC45" s="91">
        <f t="shared" si="20"/>
        <v>16</v>
      </c>
      <c r="AD45" s="91">
        <f t="shared" si="20"/>
        <v>17.02</v>
      </c>
      <c r="AE45" s="91">
        <f t="shared" si="20"/>
        <v>42</v>
      </c>
      <c r="AF45" s="91">
        <f t="shared" si="20"/>
        <v>230.06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418</v>
      </c>
      <c r="AN45" s="91">
        <f t="shared" si="20"/>
        <v>904.52</v>
      </c>
      <c r="AO45" s="91">
        <f t="shared" si="20"/>
        <v>44</v>
      </c>
      <c r="AP45" s="91">
        <f t="shared" si="20"/>
        <v>89.86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22</v>
      </c>
      <c r="AZ45" s="91">
        <f t="shared" si="20"/>
        <v>245.92</v>
      </c>
      <c r="BA45" s="91">
        <f t="shared" si="20"/>
        <v>22</v>
      </c>
      <c r="BB45" s="91">
        <f t="shared" si="20"/>
        <v>245.92</v>
      </c>
      <c r="BC45" s="91">
        <f t="shared" si="20"/>
        <v>440</v>
      </c>
      <c r="BD45" s="91">
        <f t="shared" si="20"/>
        <v>1149.72</v>
      </c>
    </row>
    <row r="46" spans="1:56" s="105" customFormat="1" ht="15.75" x14ac:dyDescent="0.25">
      <c r="A46" s="59">
        <v>36</v>
      </c>
      <c r="B46" s="59" t="s">
        <v>74</v>
      </c>
      <c r="C46" s="190">
        <f>'Crop Loan'!FM49</f>
        <v>0</v>
      </c>
      <c r="D46" s="190">
        <f>'Crop Loan'!FN49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Loan'!FM51</f>
        <v>0</v>
      </c>
      <c r="D48" s="190">
        <f>'Crop Loan'!FN51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Loan'!FM54</f>
        <v>0</v>
      </c>
      <c r="D50" s="190">
        <f>'Crop Loan'!FN54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Loan'!FM55</f>
        <v>6544</v>
      </c>
      <c r="D51" s="190">
        <f>'Crop Loan'!FN55</f>
        <v>3181</v>
      </c>
      <c r="E51" s="59">
        <v>809</v>
      </c>
      <c r="F51" s="59">
        <v>542.54999999999995</v>
      </c>
      <c r="G51" s="59">
        <v>376</v>
      </c>
      <c r="H51" s="59">
        <v>520.98</v>
      </c>
      <c r="I51" s="59">
        <v>50</v>
      </c>
      <c r="J51" s="59">
        <v>274.01</v>
      </c>
      <c r="K51" s="59">
        <v>279</v>
      </c>
      <c r="L51" s="59">
        <v>245.88</v>
      </c>
      <c r="M51" s="190">
        <f>C51+E51+I51+K51</f>
        <v>7682</v>
      </c>
      <c r="N51" s="190">
        <f>D51+F51+J51+L51</f>
        <v>4243.4400000000005</v>
      </c>
      <c r="O51" s="59">
        <v>1510</v>
      </c>
      <c r="P51" s="59">
        <v>892.71</v>
      </c>
      <c r="Q51" s="59">
        <v>376</v>
      </c>
      <c r="R51" s="59">
        <v>220.88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1886</v>
      </c>
      <c r="Z51" s="59">
        <f>P51+R51+T51+V51+X51</f>
        <v>1113.5900000000001</v>
      </c>
      <c r="AA51" s="59">
        <v>0</v>
      </c>
      <c r="AB51" s="59">
        <v>0</v>
      </c>
      <c r="AC51" s="59">
        <v>191</v>
      </c>
      <c r="AD51" s="59">
        <v>284.79000000000002</v>
      </c>
      <c r="AE51" s="59">
        <v>405</v>
      </c>
      <c r="AF51" s="59">
        <v>981.53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10164</v>
      </c>
      <c r="AN51" s="59">
        <f>N51+Z51+AB51+AD51+AF51+AH51+AJ51+AL51</f>
        <v>6623.35</v>
      </c>
      <c r="AO51" s="59">
        <v>1071</v>
      </c>
      <c r="AP51" s="59">
        <v>643.16999999999996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306</v>
      </c>
      <c r="AZ51" s="59">
        <v>1087.56</v>
      </c>
      <c r="BA51" s="59">
        <v>306</v>
      </c>
      <c r="BB51" s="59">
        <v>1087.56</v>
      </c>
      <c r="BC51" s="59">
        <v>10470</v>
      </c>
      <c r="BD51" s="59">
        <v>7710.25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6544</v>
      </c>
      <c r="D52" s="188">
        <f t="shared" ref="D52:BD52" si="23">SUM(D50:D51)</f>
        <v>3181</v>
      </c>
      <c r="E52" s="188">
        <f t="shared" si="23"/>
        <v>809</v>
      </c>
      <c r="F52" s="188">
        <f t="shared" si="23"/>
        <v>542.54999999999995</v>
      </c>
      <c r="G52" s="188">
        <f t="shared" si="23"/>
        <v>376</v>
      </c>
      <c r="H52" s="188">
        <f t="shared" si="23"/>
        <v>520.98</v>
      </c>
      <c r="I52" s="188">
        <f t="shared" si="23"/>
        <v>50</v>
      </c>
      <c r="J52" s="188">
        <f t="shared" si="23"/>
        <v>274.01</v>
      </c>
      <c r="K52" s="188">
        <f t="shared" si="23"/>
        <v>279</v>
      </c>
      <c r="L52" s="188">
        <f t="shared" si="23"/>
        <v>245.88</v>
      </c>
      <c r="M52" s="188">
        <f t="shared" si="23"/>
        <v>7682</v>
      </c>
      <c r="N52" s="188">
        <f t="shared" si="23"/>
        <v>4243.4400000000005</v>
      </c>
      <c r="O52" s="188">
        <f t="shared" si="23"/>
        <v>1510</v>
      </c>
      <c r="P52" s="188">
        <f t="shared" si="23"/>
        <v>892.71</v>
      </c>
      <c r="Q52" s="188">
        <f t="shared" si="23"/>
        <v>376</v>
      </c>
      <c r="R52" s="188">
        <f t="shared" si="23"/>
        <v>220.88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1886</v>
      </c>
      <c r="Z52" s="188">
        <f t="shared" si="23"/>
        <v>1113.5900000000001</v>
      </c>
      <c r="AA52" s="188">
        <f t="shared" si="23"/>
        <v>0</v>
      </c>
      <c r="AB52" s="188">
        <f t="shared" si="23"/>
        <v>0</v>
      </c>
      <c r="AC52" s="188">
        <f t="shared" si="23"/>
        <v>191</v>
      </c>
      <c r="AD52" s="188">
        <f t="shared" si="23"/>
        <v>284.79000000000002</v>
      </c>
      <c r="AE52" s="188">
        <f t="shared" si="23"/>
        <v>405</v>
      </c>
      <c r="AF52" s="188">
        <f t="shared" si="23"/>
        <v>981.53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0</v>
      </c>
      <c r="AL52" s="188">
        <f t="shared" si="23"/>
        <v>0</v>
      </c>
      <c r="AM52" s="188">
        <f t="shared" si="23"/>
        <v>10164</v>
      </c>
      <c r="AN52" s="188">
        <f t="shared" si="23"/>
        <v>6623.35</v>
      </c>
      <c r="AO52" s="188">
        <f t="shared" si="23"/>
        <v>1071</v>
      </c>
      <c r="AP52" s="188">
        <f t="shared" si="23"/>
        <v>643.16999999999996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306</v>
      </c>
      <c r="AZ52" s="188">
        <f t="shared" si="23"/>
        <v>1087.56</v>
      </c>
      <c r="BA52" s="188">
        <f t="shared" si="23"/>
        <v>306</v>
      </c>
      <c r="BB52" s="188">
        <f t="shared" si="23"/>
        <v>1087.56</v>
      </c>
      <c r="BC52" s="188">
        <f t="shared" si="23"/>
        <v>10470</v>
      </c>
      <c r="BD52" s="188">
        <f t="shared" si="23"/>
        <v>7710.25</v>
      </c>
    </row>
    <row r="53" spans="1:56" s="105" customFormat="1" ht="15.75" x14ac:dyDescent="0.25">
      <c r="A53" s="59">
        <v>40</v>
      </c>
      <c r="B53" s="59" t="s">
        <v>81</v>
      </c>
      <c r="C53" s="190">
        <f>'Crop Loan'!FM57</f>
        <v>19870</v>
      </c>
      <c r="D53" s="190">
        <f>'Crop Loan'!FN57</f>
        <v>8984</v>
      </c>
      <c r="E53" s="59">
        <v>37816</v>
      </c>
      <c r="F53" s="59">
        <v>16310.37</v>
      </c>
      <c r="G53" s="59">
        <v>12403</v>
      </c>
      <c r="H53" s="59">
        <v>2637.46</v>
      </c>
      <c r="I53" s="59">
        <v>2413</v>
      </c>
      <c r="J53" s="59">
        <v>1280.46</v>
      </c>
      <c r="K53" s="59">
        <v>864</v>
      </c>
      <c r="L53" s="59">
        <v>553.32000000000005</v>
      </c>
      <c r="M53" s="190">
        <f>C53+E53+I53+K53</f>
        <v>60963</v>
      </c>
      <c r="N53" s="190">
        <f>D53+F53+J53+L53</f>
        <v>27128.15</v>
      </c>
      <c r="O53" s="59">
        <v>49597</v>
      </c>
      <c r="P53" s="59">
        <v>8696.7900000000009</v>
      </c>
      <c r="Q53" s="59">
        <v>12403</v>
      </c>
      <c r="R53" s="59">
        <v>2171.89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62000</v>
      </c>
      <c r="Z53" s="59">
        <f>P53+R53+T53+V53+X53</f>
        <v>10868.68</v>
      </c>
      <c r="AA53" s="59">
        <v>0</v>
      </c>
      <c r="AB53" s="59">
        <v>0</v>
      </c>
      <c r="AC53" s="59">
        <v>1045</v>
      </c>
      <c r="AD53" s="59">
        <v>23402.33</v>
      </c>
      <c r="AE53" s="59">
        <v>6693</v>
      </c>
      <c r="AF53" s="59">
        <v>59416.52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130701</v>
      </c>
      <c r="AN53" s="59">
        <f>N53+Z53+AB53+AD53+AF53+AH53+AJ53+AL53</f>
        <v>120815.67999999999</v>
      </c>
      <c r="AO53" s="59">
        <v>13766</v>
      </c>
      <c r="AP53" s="59">
        <v>12704.99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738</v>
      </c>
      <c r="AZ53" s="59">
        <v>2385</v>
      </c>
      <c r="BA53" s="59">
        <v>738</v>
      </c>
      <c r="BB53" s="59">
        <v>2385</v>
      </c>
      <c r="BC53" s="59">
        <v>131439</v>
      </c>
      <c r="BD53" s="59">
        <v>123171.7</v>
      </c>
    </row>
    <row r="54" spans="1:56" s="107" customFormat="1" ht="15.75" x14ac:dyDescent="0.25">
      <c r="A54" s="106"/>
      <c r="B54" s="91" t="s">
        <v>82</v>
      </c>
      <c r="C54" s="188">
        <f>C53</f>
        <v>19870</v>
      </c>
      <c r="D54" s="188">
        <f t="shared" ref="D54:BD54" si="24">D53</f>
        <v>8984</v>
      </c>
      <c r="E54" s="188">
        <f t="shared" si="24"/>
        <v>37816</v>
      </c>
      <c r="F54" s="188">
        <f t="shared" si="24"/>
        <v>16310.37</v>
      </c>
      <c r="G54" s="188">
        <f t="shared" si="24"/>
        <v>12403</v>
      </c>
      <c r="H54" s="188">
        <f t="shared" si="24"/>
        <v>2637.46</v>
      </c>
      <c r="I54" s="188">
        <f t="shared" si="24"/>
        <v>2413</v>
      </c>
      <c r="J54" s="188">
        <f t="shared" si="24"/>
        <v>1280.46</v>
      </c>
      <c r="K54" s="188">
        <f t="shared" si="24"/>
        <v>864</v>
      </c>
      <c r="L54" s="188">
        <f t="shared" si="24"/>
        <v>553.32000000000005</v>
      </c>
      <c r="M54" s="188">
        <f t="shared" si="24"/>
        <v>60963</v>
      </c>
      <c r="N54" s="188">
        <f t="shared" si="24"/>
        <v>27128.15</v>
      </c>
      <c r="O54" s="188">
        <f t="shared" si="24"/>
        <v>49597</v>
      </c>
      <c r="P54" s="188">
        <f t="shared" si="24"/>
        <v>8696.7900000000009</v>
      </c>
      <c r="Q54" s="188">
        <f t="shared" si="24"/>
        <v>12403</v>
      </c>
      <c r="R54" s="188">
        <f t="shared" si="24"/>
        <v>2171.89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62000</v>
      </c>
      <c r="Z54" s="188">
        <f t="shared" si="24"/>
        <v>10868.68</v>
      </c>
      <c r="AA54" s="188">
        <f t="shared" si="24"/>
        <v>0</v>
      </c>
      <c r="AB54" s="188">
        <f t="shared" si="24"/>
        <v>0</v>
      </c>
      <c r="AC54" s="188">
        <f t="shared" si="24"/>
        <v>1045</v>
      </c>
      <c r="AD54" s="188">
        <f t="shared" si="24"/>
        <v>23402.33</v>
      </c>
      <c r="AE54" s="188">
        <f t="shared" si="24"/>
        <v>6693</v>
      </c>
      <c r="AF54" s="188">
        <f t="shared" si="24"/>
        <v>59416.52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130701</v>
      </c>
      <c r="AN54" s="188">
        <f t="shared" si="24"/>
        <v>120815.67999999999</v>
      </c>
      <c r="AO54" s="188">
        <f t="shared" si="24"/>
        <v>13766</v>
      </c>
      <c r="AP54" s="188">
        <f t="shared" si="24"/>
        <v>12704.99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738</v>
      </c>
      <c r="AZ54" s="188">
        <f t="shared" si="24"/>
        <v>2385</v>
      </c>
      <c r="BA54" s="188">
        <f t="shared" si="24"/>
        <v>738</v>
      </c>
      <c r="BB54" s="188">
        <f t="shared" si="24"/>
        <v>2385</v>
      </c>
      <c r="BC54" s="188">
        <f t="shared" si="24"/>
        <v>131439</v>
      </c>
      <c r="BD54" s="188">
        <f t="shared" si="24"/>
        <v>123171.7</v>
      </c>
    </row>
    <row r="55" spans="1:56" s="105" customFormat="1" ht="15.75" x14ac:dyDescent="0.25">
      <c r="A55" s="59">
        <v>42</v>
      </c>
      <c r="B55" s="59" t="s">
        <v>83</v>
      </c>
      <c r="C55" s="190">
        <f>'Crop Loan'!FM59</f>
        <v>0</v>
      </c>
      <c r="D55" s="190">
        <f>'Crop Loan'!FN59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Loan'!FM60</f>
        <v>0</v>
      </c>
      <c r="D56" s="190">
        <f>'Crop Loan'!FN60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Loan'!FM61</f>
        <v>0</v>
      </c>
      <c r="D57" s="190">
        <f>'Crop Loan'!FN61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Loan'!FM62</f>
        <v>318</v>
      </c>
      <c r="D58" s="190">
        <f>'Crop Loan'!FN62</f>
        <v>1007</v>
      </c>
      <c r="E58" s="59">
        <v>30</v>
      </c>
      <c r="F58" s="59">
        <v>248.97</v>
      </c>
      <c r="G58" s="59">
        <v>48</v>
      </c>
      <c r="H58" s="59">
        <v>134.47</v>
      </c>
      <c r="I58" s="59">
        <v>2</v>
      </c>
      <c r="J58" s="59">
        <v>42.49</v>
      </c>
      <c r="K58" s="59">
        <v>0</v>
      </c>
      <c r="L58" s="59">
        <v>0</v>
      </c>
      <c r="M58" s="190">
        <f t="shared" si="25"/>
        <v>350</v>
      </c>
      <c r="N58" s="190">
        <f t="shared" si="25"/>
        <v>1298.46</v>
      </c>
      <c r="O58" s="59">
        <v>32</v>
      </c>
      <c r="P58" s="59">
        <v>65.56</v>
      </c>
      <c r="Q58" s="59">
        <v>21</v>
      </c>
      <c r="R58" s="59">
        <v>30.23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53</v>
      </c>
      <c r="Z58" s="59">
        <f t="shared" si="26"/>
        <v>95.79</v>
      </c>
      <c r="AA58" s="59">
        <v>0</v>
      </c>
      <c r="AB58" s="59">
        <v>0</v>
      </c>
      <c r="AC58" s="59">
        <v>32</v>
      </c>
      <c r="AD58" s="59">
        <v>30.74</v>
      </c>
      <c r="AE58" s="59">
        <v>16</v>
      </c>
      <c r="AF58" s="59">
        <v>34.340000000000003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451</v>
      </c>
      <c r="AN58" s="59">
        <f t="shared" si="27"/>
        <v>1459.33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11</v>
      </c>
      <c r="AZ58" s="59">
        <v>122.96</v>
      </c>
      <c r="BA58" s="59">
        <v>11</v>
      </c>
      <c r="BB58" s="59">
        <v>122.96</v>
      </c>
      <c r="BC58" s="59">
        <v>462</v>
      </c>
      <c r="BD58" s="59">
        <v>1582.29</v>
      </c>
    </row>
    <row r="59" spans="1:56" s="107" customFormat="1" ht="15.75" x14ac:dyDescent="0.25">
      <c r="A59" s="106"/>
      <c r="B59" s="91" t="s">
        <v>87</v>
      </c>
      <c r="C59" s="188">
        <f>SUM(C55:C58)</f>
        <v>318</v>
      </c>
      <c r="D59" s="188">
        <f t="shared" ref="D59:BD59" si="28">SUM(D55:D58)</f>
        <v>1007</v>
      </c>
      <c r="E59" s="188">
        <f t="shared" si="28"/>
        <v>30</v>
      </c>
      <c r="F59" s="188">
        <f t="shared" si="28"/>
        <v>248.97</v>
      </c>
      <c r="G59" s="188">
        <f t="shared" si="28"/>
        <v>48</v>
      </c>
      <c r="H59" s="188">
        <f t="shared" si="28"/>
        <v>134.47</v>
      </c>
      <c r="I59" s="188">
        <f t="shared" si="28"/>
        <v>2</v>
      </c>
      <c r="J59" s="188">
        <f t="shared" si="28"/>
        <v>42.49</v>
      </c>
      <c r="K59" s="188">
        <f t="shared" si="28"/>
        <v>0</v>
      </c>
      <c r="L59" s="188">
        <f t="shared" si="28"/>
        <v>0</v>
      </c>
      <c r="M59" s="188">
        <f t="shared" si="28"/>
        <v>350</v>
      </c>
      <c r="N59" s="188">
        <f t="shared" si="28"/>
        <v>1298.46</v>
      </c>
      <c r="O59" s="188">
        <f t="shared" si="28"/>
        <v>32</v>
      </c>
      <c r="P59" s="188">
        <f t="shared" si="28"/>
        <v>65.56</v>
      </c>
      <c r="Q59" s="188">
        <f t="shared" si="28"/>
        <v>21</v>
      </c>
      <c r="R59" s="188">
        <f t="shared" si="28"/>
        <v>30.23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53</v>
      </c>
      <c r="Z59" s="188">
        <f t="shared" si="28"/>
        <v>95.79</v>
      </c>
      <c r="AA59" s="188">
        <f t="shared" si="28"/>
        <v>0</v>
      </c>
      <c r="AB59" s="188">
        <f t="shared" si="28"/>
        <v>0</v>
      </c>
      <c r="AC59" s="188">
        <f t="shared" si="28"/>
        <v>32</v>
      </c>
      <c r="AD59" s="188">
        <f t="shared" si="28"/>
        <v>30.74</v>
      </c>
      <c r="AE59" s="188">
        <f t="shared" si="28"/>
        <v>16</v>
      </c>
      <c r="AF59" s="188">
        <f t="shared" si="28"/>
        <v>34.340000000000003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451</v>
      </c>
      <c r="AN59" s="188">
        <f t="shared" si="28"/>
        <v>1459.33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11</v>
      </c>
      <c r="AZ59" s="188">
        <f t="shared" si="28"/>
        <v>122.96</v>
      </c>
      <c r="BA59" s="188">
        <f t="shared" si="28"/>
        <v>11</v>
      </c>
      <c r="BB59" s="188">
        <f t="shared" si="28"/>
        <v>122.96</v>
      </c>
      <c r="BC59" s="188">
        <f t="shared" si="28"/>
        <v>462</v>
      </c>
      <c r="BD59" s="188">
        <f t="shared" si="28"/>
        <v>1582.29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61783</v>
      </c>
      <c r="D60" s="188">
        <f t="shared" si="29"/>
        <v>59700</v>
      </c>
      <c r="E60" s="188">
        <f t="shared" si="29"/>
        <v>62656</v>
      </c>
      <c r="F60" s="188">
        <f t="shared" si="29"/>
        <v>54585.5</v>
      </c>
      <c r="G60" s="188">
        <f t="shared" si="29"/>
        <v>17105</v>
      </c>
      <c r="H60" s="188">
        <f t="shared" si="29"/>
        <v>12875.57</v>
      </c>
      <c r="I60" s="188">
        <f t="shared" si="29"/>
        <v>3998</v>
      </c>
      <c r="J60" s="188">
        <f t="shared" si="29"/>
        <v>6356.58</v>
      </c>
      <c r="K60" s="188">
        <f t="shared" si="29"/>
        <v>2691</v>
      </c>
      <c r="L60" s="188">
        <f t="shared" si="29"/>
        <v>1829.54</v>
      </c>
      <c r="M60" s="188">
        <f t="shared" si="29"/>
        <v>131128</v>
      </c>
      <c r="N60" s="188">
        <f t="shared" si="29"/>
        <v>122471.62000000002</v>
      </c>
      <c r="O60" s="188">
        <f t="shared" si="29"/>
        <v>68031</v>
      </c>
      <c r="P60" s="188">
        <f t="shared" si="29"/>
        <v>49127.299999999996</v>
      </c>
      <c r="Q60" s="188">
        <f t="shared" si="29"/>
        <v>17078</v>
      </c>
      <c r="R60" s="188">
        <f t="shared" si="29"/>
        <v>12256.289999999999</v>
      </c>
      <c r="S60" s="188">
        <f t="shared" si="29"/>
        <v>0</v>
      </c>
      <c r="T60" s="188">
        <f t="shared" si="29"/>
        <v>0</v>
      </c>
      <c r="U60" s="188">
        <f t="shared" si="29"/>
        <v>0</v>
      </c>
      <c r="V60" s="188">
        <f t="shared" si="29"/>
        <v>0</v>
      </c>
      <c r="W60" s="188">
        <f t="shared" si="29"/>
        <v>0</v>
      </c>
      <c r="X60" s="188">
        <f t="shared" si="29"/>
        <v>0</v>
      </c>
      <c r="Y60" s="188">
        <f t="shared" si="29"/>
        <v>85109</v>
      </c>
      <c r="Z60" s="188">
        <f t="shared" si="29"/>
        <v>61383.59</v>
      </c>
      <c r="AA60" s="188">
        <f t="shared" si="29"/>
        <v>0</v>
      </c>
      <c r="AB60" s="188">
        <f t="shared" si="29"/>
        <v>0</v>
      </c>
      <c r="AC60" s="188">
        <f t="shared" si="29"/>
        <v>4602</v>
      </c>
      <c r="AD60" s="188">
        <f t="shared" si="29"/>
        <v>30887.130000000005</v>
      </c>
      <c r="AE60" s="188">
        <f t="shared" si="29"/>
        <v>14114</v>
      </c>
      <c r="AF60" s="188">
        <f t="shared" si="29"/>
        <v>96522.43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0</v>
      </c>
      <c r="AL60" s="188">
        <f t="shared" si="29"/>
        <v>0</v>
      </c>
      <c r="AM60" s="188">
        <f>M60+Y60+AA60+AC60+AE60+AG60+AI60+AK60</f>
        <v>234953</v>
      </c>
      <c r="AN60" s="188">
        <f>N60+Z60+AB60+AD60+AF60+AH60+AJ60+AL60</f>
        <v>311264.77</v>
      </c>
      <c r="AO60" s="188">
        <f t="shared" ref="AO60:BB60" si="30">AO59+AO54+AO52+AO49+AO47+AO45+AO35+AO20</f>
        <v>24657</v>
      </c>
      <c r="AP60" s="188">
        <f t="shared" si="30"/>
        <v>32128.78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0</v>
      </c>
      <c r="AV60" s="188">
        <f t="shared" si="30"/>
        <v>0</v>
      </c>
      <c r="AW60" s="188">
        <f t="shared" si="30"/>
        <v>0</v>
      </c>
      <c r="AX60" s="188">
        <f t="shared" si="30"/>
        <v>0</v>
      </c>
      <c r="AY60" s="188">
        <f t="shared" si="30"/>
        <v>6603</v>
      </c>
      <c r="AZ60" s="188">
        <f t="shared" si="30"/>
        <v>26402.629999999997</v>
      </c>
      <c r="BA60" s="188">
        <f t="shared" si="30"/>
        <v>6603</v>
      </c>
      <c r="BB60" s="188">
        <f t="shared" si="30"/>
        <v>26402.629999999997</v>
      </c>
      <c r="BC60" s="188">
        <f>AM60+BA60</f>
        <v>241556</v>
      </c>
      <c r="BD60" s="188">
        <f>AN60+BB60</f>
        <v>337667.4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H1" sqref="H1"/>
    </sheetView>
  </sheetViews>
  <sheetFormatPr defaultRowHeight="15" x14ac:dyDescent="0.25"/>
  <cols>
    <col min="1" max="1" width="6.28515625" customWidth="1"/>
    <col min="2" max="2" width="25.85546875" customWidth="1"/>
    <col min="3" max="3" width="12.140625" customWidth="1"/>
    <col min="4" max="4" width="12.5703125" customWidth="1"/>
    <col min="5" max="5" width="11.7109375" customWidth="1"/>
    <col min="6" max="6" width="10.85546875" customWidth="1"/>
    <col min="7" max="7" width="11.28515625" customWidth="1"/>
    <col min="8" max="8" width="11.42578125" customWidth="1"/>
    <col min="9" max="9" width="12" customWidth="1"/>
    <col min="10" max="10" width="11.42578125" customWidth="1"/>
    <col min="11" max="11" width="12" customWidth="1"/>
    <col min="12" max="12" width="11.85546875" customWidth="1"/>
    <col min="13" max="13" width="12" customWidth="1"/>
    <col min="14" max="14" width="11.140625" customWidth="1"/>
    <col min="15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116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Loan'!FS11</f>
        <v>9644</v>
      </c>
      <c r="D8" s="190">
        <f>'Crop Loan'!FT11</f>
        <v>10124</v>
      </c>
      <c r="E8" s="59">
        <v>4794</v>
      </c>
      <c r="F8" s="59">
        <v>14843.26</v>
      </c>
      <c r="G8" s="59">
        <v>1096</v>
      </c>
      <c r="H8" s="59">
        <v>3384.62</v>
      </c>
      <c r="I8" s="59">
        <v>258</v>
      </c>
      <c r="J8" s="59">
        <v>800.76</v>
      </c>
      <c r="K8" s="59">
        <v>314</v>
      </c>
      <c r="L8" s="59">
        <v>974.04</v>
      </c>
      <c r="M8" s="190">
        <f>C8+E8+I8+K8</f>
        <v>15010</v>
      </c>
      <c r="N8" s="190">
        <f>D8+F8+J8+L8</f>
        <v>26742.06</v>
      </c>
      <c r="O8" s="59">
        <v>758</v>
      </c>
      <c r="P8" s="59">
        <v>1519.94</v>
      </c>
      <c r="Q8" s="59">
        <v>910</v>
      </c>
      <c r="R8" s="59">
        <v>4560.0200000000004</v>
      </c>
      <c r="S8" s="59">
        <v>1522</v>
      </c>
      <c r="T8" s="59">
        <v>3039.92</v>
      </c>
      <c r="U8" s="59">
        <v>1146</v>
      </c>
      <c r="V8" s="59">
        <v>2280.08</v>
      </c>
      <c r="W8" s="59">
        <v>1900</v>
      </c>
      <c r="X8" s="59">
        <v>3799.94</v>
      </c>
      <c r="Y8" s="59">
        <f>O8+Q8+S8+U8+W8</f>
        <v>6236</v>
      </c>
      <c r="Z8" s="59">
        <f>P8+R8+T8+V8+X8</f>
        <v>15199.900000000001</v>
      </c>
      <c r="AA8" s="59">
        <v>202</v>
      </c>
      <c r="AB8" s="59">
        <v>200.04</v>
      </c>
      <c r="AC8" s="59">
        <v>96</v>
      </c>
      <c r="AD8" s="59">
        <v>99.96</v>
      </c>
      <c r="AE8" s="59">
        <v>28</v>
      </c>
      <c r="AF8" s="59">
        <v>400.02</v>
      </c>
      <c r="AG8" s="59">
        <v>90</v>
      </c>
      <c r="AH8" s="59">
        <v>90.02</v>
      </c>
      <c r="AI8" s="59">
        <v>62</v>
      </c>
      <c r="AJ8" s="59">
        <v>60.02</v>
      </c>
      <c r="AK8" s="59">
        <v>152</v>
      </c>
      <c r="AL8" s="59">
        <v>150.02000000000001</v>
      </c>
      <c r="AM8" s="59">
        <f>M8+Y8+AA8+AC8+AE8+AG8+AI8+AK8</f>
        <v>21876</v>
      </c>
      <c r="AN8" s="59">
        <f>N8+Z8+AB8+AD8+AF8+AH8+AJ8+AL8</f>
        <v>42942.039999999994</v>
      </c>
      <c r="AO8" s="59">
        <v>3281</v>
      </c>
      <c r="AP8" s="59">
        <v>6441.15</v>
      </c>
      <c r="AQ8" s="59">
        <v>0</v>
      </c>
      <c r="AR8" s="59">
        <v>0</v>
      </c>
      <c r="AS8" s="59">
        <v>0</v>
      </c>
      <c r="AT8" s="59">
        <v>0</v>
      </c>
      <c r="AU8" s="59">
        <v>2000</v>
      </c>
      <c r="AV8" s="59">
        <v>4003.36</v>
      </c>
      <c r="AW8" s="59">
        <v>0</v>
      </c>
      <c r="AX8" s="59">
        <v>0</v>
      </c>
      <c r="AY8" s="59">
        <v>1332</v>
      </c>
      <c r="AZ8" s="59">
        <v>2668.98</v>
      </c>
      <c r="BA8" s="59">
        <f>AQ8+AS8+AU8+AW8+AY8</f>
        <v>3332</v>
      </c>
      <c r="BB8" s="59">
        <v>6672.34</v>
      </c>
      <c r="BC8" s="59">
        <v>25208</v>
      </c>
      <c r="BD8" s="59">
        <v>49613.4</v>
      </c>
    </row>
    <row r="9" spans="1:56" s="105" customFormat="1" ht="15.75" x14ac:dyDescent="0.25">
      <c r="A9" s="59">
        <v>2</v>
      </c>
      <c r="B9" s="59" t="s">
        <v>37</v>
      </c>
      <c r="C9" s="190">
        <f>'Crop Loan'!FS12</f>
        <v>22269</v>
      </c>
      <c r="D9" s="190">
        <f>'Crop Loan'!FT12</f>
        <v>23048</v>
      </c>
      <c r="E9" s="59">
        <v>13302</v>
      </c>
      <c r="F9" s="59">
        <v>41173.29</v>
      </c>
      <c r="G9" s="59">
        <v>2826</v>
      </c>
      <c r="H9" s="59">
        <v>8714.61</v>
      </c>
      <c r="I9" s="59">
        <v>711</v>
      </c>
      <c r="J9" s="59">
        <v>2268.4499999999998</v>
      </c>
      <c r="K9" s="59">
        <v>864</v>
      </c>
      <c r="L9" s="59">
        <v>2759.13</v>
      </c>
      <c r="M9" s="190">
        <f t="shared" ref="M9:M19" si="0">C9+E9+I9+K9</f>
        <v>37146</v>
      </c>
      <c r="N9" s="190">
        <f t="shared" ref="N9:N19" si="1">D9+F9+J9+L9</f>
        <v>69248.87000000001</v>
      </c>
      <c r="O9" s="59">
        <v>1226</v>
      </c>
      <c r="P9" s="59">
        <v>2475.0300000000002</v>
      </c>
      <c r="Q9" s="59">
        <v>1477</v>
      </c>
      <c r="R9" s="59">
        <v>7425.13</v>
      </c>
      <c r="S9" s="59">
        <v>2475</v>
      </c>
      <c r="T9" s="59">
        <v>4950.0600000000004</v>
      </c>
      <c r="U9" s="59">
        <v>1855</v>
      </c>
      <c r="V9" s="59">
        <v>3712.5</v>
      </c>
      <c r="W9" s="59">
        <v>3108</v>
      </c>
      <c r="X9" s="59">
        <v>6187.57</v>
      </c>
      <c r="Y9" s="59">
        <f t="shared" ref="Y9:Y19" si="2">O9+Q9+S9+U9+W9</f>
        <v>10141</v>
      </c>
      <c r="Z9" s="59">
        <f t="shared" ref="Z9:Z19" si="3">P9+R9+T9+V9+X9</f>
        <v>24750.29</v>
      </c>
      <c r="AA9" s="59">
        <v>589</v>
      </c>
      <c r="AB9" s="59">
        <v>599.80999999999995</v>
      </c>
      <c r="AC9" s="59">
        <v>308</v>
      </c>
      <c r="AD9" s="59">
        <v>300.06</v>
      </c>
      <c r="AE9" s="59">
        <v>97</v>
      </c>
      <c r="AF9" s="59">
        <v>1200.02</v>
      </c>
      <c r="AG9" s="59">
        <v>268</v>
      </c>
      <c r="AH9" s="59">
        <v>270.08</v>
      </c>
      <c r="AI9" s="59">
        <v>171</v>
      </c>
      <c r="AJ9" s="59">
        <v>179.92</v>
      </c>
      <c r="AK9" s="59">
        <v>462</v>
      </c>
      <c r="AL9" s="59">
        <v>450</v>
      </c>
      <c r="AM9" s="59">
        <f t="shared" ref="AM9:AM19" si="4">M9+Y9+AA9+AC9+AE9+AG9+AI9+AK9</f>
        <v>49182</v>
      </c>
      <c r="AN9" s="59">
        <f t="shared" ref="AN9:AN19" si="5">N9+Z9+AB9+AD9+AF9+AH9+AJ9+AL9</f>
        <v>96999.05</v>
      </c>
      <c r="AO9" s="59">
        <v>7378</v>
      </c>
      <c r="AP9" s="59">
        <v>14550.09</v>
      </c>
      <c r="AQ9" s="59">
        <v>0</v>
      </c>
      <c r="AR9" s="59">
        <v>0</v>
      </c>
      <c r="AS9" s="59">
        <v>0</v>
      </c>
      <c r="AT9" s="59">
        <v>0</v>
      </c>
      <c r="AU9" s="59">
        <v>12014</v>
      </c>
      <c r="AV9" s="59">
        <v>24019.67</v>
      </c>
      <c r="AW9" s="59">
        <v>0</v>
      </c>
      <c r="AX9" s="59">
        <v>0</v>
      </c>
      <c r="AY9" s="59">
        <v>8018</v>
      </c>
      <c r="AZ9" s="59">
        <v>16013.1</v>
      </c>
      <c r="BA9" s="59">
        <v>20032</v>
      </c>
      <c r="BB9" s="59">
        <v>40032.769999999997</v>
      </c>
      <c r="BC9" s="59">
        <v>69214</v>
      </c>
      <c r="BD9" s="59">
        <v>137033.26999999999</v>
      </c>
    </row>
    <row r="10" spans="1:56" s="105" customFormat="1" ht="15.75" x14ac:dyDescent="0.25">
      <c r="A10" s="59">
        <v>3</v>
      </c>
      <c r="B10" s="59" t="s">
        <v>38</v>
      </c>
      <c r="C10" s="190">
        <f>'Crop Loan'!FS13</f>
        <v>14024</v>
      </c>
      <c r="D10" s="190">
        <f>'Crop Loan'!FT13</f>
        <v>14502</v>
      </c>
      <c r="E10" s="59">
        <v>9320</v>
      </c>
      <c r="F10" s="59">
        <v>28907.3</v>
      </c>
      <c r="G10" s="59">
        <v>1930</v>
      </c>
      <c r="H10" s="59">
        <v>5984.8</v>
      </c>
      <c r="I10" s="59">
        <v>515</v>
      </c>
      <c r="J10" s="59">
        <v>1601.85</v>
      </c>
      <c r="K10" s="59">
        <v>620</v>
      </c>
      <c r="L10" s="59">
        <v>1948.65</v>
      </c>
      <c r="M10" s="190">
        <f t="shared" si="0"/>
        <v>24479</v>
      </c>
      <c r="N10" s="190">
        <f t="shared" si="1"/>
        <v>46959.8</v>
      </c>
      <c r="O10" s="59">
        <v>266</v>
      </c>
      <c r="P10" s="59">
        <v>523.05999999999995</v>
      </c>
      <c r="Q10" s="59">
        <v>307</v>
      </c>
      <c r="R10" s="59">
        <v>1569.12</v>
      </c>
      <c r="S10" s="59">
        <v>531</v>
      </c>
      <c r="T10" s="59">
        <v>1046.1600000000001</v>
      </c>
      <c r="U10" s="59">
        <v>396</v>
      </c>
      <c r="V10" s="59">
        <v>784.59</v>
      </c>
      <c r="W10" s="59">
        <v>647</v>
      </c>
      <c r="X10" s="59">
        <v>1307.69</v>
      </c>
      <c r="Y10" s="59">
        <f t="shared" si="2"/>
        <v>2147</v>
      </c>
      <c r="Z10" s="59">
        <f t="shared" si="3"/>
        <v>5230.6200000000008</v>
      </c>
      <c r="AA10" s="59">
        <v>237</v>
      </c>
      <c r="AB10" s="59">
        <v>239.97</v>
      </c>
      <c r="AC10" s="59">
        <v>126</v>
      </c>
      <c r="AD10" s="59">
        <v>120.06</v>
      </c>
      <c r="AE10" s="59">
        <v>33</v>
      </c>
      <c r="AF10" s="59">
        <v>479.95</v>
      </c>
      <c r="AG10" s="59">
        <v>107</v>
      </c>
      <c r="AH10" s="59">
        <v>108</v>
      </c>
      <c r="AI10" s="59">
        <v>70</v>
      </c>
      <c r="AJ10" s="59">
        <v>71.92</v>
      </c>
      <c r="AK10" s="59">
        <v>172</v>
      </c>
      <c r="AL10" s="59">
        <v>179.92</v>
      </c>
      <c r="AM10" s="59">
        <f t="shared" si="4"/>
        <v>27371</v>
      </c>
      <c r="AN10" s="59">
        <f t="shared" si="5"/>
        <v>53390.239999999998</v>
      </c>
      <c r="AO10" s="59">
        <v>4107</v>
      </c>
      <c r="AP10" s="59">
        <v>8008.26</v>
      </c>
      <c r="AQ10" s="59">
        <v>0</v>
      </c>
      <c r="AR10" s="59">
        <v>0</v>
      </c>
      <c r="AS10" s="59">
        <v>0</v>
      </c>
      <c r="AT10" s="59">
        <v>0</v>
      </c>
      <c r="AU10" s="59">
        <v>2160</v>
      </c>
      <c r="AV10" s="59">
        <v>4311.3999999999996</v>
      </c>
      <c r="AW10" s="59">
        <v>0</v>
      </c>
      <c r="AX10" s="59">
        <v>0</v>
      </c>
      <c r="AY10" s="59">
        <v>1433</v>
      </c>
      <c r="AZ10" s="59">
        <v>2874.19</v>
      </c>
      <c r="BA10" s="59">
        <v>3593</v>
      </c>
      <c r="BB10" s="59">
        <v>7185.59</v>
      </c>
      <c r="BC10" s="59">
        <v>30964</v>
      </c>
      <c r="BD10" s="59">
        <v>60573.86</v>
      </c>
    </row>
    <row r="11" spans="1:56" s="105" customFormat="1" ht="15.75" x14ac:dyDescent="0.25">
      <c r="A11" s="59">
        <v>4</v>
      </c>
      <c r="B11" s="59" t="s">
        <v>39</v>
      </c>
      <c r="C11" s="190">
        <f>'Crop Loan'!FS14</f>
        <v>3109</v>
      </c>
      <c r="D11" s="190">
        <f>'Crop Loan'!FT14</f>
        <v>3226</v>
      </c>
      <c r="E11" s="59">
        <v>739</v>
      </c>
      <c r="F11" s="59">
        <v>2286.6999999999998</v>
      </c>
      <c r="G11" s="59">
        <v>157</v>
      </c>
      <c r="H11" s="59">
        <v>484.12</v>
      </c>
      <c r="I11" s="59">
        <v>42</v>
      </c>
      <c r="J11" s="59">
        <v>126</v>
      </c>
      <c r="K11" s="59">
        <v>50</v>
      </c>
      <c r="L11" s="59">
        <v>153.22</v>
      </c>
      <c r="M11" s="190">
        <f t="shared" si="0"/>
        <v>3940</v>
      </c>
      <c r="N11" s="190">
        <f t="shared" si="1"/>
        <v>5791.92</v>
      </c>
      <c r="O11" s="59">
        <v>133</v>
      </c>
      <c r="P11" s="59">
        <v>261.25</v>
      </c>
      <c r="Q11" s="59">
        <v>156</v>
      </c>
      <c r="R11" s="59">
        <v>783.7</v>
      </c>
      <c r="S11" s="59">
        <v>260</v>
      </c>
      <c r="T11" s="59">
        <v>522.47</v>
      </c>
      <c r="U11" s="59">
        <v>196</v>
      </c>
      <c r="V11" s="59">
        <v>391.85</v>
      </c>
      <c r="W11" s="59">
        <v>327</v>
      </c>
      <c r="X11" s="59">
        <v>653.1</v>
      </c>
      <c r="Y11" s="59">
        <f t="shared" si="2"/>
        <v>1072</v>
      </c>
      <c r="Z11" s="59">
        <f t="shared" si="3"/>
        <v>2612.37</v>
      </c>
      <c r="AA11" s="59">
        <v>30</v>
      </c>
      <c r="AB11" s="59">
        <v>31.61</v>
      </c>
      <c r="AC11" s="59">
        <v>16</v>
      </c>
      <c r="AD11" s="59">
        <v>15.79</v>
      </c>
      <c r="AE11" s="59">
        <v>7</v>
      </c>
      <c r="AF11" s="59">
        <v>63.2</v>
      </c>
      <c r="AG11" s="59">
        <v>14</v>
      </c>
      <c r="AH11" s="59">
        <v>14.23</v>
      </c>
      <c r="AI11" s="59">
        <v>11</v>
      </c>
      <c r="AJ11" s="59">
        <v>9.48</v>
      </c>
      <c r="AK11" s="59">
        <v>23</v>
      </c>
      <c r="AL11" s="59">
        <v>23.69</v>
      </c>
      <c r="AM11" s="59">
        <f t="shared" si="4"/>
        <v>5113</v>
      </c>
      <c r="AN11" s="59">
        <f t="shared" si="5"/>
        <v>8562.2900000000027</v>
      </c>
      <c r="AO11" s="59">
        <v>767</v>
      </c>
      <c r="AP11" s="59">
        <v>1284.27</v>
      </c>
      <c r="AQ11" s="59">
        <v>0</v>
      </c>
      <c r="AR11" s="59">
        <v>0</v>
      </c>
      <c r="AS11" s="59">
        <v>0</v>
      </c>
      <c r="AT11" s="59">
        <v>0</v>
      </c>
      <c r="AU11" s="59">
        <v>1638</v>
      </c>
      <c r="AV11" s="59">
        <v>3276.53</v>
      </c>
      <c r="AW11" s="59">
        <v>0</v>
      </c>
      <c r="AX11" s="59">
        <v>0</v>
      </c>
      <c r="AY11" s="59">
        <v>1093</v>
      </c>
      <c r="AZ11" s="59">
        <v>2184.38</v>
      </c>
      <c r="BA11" s="59">
        <v>2731</v>
      </c>
      <c r="BB11" s="59">
        <v>5460.91</v>
      </c>
      <c r="BC11" s="59">
        <v>7844</v>
      </c>
      <c r="BD11" s="59">
        <v>14022.69</v>
      </c>
    </row>
    <row r="12" spans="1:56" s="105" customFormat="1" ht="15.75" x14ac:dyDescent="0.25">
      <c r="A12" s="59">
        <v>5</v>
      </c>
      <c r="B12" s="59" t="s">
        <v>40</v>
      </c>
      <c r="C12" s="190">
        <f>'Crop Loan'!FS15</f>
        <v>1986</v>
      </c>
      <c r="D12" s="190">
        <f>'Crop Loan'!FT15</f>
        <v>2012</v>
      </c>
      <c r="E12" s="59">
        <v>1057</v>
      </c>
      <c r="F12" s="59">
        <v>3276.37</v>
      </c>
      <c r="G12" s="59">
        <v>189</v>
      </c>
      <c r="H12" s="59">
        <v>584.21</v>
      </c>
      <c r="I12" s="59">
        <v>61</v>
      </c>
      <c r="J12" s="59">
        <v>188.14</v>
      </c>
      <c r="K12" s="59">
        <v>73</v>
      </c>
      <c r="L12" s="59">
        <v>228.84</v>
      </c>
      <c r="M12" s="190">
        <f t="shared" si="0"/>
        <v>3177</v>
      </c>
      <c r="N12" s="190">
        <f t="shared" si="1"/>
        <v>5705.35</v>
      </c>
      <c r="O12" s="59">
        <v>258</v>
      </c>
      <c r="P12" s="59">
        <v>514.62</v>
      </c>
      <c r="Q12" s="59">
        <v>308</v>
      </c>
      <c r="R12" s="59">
        <v>1543.82</v>
      </c>
      <c r="S12" s="59">
        <v>516</v>
      </c>
      <c r="T12" s="59">
        <v>1029.18</v>
      </c>
      <c r="U12" s="59">
        <v>386</v>
      </c>
      <c r="V12" s="59">
        <v>771.87</v>
      </c>
      <c r="W12" s="59">
        <v>644</v>
      </c>
      <c r="X12" s="59">
        <v>1286.51</v>
      </c>
      <c r="Y12" s="59">
        <f t="shared" si="2"/>
        <v>2112</v>
      </c>
      <c r="Z12" s="59">
        <f t="shared" si="3"/>
        <v>5146</v>
      </c>
      <c r="AA12" s="59">
        <v>37</v>
      </c>
      <c r="AB12" s="59">
        <v>38.01</v>
      </c>
      <c r="AC12" s="59">
        <v>20</v>
      </c>
      <c r="AD12" s="59">
        <v>18.98</v>
      </c>
      <c r="AE12" s="59">
        <v>5</v>
      </c>
      <c r="AF12" s="59">
        <v>76.010000000000005</v>
      </c>
      <c r="AG12" s="59">
        <v>17</v>
      </c>
      <c r="AH12" s="59">
        <v>17.100000000000001</v>
      </c>
      <c r="AI12" s="59">
        <v>12</v>
      </c>
      <c r="AJ12" s="59">
        <v>11.4</v>
      </c>
      <c r="AK12" s="59">
        <v>29</v>
      </c>
      <c r="AL12" s="59">
        <v>28.5</v>
      </c>
      <c r="AM12" s="59">
        <f t="shared" si="4"/>
        <v>5409</v>
      </c>
      <c r="AN12" s="59">
        <f t="shared" si="5"/>
        <v>11041.35</v>
      </c>
      <c r="AO12" s="59">
        <v>812</v>
      </c>
      <c r="AP12" s="59">
        <v>1656.21</v>
      </c>
      <c r="AQ12" s="59">
        <v>0</v>
      </c>
      <c r="AR12" s="59">
        <v>0</v>
      </c>
      <c r="AS12" s="59">
        <v>0</v>
      </c>
      <c r="AT12" s="59">
        <v>0</v>
      </c>
      <c r="AU12" s="59">
        <v>616</v>
      </c>
      <c r="AV12" s="59">
        <v>1231.83</v>
      </c>
      <c r="AW12" s="59">
        <v>0</v>
      </c>
      <c r="AX12" s="59">
        <v>0</v>
      </c>
      <c r="AY12" s="59">
        <v>413</v>
      </c>
      <c r="AZ12" s="59">
        <v>821.19</v>
      </c>
      <c r="BA12" s="59">
        <v>1029</v>
      </c>
      <c r="BB12" s="59">
        <v>2053.02</v>
      </c>
      <c r="BC12" s="59">
        <v>6438</v>
      </c>
      <c r="BD12" s="59">
        <v>13094.39</v>
      </c>
    </row>
    <row r="13" spans="1:56" s="105" customFormat="1" ht="15.75" x14ac:dyDescent="0.25">
      <c r="A13" s="59">
        <v>6</v>
      </c>
      <c r="B13" s="59" t="s">
        <v>41</v>
      </c>
      <c r="C13" s="190">
        <f>'Crop Loan'!FS16</f>
        <v>187</v>
      </c>
      <c r="D13" s="190">
        <f>'Crop Loan'!FT16</f>
        <v>190</v>
      </c>
      <c r="E13" s="59">
        <v>676</v>
      </c>
      <c r="F13" s="59">
        <v>2079.6</v>
      </c>
      <c r="G13" s="59">
        <v>142</v>
      </c>
      <c r="H13" s="59">
        <v>432.74</v>
      </c>
      <c r="I13" s="59">
        <v>38</v>
      </c>
      <c r="J13" s="59">
        <v>114.73</v>
      </c>
      <c r="K13" s="59">
        <v>46</v>
      </c>
      <c r="L13" s="59">
        <v>139.41999999999999</v>
      </c>
      <c r="M13" s="190">
        <f t="shared" si="0"/>
        <v>947</v>
      </c>
      <c r="N13" s="190">
        <f t="shared" si="1"/>
        <v>2523.75</v>
      </c>
      <c r="O13" s="59">
        <v>76</v>
      </c>
      <c r="P13" s="59">
        <v>152.93</v>
      </c>
      <c r="Q13" s="59">
        <v>92</v>
      </c>
      <c r="R13" s="59">
        <v>458.79</v>
      </c>
      <c r="S13" s="59">
        <v>153</v>
      </c>
      <c r="T13" s="59">
        <v>305.86</v>
      </c>
      <c r="U13" s="59">
        <v>115</v>
      </c>
      <c r="V13" s="59">
        <v>229.39</v>
      </c>
      <c r="W13" s="59">
        <v>191</v>
      </c>
      <c r="X13" s="59">
        <v>382.32</v>
      </c>
      <c r="Y13" s="59">
        <f t="shared" si="2"/>
        <v>627</v>
      </c>
      <c r="Z13" s="59">
        <f t="shared" si="3"/>
        <v>1529.29</v>
      </c>
      <c r="AA13" s="59">
        <v>12</v>
      </c>
      <c r="AB13" s="59">
        <v>12</v>
      </c>
      <c r="AC13" s="59">
        <v>6</v>
      </c>
      <c r="AD13" s="59">
        <v>6.01</v>
      </c>
      <c r="AE13" s="59">
        <v>3</v>
      </c>
      <c r="AF13" s="59">
        <v>24</v>
      </c>
      <c r="AG13" s="59">
        <v>6</v>
      </c>
      <c r="AH13" s="59">
        <v>5.39</v>
      </c>
      <c r="AI13" s="59">
        <v>4</v>
      </c>
      <c r="AJ13" s="59">
        <v>3.6</v>
      </c>
      <c r="AK13" s="59">
        <v>10</v>
      </c>
      <c r="AL13" s="59">
        <v>9.01</v>
      </c>
      <c r="AM13" s="59">
        <f t="shared" si="4"/>
        <v>1615</v>
      </c>
      <c r="AN13" s="59">
        <f t="shared" si="5"/>
        <v>4113.0500000000011</v>
      </c>
      <c r="AO13" s="59">
        <v>242</v>
      </c>
      <c r="AP13" s="59">
        <v>616.98</v>
      </c>
      <c r="AQ13" s="59">
        <v>0</v>
      </c>
      <c r="AR13" s="59">
        <v>0</v>
      </c>
      <c r="AS13" s="59">
        <v>0</v>
      </c>
      <c r="AT13" s="59">
        <v>0</v>
      </c>
      <c r="AU13" s="59">
        <v>93</v>
      </c>
      <c r="AV13" s="59">
        <v>184.77</v>
      </c>
      <c r="AW13" s="59">
        <v>0</v>
      </c>
      <c r="AX13" s="59">
        <v>0</v>
      </c>
      <c r="AY13" s="59">
        <v>62</v>
      </c>
      <c r="AZ13" s="59">
        <v>123.18</v>
      </c>
      <c r="BA13" s="59">
        <v>155</v>
      </c>
      <c r="BB13" s="59">
        <v>307.95</v>
      </c>
      <c r="BC13" s="59">
        <v>1770</v>
      </c>
      <c r="BD13" s="59">
        <v>4421.13</v>
      </c>
    </row>
    <row r="14" spans="1:56" s="105" customFormat="1" ht="15.75" x14ac:dyDescent="0.25">
      <c r="A14" s="59">
        <v>7</v>
      </c>
      <c r="B14" s="59" t="s">
        <v>42</v>
      </c>
      <c r="C14" s="190">
        <f>'Crop Loan'!FS17</f>
        <v>633</v>
      </c>
      <c r="D14" s="190">
        <f>'Crop Loan'!FT17</f>
        <v>676</v>
      </c>
      <c r="E14" s="59">
        <v>34</v>
      </c>
      <c r="F14" s="59">
        <v>97.81</v>
      </c>
      <c r="G14" s="59">
        <v>8</v>
      </c>
      <c r="H14" s="59">
        <v>21.3</v>
      </c>
      <c r="I14" s="59">
        <v>2</v>
      </c>
      <c r="J14" s="59">
        <v>5.34</v>
      </c>
      <c r="K14" s="59">
        <v>2</v>
      </c>
      <c r="L14" s="59">
        <v>6.51</v>
      </c>
      <c r="M14" s="190">
        <f t="shared" si="0"/>
        <v>671</v>
      </c>
      <c r="N14" s="190">
        <f t="shared" si="1"/>
        <v>785.66</v>
      </c>
      <c r="O14" s="59">
        <v>29</v>
      </c>
      <c r="P14" s="59">
        <v>58</v>
      </c>
      <c r="Q14" s="59">
        <v>34</v>
      </c>
      <c r="R14" s="59">
        <v>174</v>
      </c>
      <c r="S14" s="59">
        <v>58</v>
      </c>
      <c r="T14" s="59">
        <v>116</v>
      </c>
      <c r="U14" s="59">
        <v>44</v>
      </c>
      <c r="V14" s="59">
        <v>87</v>
      </c>
      <c r="W14" s="59">
        <v>73</v>
      </c>
      <c r="X14" s="59">
        <v>145.01</v>
      </c>
      <c r="Y14" s="59">
        <f t="shared" si="2"/>
        <v>238</v>
      </c>
      <c r="Z14" s="59">
        <f t="shared" si="3"/>
        <v>580.01</v>
      </c>
      <c r="AA14" s="59">
        <v>48</v>
      </c>
      <c r="AB14" s="59">
        <v>47.95</v>
      </c>
      <c r="AC14" s="59">
        <v>24</v>
      </c>
      <c r="AD14" s="59">
        <v>23.97</v>
      </c>
      <c r="AE14" s="59">
        <v>7</v>
      </c>
      <c r="AF14" s="59">
        <v>95.91</v>
      </c>
      <c r="AG14" s="59">
        <v>22</v>
      </c>
      <c r="AH14" s="59">
        <v>21.57</v>
      </c>
      <c r="AI14" s="59">
        <v>14</v>
      </c>
      <c r="AJ14" s="59">
        <v>14.39</v>
      </c>
      <c r="AK14" s="59">
        <v>36</v>
      </c>
      <c r="AL14" s="59">
        <v>35.97</v>
      </c>
      <c r="AM14" s="59">
        <f t="shared" si="4"/>
        <v>1060</v>
      </c>
      <c r="AN14" s="59">
        <f t="shared" si="5"/>
        <v>1605.4300000000003</v>
      </c>
      <c r="AO14" s="59">
        <v>159</v>
      </c>
      <c r="AP14" s="59">
        <v>240.86</v>
      </c>
      <c r="AQ14" s="59">
        <v>0</v>
      </c>
      <c r="AR14" s="59">
        <v>0</v>
      </c>
      <c r="AS14" s="59">
        <v>0</v>
      </c>
      <c r="AT14" s="59">
        <v>0</v>
      </c>
      <c r="AU14" s="59">
        <v>40</v>
      </c>
      <c r="AV14" s="59">
        <v>80.069999999999993</v>
      </c>
      <c r="AW14" s="59">
        <v>0</v>
      </c>
      <c r="AX14" s="59">
        <v>0</v>
      </c>
      <c r="AY14" s="59">
        <v>26</v>
      </c>
      <c r="AZ14" s="59">
        <v>53.38</v>
      </c>
      <c r="BA14" s="59">
        <v>66</v>
      </c>
      <c r="BB14" s="59">
        <v>133.44999999999999</v>
      </c>
      <c r="BC14" s="59">
        <v>1126</v>
      </c>
      <c r="BD14" s="59">
        <v>1739.22</v>
      </c>
    </row>
    <row r="15" spans="1:56" s="105" customFormat="1" ht="15.75" x14ac:dyDescent="0.25">
      <c r="A15" s="59">
        <v>8</v>
      </c>
      <c r="B15" s="59" t="s">
        <v>43</v>
      </c>
      <c r="C15" s="190">
        <f>'Crop Loan'!FS18</f>
        <v>10</v>
      </c>
      <c r="D15" s="190">
        <f>'Crop Loan'!FT18</f>
        <v>11</v>
      </c>
      <c r="E15" s="59">
        <v>16</v>
      </c>
      <c r="F15" s="59">
        <v>36.200000000000003</v>
      </c>
      <c r="G15" s="59">
        <v>5</v>
      </c>
      <c r="H15" s="59">
        <v>7.75</v>
      </c>
      <c r="I15" s="59">
        <v>2</v>
      </c>
      <c r="J15" s="59">
        <v>1.96</v>
      </c>
      <c r="K15" s="59">
        <v>2</v>
      </c>
      <c r="L15" s="59">
        <v>2.38</v>
      </c>
      <c r="M15" s="190">
        <f t="shared" si="0"/>
        <v>30</v>
      </c>
      <c r="N15" s="190">
        <f t="shared" si="1"/>
        <v>51.540000000000006</v>
      </c>
      <c r="O15" s="59">
        <v>8</v>
      </c>
      <c r="P15" s="59">
        <v>16</v>
      </c>
      <c r="Q15" s="59">
        <v>10</v>
      </c>
      <c r="R15" s="59">
        <v>48</v>
      </c>
      <c r="S15" s="59">
        <v>16</v>
      </c>
      <c r="T15" s="59">
        <v>32</v>
      </c>
      <c r="U15" s="59">
        <v>12</v>
      </c>
      <c r="V15" s="59">
        <v>24</v>
      </c>
      <c r="W15" s="59">
        <v>20</v>
      </c>
      <c r="X15" s="59">
        <v>40</v>
      </c>
      <c r="Y15" s="59">
        <f t="shared" si="2"/>
        <v>66</v>
      </c>
      <c r="Z15" s="59">
        <f t="shared" si="3"/>
        <v>160</v>
      </c>
      <c r="AA15" s="59">
        <v>3</v>
      </c>
      <c r="AB15" s="59">
        <v>3</v>
      </c>
      <c r="AC15" s="59">
        <v>2</v>
      </c>
      <c r="AD15" s="59">
        <v>1.5</v>
      </c>
      <c r="AE15" s="59">
        <v>1</v>
      </c>
      <c r="AF15" s="59">
        <v>6</v>
      </c>
      <c r="AG15" s="59">
        <v>1</v>
      </c>
      <c r="AH15" s="59">
        <v>1.35</v>
      </c>
      <c r="AI15" s="59">
        <v>1</v>
      </c>
      <c r="AJ15" s="59">
        <v>0.9</v>
      </c>
      <c r="AK15" s="59">
        <v>2</v>
      </c>
      <c r="AL15" s="59">
        <v>2.25</v>
      </c>
      <c r="AM15" s="59">
        <f t="shared" si="4"/>
        <v>106</v>
      </c>
      <c r="AN15" s="59">
        <f t="shared" si="5"/>
        <v>226.54000000000002</v>
      </c>
      <c r="AO15" s="59">
        <v>16</v>
      </c>
      <c r="AP15" s="59">
        <v>34.04</v>
      </c>
      <c r="AQ15" s="59">
        <v>0</v>
      </c>
      <c r="AR15" s="59">
        <v>0</v>
      </c>
      <c r="AS15" s="59">
        <v>0</v>
      </c>
      <c r="AT15" s="59">
        <v>0</v>
      </c>
      <c r="AU15" s="59">
        <v>31</v>
      </c>
      <c r="AV15" s="59">
        <v>61.59</v>
      </c>
      <c r="AW15" s="59">
        <v>0</v>
      </c>
      <c r="AX15" s="59">
        <v>0</v>
      </c>
      <c r="AY15" s="59">
        <v>21</v>
      </c>
      <c r="AZ15" s="59">
        <v>41.06</v>
      </c>
      <c r="BA15" s="59">
        <v>52</v>
      </c>
      <c r="BB15" s="59">
        <v>102.65</v>
      </c>
      <c r="BC15" s="59">
        <v>161</v>
      </c>
      <c r="BD15" s="59">
        <v>329.6</v>
      </c>
    </row>
    <row r="16" spans="1:56" s="105" customFormat="1" ht="15.75" x14ac:dyDescent="0.25">
      <c r="A16" s="59">
        <v>9</v>
      </c>
      <c r="B16" s="59" t="s">
        <v>44</v>
      </c>
      <c r="C16" s="190">
        <f>'Crop Loan'!FS19</f>
        <v>299</v>
      </c>
      <c r="D16" s="190">
        <f>'Crop Loan'!FT19</f>
        <v>306</v>
      </c>
      <c r="E16" s="59">
        <v>256</v>
      </c>
      <c r="F16" s="59">
        <v>769.32</v>
      </c>
      <c r="G16" s="59">
        <v>56</v>
      </c>
      <c r="H16" s="59">
        <v>161.99</v>
      </c>
      <c r="I16" s="59">
        <v>15</v>
      </c>
      <c r="J16" s="59">
        <v>42.44</v>
      </c>
      <c r="K16" s="59">
        <v>18</v>
      </c>
      <c r="L16" s="59">
        <v>51.61</v>
      </c>
      <c r="M16" s="190">
        <f t="shared" si="0"/>
        <v>588</v>
      </c>
      <c r="N16" s="190">
        <f t="shared" si="1"/>
        <v>1169.3700000000001</v>
      </c>
      <c r="O16" s="59">
        <v>114</v>
      </c>
      <c r="P16" s="59">
        <v>227.24</v>
      </c>
      <c r="Q16" s="59">
        <v>136</v>
      </c>
      <c r="R16" s="59">
        <v>681.72</v>
      </c>
      <c r="S16" s="59">
        <v>227</v>
      </c>
      <c r="T16" s="59">
        <v>454.48</v>
      </c>
      <c r="U16" s="59">
        <v>171</v>
      </c>
      <c r="V16" s="59">
        <v>340.85</v>
      </c>
      <c r="W16" s="59">
        <v>284</v>
      </c>
      <c r="X16" s="59">
        <v>568.09</v>
      </c>
      <c r="Y16" s="59">
        <f t="shared" si="2"/>
        <v>932</v>
      </c>
      <c r="Z16" s="59">
        <f t="shared" si="3"/>
        <v>2272.38</v>
      </c>
      <c r="AA16" s="59">
        <v>57</v>
      </c>
      <c r="AB16" s="59">
        <v>55.99</v>
      </c>
      <c r="AC16" s="59">
        <v>28</v>
      </c>
      <c r="AD16" s="59">
        <v>28</v>
      </c>
      <c r="AE16" s="59">
        <v>8</v>
      </c>
      <c r="AF16" s="59">
        <v>112</v>
      </c>
      <c r="AG16" s="59">
        <v>25</v>
      </c>
      <c r="AH16" s="59">
        <v>25.19</v>
      </c>
      <c r="AI16" s="59">
        <v>17</v>
      </c>
      <c r="AJ16" s="59">
        <v>16.8</v>
      </c>
      <c r="AK16" s="59">
        <v>42</v>
      </c>
      <c r="AL16" s="59">
        <v>42.01</v>
      </c>
      <c r="AM16" s="59">
        <f t="shared" si="4"/>
        <v>1697</v>
      </c>
      <c r="AN16" s="59">
        <f t="shared" si="5"/>
        <v>3721.7400000000002</v>
      </c>
      <c r="AO16" s="59">
        <v>255</v>
      </c>
      <c r="AP16" s="59">
        <v>558.21</v>
      </c>
      <c r="AQ16" s="59">
        <v>0</v>
      </c>
      <c r="AR16" s="59">
        <v>0</v>
      </c>
      <c r="AS16" s="59">
        <v>0</v>
      </c>
      <c r="AT16" s="59">
        <v>0</v>
      </c>
      <c r="AU16" s="59">
        <v>231</v>
      </c>
      <c r="AV16" s="59">
        <v>461.93</v>
      </c>
      <c r="AW16" s="59">
        <v>0</v>
      </c>
      <c r="AX16" s="59">
        <v>0</v>
      </c>
      <c r="AY16" s="59">
        <v>155</v>
      </c>
      <c r="AZ16" s="59">
        <v>307.95</v>
      </c>
      <c r="BA16" s="59">
        <v>386</v>
      </c>
      <c r="BB16" s="59">
        <v>769.88</v>
      </c>
      <c r="BC16" s="59">
        <v>2083</v>
      </c>
      <c r="BD16" s="59">
        <v>4491.3100000000004</v>
      </c>
    </row>
    <row r="17" spans="1:56" s="105" customFormat="1" ht="15.75" x14ac:dyDescent="0.25">
      <c r="A17" s="59">
        <v>10</v>
      </c>
      <c r="B17" s="59" t="s">
        <v>45</v>
      </c>
      <c r="C17" s="190">
        <f>'Crop Loan'!FS20</f>
        <v>16797</v>
      </c>
      <c r="D17" s="190">
        <f>'Crop Loan'!FT20</f>
        <v>17585</v>
      </c>
      <c r="E17" s="59">
        <v>4826</v>
      </c>
      <c r="F17" s="59">
        <v>14911.04</v>
      </c>
      <c r="G17" s="59">
        <v>1032</v>
      </c>
      <c r="H17" s="59">
        <v>3152.98</v>
      </c>
      <c r="I17" s="59">
        <v>270</v>
      </c>
      <c r="J17" s="59">
        <v>821.82</v>
      </c>
      <c r="K17" s="59">
        <v>326</v>
      </c>
      <c r="L17" s="59">
        <v>999.66</v>
      </c>
      <c r="M17" s="190">
        <f t="shared" si="0"/>
        <v>22219</v>
      </c>
      <c r="N17" s="190">
        <f t="shared" si="1"/>
        <v>34317.520000000004</v>
      </c>
      <c r="O17" s="59">
        <v>906</v>
      </c>
      <c r="P17" s="59">
        <v>1824.4</v>
      </c>
      <c r="Q17" s="59">
        <v>1092</v>
      </c>
      <c r="R17" s="59">
        <v>5473.16</v>
      </c>
      <c r="S17" s="59">
        <v>1828</v>
      </c>
      <c r="T17" s="59">
        <v>3648.84</v>
      </c>
      <c r="U17" s="59">
        <v>1366</v>
      </c>
      <c r="V17" s="59">
        <v>2736.6</v>
      </c>
      <c r="W17" s="59">
        <v>2271</v>
      </c>
      <c r="X17" s="59">
        <v>4557</v>
      </c>
      <c r="Y17" s="59">
        <f t="shared" si="2"/>
        <v>7463</v>
      </c>
      <c r="Z17" s="59">
        <f t="shared" si="3"/>
        <v>18240</v>
      </c>
      <c r="AA17" s="59">
        <v>298</v>
      </c>
      <c r="AB17" s="59">
        <v>299.95999999999998</v>
      </c>
      <c r="AC17" s="59">
        <v>156</v>
      </c>
      <c r="AD17" s="59">
        <v>150.06</v>
      </c>
      <c r="AE17" s="59">
        <v>44</v>
      </c>
      <c r="AF17" s="59">
        <v>599.91999999999996</v>
      </c>
      <c r="AG17" s="59">
        <v>132</v>
      </c>
      <c r="AH17" s="59">
        <v>135.04</v>
      </c>
      <c r="AI17" s="59">
        <v>88</v>
      </c>
      <c r="AJ17" s="59">
        <v>90.04</v>
      </c>
      <c r="AK17" s="59">
        <v>224</v>
      </c>
      <c r="AL17" s="59">
        <v>225.02</v>
      </c>
      <c r="AM17" s="59">
        <f t="shared" si="4"/>
        <v>30624</v>
      </c>
      <c r="AN17" s="59">
        <f t="shared" si="5"/>
        <v>54057.56</v>
      </c>
      <c r="AO17" s="59">
        <v>4594</v>
      </c>
      <c r="AP17" s="59">
        <v>8108.69</v>
      </c>
      <c r="AQ17" s="59">
        <v>0</v>
      </c>
      <c r="AR17" s="59">
        <v>0</v>
      </c>
      <c r="AS17" s="59">
        <v>0</v>
      </c>
      <c r="AT17" s="59">
        <v>0</v>
      </c>
      <c r="AU17" s="59">
        <v>1234</v>
      </c>
      <c r="AV17" s="59">
        <v>2463.6</v>
      </c>
      <c r="AW17" s="59">
        <v>0</v>
      </c>
      <c r="AX17" s="59">
        <v>0</v>
      </c>
      <c r="AY17" s="59">
        <v>828</v>
      </c>
      <c r="AZ17" s="59">
        <v>1650.68</v>
      </c>
      <c r="BA17" s="59">
        <v>2062</v>
      </c>
      <c r="BB17" s="59">
        <v>4114.28</v>
      </c>
      <c r="BC17" s="59">
        <v>32686</v>
      </c>
      <c r="BD17" s="59">
        <v>58172.13</v>
      </c>
    </row>
    <row r="18" spans="1:56" s="105" customFormat="1" ht="15.75" x14ac:dyDescent="0.25">
      <c r="A18" s="59">
        <v>11</v>
      </c>
      <c r="B18" s="59" t="s">
        <v>46</v>
      </c>
      <c r="C18" s="190">
        <f>'Crop Loan'!FS21</f>
        <v>642</v>
      </c>
      <c r="D18" s="190">
        <f>'Crop Loan'!FT21</f>
        <v>687</v>
      </c>
      <c r="E18" s="59">
        <v>366</v>
      </c>
      <c r="F18" s="59">
        <v>1139.05</v>
      </c>
      <c r="G18" s="59">
        <v>76</v>
      </c>
      <c r="H18" s="59">
        <v>240.14</v>
      </c>
      <c r="I18" s="59">
        <v>20</v>
      </c>
      <c r="J18" s="59">
        <v>62.82</v>
      </c>
      <c r="K18" s="59">
        <v>25</v>
      </c>
      <c r="L18" s="59">
        <v>76.400000000000006</v>
      </c>
      <c r="M18" s="190">
        <f t="shared" si="0"/>
        <v>1053</v>
      </c>
      <c r="N18" s="190">
        <f t="shared" si="1"/>
        <v>1965.27</v>
      </c>
      <c r="O18" s="59">
        <v>65</v>
      </c>
      <c r="P18" s="59">
        <v>129.4</v>
      </c>
      <c r="Q18" s="59">
        <v>78</v>
      </c>
      <c r="R18" s="59">
        <v>388.2</v>
      </c>
      <c r="S18" s="59">
        <v>129</v>
      </c>
      <c r="T18" s="59">
        <v>258.8</v>
      </c>
      <c r="U18" s="59">
        <v>97</v>
      </c>
      <c r="V18" s="59">
        <v>194.1</v>
      </c>
      <c r="W18" s="59">
        <v>162</v>
      </c>
      <c r="X18" s="59">
        <v>323.51</v>
      </c>
      <c r="Y18" s="59">
        <f t="shared" si="2"/>
        <v>531</v>
      </c>
      <c r="Z18" s="59">
        <f t="shared" si="3"/>
        <v>1294.0100000000002</v>
      </c>
      <c r="AA18" s="59">
        <v>12</v>
      </c>
      <c r="AB18" s="59">
        <v>12</v>
      </c>
      <c r="AC18" s="59">
        <v>6</v>
      </c>
      <c r="AD18" s="59">
        <v>6</v>
      </c>
      <c r="AE18" s="59">
        <v>2</v>
      </c>
      <c r="AF18" s="59">
        <v>24</v>
      </c>
      <c r="AG18" s="59">
        <v>5</v>
      </c>
      <c r="AH18" s="59">
        <v>5.4</v>
      </c>
      <c r="AI18" s="59">
        <v>3</v>
      </c>
      <c r="AJ18" s="59">
        <v>3.6</v>
      </c>
      <c r="AK18" s="59">
        <v>9</v>
      </c>
      <c r="AL18" s="59">
        <v>9</v>
      </c>
      <c r="AM18" s="59">
        <f t="shared" si="4"/>
        <v>1621</v>
      </c>
      <c r="AN18" s="59">
        <f t="shared" si="5"/>
        <v>3319.28</v>
      </c>
      <c r="AO18" s="59">
        <v>243</v>
      </c>
      <c r="AP18" s="59">
        <v>497.85</v>
      </c>
      <c r="AQ18" s="59">
        <v>0</v>
      </c>
      <c r="AR18" s="59">
        <v>0</v>
      </c>
      <c r="AS18" s="59">
        <v>0</v>
      </c>
      <c r="AT18" s="59">
        <v>0</v>
      </c>
      <c r="AU18" s="59">
        <v>37</v>
      </c>
      <c r="AV18" s="59">
        <v>73.91</v>
      </c>
      <c r="AW18" s="59">
        <v>0</v>
      </c>
      <c r="AX18" s="59">
        <v>0</v>
      </c>
      <c r="AY18" s="59">
        <v>24</v>
      </c>
      <c r="AZ18" s="59">
        <v>49.27</v>
      </c>
      <c r="BA18" s="59">
        <v>61</v>
      </c>
      <c r="BB18" s="59">
        <v>123.18</v>
      </c>
      <c r="BC18" s="59">
        <v>1682</v>
      </c>
      <c r="BD18" s="59">
        <v>3442.19</v>
      </c>
    </row>
    <row r="19" spans="1:56" s="105" customFormat="1" ht="15.75" x14ac:dyDescent="0.25">
      <c r="A19" s="59">
        <v>12</v>
      </c>
      <c r="B19" s="59" t="s">
        <v>47</v>
      </c>
      <c r="C19" s="190">
        <f>'Crop Loan'!FS22</f>
        <v>5038</v>
      </c>
      <c r="D19" s="190">
        <f>'Crop Loan'!FT22</f>
        <v>5278</v>
      </c>
      <c r="E19" s="59">
        <v>862</v>
      </c>
      <c r="F19" s="59">
        <v>2511.9299999999998</v>
      </c>
      <c r="G19" s="59">
        <v>237</v>
      </c>
      <c r="H19" s="59">
        <v>649.5</v>
      </c>
      <c r="I19" s="59">
        <v>53</v>
      </c>
      <c r="J19" s="59">
        <v>130.16999999999999</v>
      </c>
      <c r="K19" s="59">
        <v>58</v>
      </c>
      <c r="L19" s="59">
        <v>158.30000000000001</v>
      </c>
      <c r="M19" s="190">
        <f t="shared" si="0"/>
        <v>6011</v>
      </c>
      <c r="N19" s="190">
        <f t="shared" si="1"/>
        <v>8078.4000000000005</v>
      </c>
      <c r="O19" s="59">
        <v>328</v>
      </c>
      <c r="P19" s="59">
        <v>651.16</v>
      </c>
      <c r="Q19" s="59">
        <v>393</v>
      </c>
      <c r="R19" s="59">
        <v>1953.55</v>
      </c>
      <c r="S19" s="59">
        <v>654</v>
      </c>
      <c r="T19" s="59">
        <v>1302.48</v>
      </c>
      <c r="U19" s="59">
        <v>491</v>
      </c>
      <c r="V19" s="59">
        <v>976.69</v>
      </c>
      <c r="W19" s="59">
        <v>814</v>
      </c>
      <c r="X19" s="59">
        <v>1627.94</v>
      </c>
      <c r="Y19" s="59">
        <f t="shared" si="2"/>
        <v>2680</v>
      </c>
      <c r="Z19" s="59">
        <f t="shared" si="3"/>
        <v>6511.82</v>
      </c>
      <c r="AA19" s="59">
        <v>145</v>
      </c>
      <c r="AB19" s="59">
        <v>145</v>
      </c>
      <c r="AC19" s="59">
        <v>74</v>
      </c>
      <c r="AD19" s="59">
        <v>72.55</v>
      </c>
      <c r="AE19" s="59">
        <v>25</v>
      </c>
      <c r="AF19" s="59">
        <v>290</v>
      </c>
      <c r="AG19" s="59">
        <v>71</v>
      </c>
      <c r="AH19" s="59">
        <v>65.19</v>
      </c>
      <c r="AI19" s="59">
        <v>42</v>
      </c>
      <c r="AJ19" s="59">
        <v>43.52</v>
      </c>
      <c r="AK19" s="59">
        <v>113</v>
      </c>
      <c r="AL19" s="59">
        <v>108.76</v>
      </c>
      <c r="AM19" s="59">
        <f t="shared" si="4"/>
        <v>9161</v>
      </c>
      <c r="AN19" s="59">
        <f t="shared" si="5"/>
        <v>15315.240000000002</v>
      </c>
      <c r="AO19" s="59">
        <v>1374</v>
      </c>
      <c r="AP19" s="59">
        <v>2297.3000000000002</v>
      </c>
      <c r="AQ19" s="59">
        <v>0</v>
      </c>
      <c r="AR19" s="59">
        <v>0</v>
      </c>
      <c r="AS19" s="59">
        <v>0</v>
      </c>
      <c r="AT19" s="59">
        <v>0</v>
      </c>
      <c r="AU19" s="59">
        <v>8324</v>
      </c>
      <c r="AV19" s="59">
        <v>16650.669999999998</v>
      </c>
      <c r="AW19" s="59">
        <v>0</v>
      </c>
      <c r="AX19" s="59">
        <v>0</v>
      </c>
      <c r="AY19" s="59">
        <v>5553</v>
      </c>
      <c r="AZ19" s="59">
        <v>11100.44</v>
      </c>
      <c r="BA19" s="59">
        <v>13877</v>
      </c>
      <c r="BB19" s="59">
        <v>27751.11</v>
      </c>
      <c r="BC19" s="59">
        <v>23038</v>
      </c>
      <c r="BD19" s="59">
        <v>43066.43</v>
      </c>
    </row>
    <row r="20" spans="1:56" s="107" customFormat="1" ht="15.75" x14ac:dyDescent="0.25">
      <c r="A20" s="106"/>
      <c r="B20" s="91" t="s">
        <v>48</v>
      </c>
      <c r="C20" s="188">
        <f>SUM(C8:C19)</f>
        <v>74638</v>
      </c>
      <c r="D20" s="188">
        <f t="shared" ref="D20:BD20" si="6">SUM(D8:D19)</f>
        <v>77645</v>
      </c>
      <c r="E20" s="188">
        <f t="shared" si="6"/>
        <v>36248</v>
      </c>
      <c r="F20" s="188">
        <f t="shared" si="6"/>
        <v>112031.87000000001</v>
      </c>
      <c r="G20" s="188">
        <f t="shared" si="6"/>
        <v>7754</v>
      </c>
      <c r="H20" s="188">
        <f t="shared" si="6"/>
        <v>23818.76</v>
      </c>
      <c r="I20" s="188">
        <f t="shared" si="6"/>
        <v>1987</v>
      </c>
      <c r="J20" s="188">
        <f t="shared" si="6"/>
        <v>6164.4799999999987</v>
      </c>
      <c r="K20" s="188">
        <f t="shared" si="6"/>
        <v>2398</v>
      </c>
      <c r="L20" s="188">
        <f t="shared" si="6"/>
        <v>7498.16</v>
      </c>
      <c r="M20" s="188">
        <f t="shared" si="6"/>
        <v>115271</v>
      </c>
      <c r="N20" s="188">
        <f t="shared" si="6"/>
        <v>203339.51</v>
      </c>
      <c r="O20" s="188">
        <f t="shared" si="6"/>
        <v>4167</v>
      </c>
      <c r="P20" s="188">
        <f t="shared" si="6"/>
        <v>8353.0300000000007</v>
      </c>
      <c r="Q20" s="188">
        <f t="shared" si="6"/>
        <v>4993</v>
      </c>
      <c r="R20" s="188">
        <f t="shared" si="6"/>
        <v>25059.210000000003</v>
      </c>
      <c r="S20" s="188">
        <f t="shared" si="6"/>
        <v>8369</v>
      </c>
      <c r="T20" s="188">
        <f t="shared" si="6"/>
        <v>16706.25</v>
      </c>
      <c r="U20" s="188">
        <f t="shared" si="6"/>
        <v>6275</v>
      </c>
      <c r="V20" s="188">
        <f t="shared" si="6"/>
        <v>12529.520000000002</v>
      </c>
      <c r="W20" s="188">
        <f t="shared" si="6"/>
        <v>10441</v>
      </c>
      <c r="X20" s="188">
        <f t="shared" si="6"/>
        <v>20878.68</v>
      </c>
      <c r="Y20" s="188">
        <f t="shared" si="6"/>
        <v>34245</v>
      </c>
      <c r="Z20" s="188">
        <f t="shared" si="6"/>
        <v>83526.69</v>
      </c>
      <c r="AA20" s="188">
        <f t="shared" si="6"/>
        <v>1670</v>
      </c>
      <c r="AB20" s="188">
        <f t="shared" si="6"/>
        <v>1685.34</v>
      </c>
      <c r="AC20" s="188">
        <f t="shared" si="6"/>
        <v>862</v>
      </c>
      <c r="AD20" s="188">
        <f t="shared" si="6"/>
        <v>842.93999999999983</v>
      </c>
      <c r="AE20" s="188">
        <f t="shared" si="6"/>
        <v>260</v>
      </c>
      <c r="AF20" s="188">
        <f t="shared" si="6"/>
        <v>3371.0299999999997</v>
      </c>
      <c r="AG20" s="188">
        <f t="shared" si="6"/>
        <v>758</v>
      </c>
      <c r="AH20" s="188">
        <f t="shared" si="6"/>
        <v>758.56</v>
      </c>
      <c r="AI20" s="188">
        <f t="shared" si="6"/>
        <v>495</v>
      </c>
      <c r="AJ20" s="188">
        <f t="shared" si="6"/>
        <v>505.59000000000003</v>
      </c>
      <c r="AK20" s="188">
        <f t="shared" si="6"/>
        <v>1274</v>
      </c>
      <c r="AL20" s="188">
        <f t="shared" si="6"/>
        <v>1264.1500000000001</v>
      </c>
      <c r="AM20" s="188">
        <f t="shared" si="6"/>
        <v>154835</v>
      </c>
      <c r="AN20" s="188">
        <f t="shared" si="6"/>
        <v>295293.81</v>
      </c>
      <c r="AO20" s="188">
        <f t="shared" si="6"/>
        <v>23228</v>
      </c>
      <c r="AP20" s="188">
        <f t="shared" si="6"/>
        <v>44293.91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28418</v>
      </c>
      <c r="AV20" s="188">
        <f t="shared" si="6"/>
        <v>56819.329999999994</v>
      </c>
      <c r="AW20" s="188">
        <f t="shared" si="6"/>
        <v>0</v>
      </c>
      <c r="AX20" s="188">
        <f t="shared" si="6"/>
        <v>0</v>
      </c>
      <c r="AY20" s="188">
        <f t="shared" si="6"/>
        <v>18958</v>
      </c>
      <c r="AZ20" s="188">
        <f t="shared" si="6"/>
        <v>37887.800000000003</v>
      </c>
      <c r="BA20" s="188">
        <f t="shared" si="6"/>
        <v>47376</v>
      </c>
      <c r="BB20" s="188">
        <f t="shared" si="6"/>
        <v>94707.12999999999</v>
      </c>
      <c r="BC20" s="188">
        <f t="shared" si="6"/>
        <v>202214</v>
      </c>
      <c r="BD20" s="188">
        <f t="shared" si="6"/>
        <v>389999.61999999994</v>
      </c>
    </row>
    <row r="21" spans="1:56" s="105" customFormat="1" ht="15.75" x14ac:dyDescent="0.25">
      <c r="A21" s="59">
        <v>13</v>
      </c>
      <c r="B21" s="59" t="s">
        <v>49</v>
      </c>
      <c r="C21" s="190">
        <f>'Crop Loan'!FS24</f>
        <v>2229</v>
      </c>
      <c r="D21" s="190">
        <f>'Crop Loan'!FT24</f>
        <v>2322</v>
      </c>
      <c r="E21" s="59">
        <v>201</v>
      </c>
      <c r="F21" s="59">
        <v>620.97</v>
      </c>
      <c r="G21" s="59">
        <v>51</v>
      </c>
      <c r="H21" s="59">
        <v>157.85</v>
      </c>
      <c r="I21" s="59">
        <v>11</v>
      </c>
      <c r="J21" s="59">
        <v>32.369999999999997</v>
      </c>
      <c r="K21" s="59">
        <v>13</v>
      </c>
      <c r="L21" s="59">
        <v>39.369999999999997</v>
      </c>
      <c r="M21" s="190">
        <f t="shared" ref="M21:M34" si="7">C21+E21+I21+K21</f>
        <v>2454</v>
      </c>
      <c r="N21" s="190">
        <f t="shared" ref="N21:N34" si="8">D21+F21+J21+L21</f>
        <v>3014.71</v>
      </c>
      <c r="O21" s="59">
        <v>96</v>
      </c>
      <c r="P21" s="59">
        <v>190.01</v>
      </c>
      <c r="Q21" s="59">
        <v>115</v>
      </c>
      <c r="R21" s="59">
        <v>569.99</v>
      </c>
      <c r="S21" s="59">
        <v>189</v>
      </c>
      <c r="T21" s="59">
        <v>379.99</v>
      </c>
      <c r="U21" s="59">
        <v>144</v>
      </c>
      <c r="V21" s="59">
        <v>285.02</v>
      </c>
      <c r="W21" s="59">
        <v>237</v>
      </c>
      <c r="X21" s="59">
        <v>475</v>
      </c>
      <c r="Y21" s="59">
        <f>O21+Q21+S21+U21+W21</f>
        <v>781</v>
      </c>
      <c r="Z21" s="59">
        <f>P21+R21+T21+V21+X21</f>
        <v>1900.01</v>
      </c>
      <c r="AA21" s="59">
        <v>4</v>
      </c>
      <c r="AB21" s="59">
        <v>1</v>
      </c>
      <c r="AC21" s="59">
        <v>4</v>
      </c>
      <c r="AD21" s="59">
        <v>0.51</v>
      </c>
      <c r="AE21" s="59">
        <v>4</v>
      </c>
      <c r="AF21" s="59">
        <v>2</v>
      </c>
      <c r="AG21" s="59">
        <v>4</v>
      </c>
      <c r="AH21" s="59">
        <v>0.45</v>
      </c>
      <c r="AI21" s="59">
        <v>4</v>
      </c>
      <c r="AJ21" s="59">
        <v>0.3</v>
      </c>
      <c r="AK21" s="59">
        <v>4</v>
      </c>
      <c r="AL21" s="59">
        <v>0.74</v>
      </c>
      <c r="AM21" s="59">
        <f t="shared" ref="AM21:AM34" si="9">M21+Y21+AA21+AC21+AE21+AG21+AI21+AK21</f>
        <v>3259</v>
      </c>
      <c r="AN21" s="59">
        <f t="shared" ref="AN21:AN34" si="10">N21+Z21+AB21+AD21+AF21+AH21+AJ21+AL21</f>
        <v>4919.72</v>
      </c>
      <c r="AO21" s="59">
        <v>489</v>
      </c>
      <c r="AP21" s="59">
        <v>737.96</v>
      </c>
      <c r="AQ21" s="59">
        <v>0</v>
      </c>
      <c r="AR21" s="59">
        <v>0</v>
      </c>
      <c r="AS21" s="59">
        <v>0</v>
      </c>
      <c r="AT21" s="59">
        <v>0</v>
      </c>
      <c r="AU21" s="59">
        <v>186</v>
      </c>
      <c r="AV21" s="59">
        <v>375.71</v>
      </c>
      <c r="AW21" s="59">
        <v>0</v>
      </c>
      <c r="AX21" s="59">
        <v>0</v>
      </c>
      <c r="AY21" s="59">
        <v>126</v>
      </c>
      <c r="AZ21" s="59">
        <v>250.48</v>
      </c>
      <c r="BA21" s="59">
        <v>312</v>
      </c>
      <c r="BB21" s="59">
        <v>626.19000000000005</v>
      </c>
      <c r="BC21" s="59">
        <v>3571</v>
      </c>
      <c r="BD21" s="59">
        <v>5545.92</v>
      </c>
    </row>
    <row r="22" spans="1:56" s="105" customFormat="1" ht="15.75" x14ac:dyDescent="0.25">
      <c r="A22" s="59">
        <v>14</v>
      </c>
      <c r="B22" s="59" t="s">
        <v>50</v>
      </c>
      <c r="C22" s="190">
        <f>'Crop Loan'!FS25</f>
        <v>0</v>
      </c>
      <c r="D22" s="190">
        <f>'Crop Loan'!FT25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Loan'!FS26</f>
        <v>0</v>
      </c>
      <c r="D23" s="190">
        <f>'Crop Loan'!FT26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30</v>
      </c>
      <c r="AB23" s="59">
        <v>30.02</v>
      </c>
      <c r="AC23" s="59">
        <v>15</v>
      </c>
      <c r="AD23" s="59">
        <v>15.01</v>
      </c>
      <c r="AE23" s="59">
        <v>4</v>
      </c>
      <c r="AF23" s="59">
        <v>59.99</v>
      </c>
      <c r="AG23" s="59">
        <v>13</v>
      </c>
      <c r="AH23" s="59">
        <v>13.49</v>
      </c>
      <c r="AI23" s="59">
        <v>9</v>
      </c>
      <c r="AJ23" s="59">
        <v>9.01</v>
      </c>
      <c r="AK23" s="59">
        <v>22</v>
      </c>
      <c r="AL23" s="59">
        <v>22.49</v>
      </c>
      <c r="AM23" s="59">
        <f t="shared" si="9"/>
        <v>93</v>
      </c>
      <c r="AN23" s="59">
        <f t="shared" si="10"/>
        <v>150.01000000000002</v>
      </c>
      <c r="AO23" s="59">
        <v>14</v>
      </c>
      <c r="AP23" s="59">
        <v>22.5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93</v>
      </c>
      <c r="BD23" s="59">
        <v>150.01</v>
      </c>
    </row>
    <row r="24" spans="1:56" s="105" customFormat="1" ht="15.75" x14ac:dyDescent="0.25">
      <c r="A24" s="59">
        <v>16</v>
      </c>
      <c r="B24" s="59" t="s">
        <v>52</v>
      </c>
      <c r="C24" s="190">
        <f>'Crop Loan'!FS27</f>
        <v>30</v>
      </c>
      <c r="D24" s="190">
        <f>'Crop Loan'!FT27</f>
        <v>31</v>
      </c>
      <c r="E24" s="59">
        <v>13</v>
      </c>
      <c r="F24" s="59">
        <v>29.19</v>
      </c>
      <c r="G24" s="59">
        <v>4</v>
      </c>
      <c r="H24" s="59">
        <v>5.89</v>
      </c>
      <c r="I24" s="59">
        <v>2</v>
      </c>
      <c r="J24" s="59">
        <v>1.59</v>
      </c>
      <c r="K24" s="59">
        <v>2</v>
      </c>
      <c r="L24" s="59">
        <v>1.95</v>
      </c>
      <c r="M24" s="190">
        <f t="shared" si="7"/>
        <v>47</v>
      </c>
      <c r="N24" s="190">
        <f t="shared" si="8"/>
        <v>63.730000000000004</v>
      </c>
      <c r="O24" s="59">
        <v>3</v>
      </c>
      <c r="P24" s="59">
        <v>5</v>
      </c>
      <c r="Q24" s="59">
        <v>3</v>
      </c>
      <c r="R24" s="59">
        <v>15</v>
      </c>
      <c r="S24" s="59">
        <v>5</v>
      </c>
      <c r="T24" s="59">
        <v>10</v>
      </c>
      <c r="U24" s="59">
        <v>4</v>
      </c>
      <c r="V24" s="59">
        <v>7.5</v>
      </c>
      <c r="W24" s="59">
        <v>6</v>
      </c>
      <c r="X24" s="59">
        <v>12.5</v>
      </c>
      <c r="Y24" s="59">
        <f t="shared" si="11"/>
        <v>21</v>
      </c>
      <c r="Z24" s="59">
        <f t="shared" si="12"/>
        <v>50</v>
      </c>
      <c r="AA24" s="59">
        <v>6</v>
      </c>
      <c r="AB24" s="59">
        <v>5.95</v>
      </c>
      <c r="AC24" s="59">
        <v>3</v>
      </c>
      <c r="AD24" s="59">
        <v>2.98</v>
      </c>
      <c r="AE24" s="59">
        <v>1</v>
      </c>
      <c r="AF24" s="59">
        <v>11.9</v>
      </c>
      <c r="AG24" s="59">
        <v>3</v>
      </c>
      <c r="AH24" s="59">
        <v>2.68</v>
      </c>
      <c r="AI24" s="59">
        <v>2</v>
      </c>
      <c r="AJ24" s="59">
        <v>1.79</v>
      </c>
      <c r="AK24" s="59">
        <v>4</v>
      </c>
      <c r="AL24" s="59">
        <v>4.47</v>
      </c>
      <c r="AM24" s="59">
        <f t="shared" si="9"/>
        <v>87</v>
      </c>
      <c r="AN24" s="59">
        <f t="shared" si="10"/>
        <v>143.5</v>
      </c>
      <c r="AO24" s="59">
        <v>13</v>
      </c>
      <c r="AP24" s="59">
        <v>21.56</v>
      </c>
      <c r="AQ24" s="59">
        <v>0</v>
      </c>
      <c r="AR24" s="59">
        <v>0</v>
      </c>
      <c r="AS24" s="59">
        <v>0</v>
      </c>
      <c r="AT24" s="59">
        <v>0</v>
      </c>
      <c r="AU24" s="59">
        <v>8</v>
      </c>
      <c r="AV24" s="59">
        <v>15.4</v>
      </c>
      <c r="AW24" s="59">
        <v>0</v>
      </c>
      <c r="AX24" s="59">
        <v>0</v>
      </c>
      <c r="AY24" s="59">
        <v>5</v>
      </c>
      <c r="AZ24" s="59">
        <v>10.27</v>
      </c>
      <c r="BA24" s="59">
        <v>13</v>
      </c>
      <c r="BB24" s="59">
        <v>25.67</v>
      </c>
      <c r="BC24" s="59">
        <v>101</v>
      </c>
      <c r="BD24" s="59">
        <v>169.39</v>
      </c>
    </row>
    <row r="25" spans="1:56" s="105" customFormat="1" ht="15.75" x14ac:dyDescent="0.25">
      <c r="A25" s="59">
        <v>17</v>
      </c>
      <c r="B25" s="59" t="s">
        <v>53</v>
      </c>
      <c r="C25" s="190">
        <f>'Crop Loan'!FS28</f>
        <v>3381</v>
      </c>
      <c r="D25" s="190">
        <f>'Crop Loan'!FT28</f>
        <v>3530</v>
      </c>
      <c r="E25" s="59">
        <v>1309</v>
      </c>
      <c r="F25" s="59">
        <v>4053.6</v>
      </c>
      <c r="G25" s="59">
        <v>289</v>
      </c>
      <c r="H25" s="59">
        <v>891.97</v>
      </c>
      <c r="I25" s="59">
        <v>71</v>
      </c>
      <c r="J25" s="59">
        <v>220.97</v>
      </c>
      <c r="K25" s="59">
        <v>87</v>
      </c>
      <c r="L25" s="59">
        <v>268.76</v>
      </c>
      <c r="M25" s="190">
        <f t="shared" si="7"/>
        <v>4848</v>
      </c>
      <c r="N25" s="190">
        <f t="shared" si="8"/>
        <v>8073.3300000000008</v>
      </c>
      <c r="O25" s="59">
        <v>242</v>
      </c>
      <c r="P25" s="59">
        <v>485.57</v>
      </c>
      <c r="Q25" s="59">
        <v>291</v>
      </c>
      <c r="R25" s="59">
        <v>1456.8</v>
      </c>
      <c r="S25" s="59">
        <v>484</v>
      </c>
      <c r="T25" s="59">
        <v>971.2</v>
      </c>
      <c r="U25" s="59">
        <v>365</v>
      </c>
      <c r="V25" s="59">
        <v>728.4</v>
      </c>
      <c r="W25" s="59">
        <v>607</v>
      </c>
      <c r="X25" s="59">
        <v>1214.03</v>
      </c>
      <c r="Y25" s="59">
        <f t="shared" si="11"/>
        <v>1989</v>
      </c>
      <c r="Z25" s="59">
        <f t="shared" si="12"/>
        <v>4856</v>
      </c>
      <c r="AA25" s="59">
        <v>41</v>
      </c>
      <c r="AB25" s="59">
        <v>38.99</v>
      </c>
      <c r="AC25" s="59">
        <v>20</v>
      </c>
      <c r="AD25" s="59">
        <v>19.510000000000002</v>
      </c>
      <c r="AE25" s="59">
        <v>5</v>
      </c>
      <c r="AF25" s="59">
        <v>77.989999999999995</v>
      </c>
      <c r="AG25" s="59">
        <v>17</v>
      </c>
      <c r="AH25" s="59">
        <v>17.55</v>
      </c>
      <c r="AI25" s="59">
        <v>12</v>
      </c>
      <c r="AJ25" s="59">
        <v>11.69</v>
      </c>
      <c r="AK25" s="59">
        <v>29</v>
      </c>
      <c r="AL25" s="59">
        <v>29.24</v>
      </c>
      <c r="AM25" s="59">
        <f t="shared" si="9"/>
        <v>6961</v>
      </c>
      <c r="AN25" s="59">
        <f t="shared" si="10"/>
        <v>13124.300000000001</v>
      </c>
      <c r="AO25" s="59">
        <v>1044</v>
      </c>
      <c r="AP25" s="59">
        <v>1968.59</v>
      </c>
      <c r="AQ25" s="59">
        <v>0</v>
      </c>
      <c r="AR25" s="59">
        <v>0</v>
      </c>
      <c r="AS25" s="59">
        <v>0</v>
      </c>
      <c r="AT25" s="59">
        <v>0</v>
      </c>
      <c r="AU25" s="59">
        <v>168</v>
      </c>
      <c r="AV25" s="59">
        <v>338.74</v>
      </c>
      <c r="AW25" s="59">
        <v>0</v>
      </c>
      <c r="AX25" s="59">
        <v>0</v>
      </c>
      <c r="AY25" s="59">
        <v>115</v>
      </c>
      <c r="AZ25" s="59">
        <v>225.83</v>
      </c>
      <c r="BA25" s="59">
        <v>283</v>
      </c>
      <c r="BB25" s="59">
        <v>564.57000000000005</v>
      </c>
      <c r="BC25" s="59">
        <v>7244</v>
      </c>
      <c r="BD25" s="59">
        <v>13688.47</v>
      </c>
    </row>
    <row r="26" spans="1:56" s="105" customFormat="1" ht="15.75" x14ac:dyDescent="0.25">
      <c r="A26" s="59">
        <v>18</v>
      </c>
      <c r="B26" s="59" t="s">
        <v>54</v>
      </c>
      <c r="C26" s="190">
        <f>'Crop Loan'!FS29</f>
        <v>4741</v>
      </c>
      <c r="D26" s="190">
        <f>'Crop Loan'!FT29</f>
        <v>4900</v>
      </c>
      <c r="E26" s="59">
        <v>1387</v>
      </c>
      <c r="F26" s="59">
        <v>4291.7299999999996</v>
      </c>
      <c r="G26" s="59">
        <v>281</v>
      </c>
      <c r="H26" s="59">
        <v>871.47</v>
      </c>
      <c r="I26" s="59">
        <v>80</v>
      </c>
      <c r="J26" s="59">
        <v>239.04</v>
      </c>
      <c r="K26" s="59">
        <v>95</v>
      </c>
      <c r="L26" s="59">
        <v>290.68</v>
      </c>
      <c r="M26" s="190">
        <f t="shared" si="7"/>
        <v>6303</v>
      </c>
      <c r="N26" s="190">
        <f t="shared" si="8"/>
        <v>9721.4500000000007</v>
      </c>
      <c r="O26" s="59">
        <v>308</v>
      </c>
      <c r="P26" s="59">
        <v>608.55999999999995</v>
      </c>
      <c r="Q26" s="59">
        <v>363</v>
      </c>
      <c r="R26" s="59">
        <v>1825.53</v>
      </c>
      <c r="S26" s="59">
        <v>609</v>
      </c>
      <c r="T26" s="59">
        <v>1217</v>
      </c>
      <c r="U26" s="59">
        <v>455</v>
      </c>
      <c r="V26" s="59">
        <v>912.74</v>
      </c>
      <c r="W26" s="59">
        <v>763</v>
      </c>
      <c r="X26" s="59">
        <v>1521.3</v>
      </c>
      <c r="Y26" s="59">
        <f t="shared" si="11"/>
        <v>2498</v>
      </c>
      <c r="Z26" s="59">
        <f t="shared" si="12"/>
        <v>6085.13</v>
      </c>
      <c r="AA26" s="59">
        <v>37</v>
      </c>
      <c r="AB26" s="59">
        <v>35.97</v>
      </c>
      <c r="AC26" s="59">
        <v>18</v>
      </c>
      <c r="AD26" s="59">
        <v>18.04</v>
      </c>
      <c r="AE26" s="59">
        <v>11</v>
      </c>
      <c r="AF26" s="59">
        <v>71.98</v>
      </c>
      <c r="AG26" s="59">
        <v>15</v>
      </c>
      <c r="AH26" s="59">
        <v>16.170000000000002</v>
      </c>
      <c r="AI26" s="59">
        <v>11</v>
      </c>
      <c r="AJ26" s="59">
        <v>10.78</v>
      </c>
      <c r="AK26" s="59">
        <v>26</v>
      </c>
      <c r="AL26" s="59">
        <v>27.02</v>
      </c>
      <c r="AM26" s="59">
        <f t="shared" si="9"/>
        <v>8919</v>
      </c>
      <c r="AN26" s="59">
        <f t="shared" si="10"/>
        <v>15986.540000000003</v>
      </c>
      <c r="AO26" s="59">
        <v>1338</v>
      </c>
      <c r="AP26" s="59">
        <v>2398</v>
      </c>
      <c r="AQ26" s="59">
        <v>0</v>
      </c>
      <c r="AR26" s="59">
        <v>0</v>
      </c>
      <c r="AS26" s="59">
        <v>0</v>
      </c>
      <c r="AT26" s="59">
        <v>0</v>
      </c>
      <c r="AU26" s="59">
        <v>92</v>
      </c>
      <c r="AV26" s="59">
        <v>184.77</v>
      </c>
      <c r="AW26" s="59">
        <v>0</v>
      </c>
      <c r="AX26" s="59">
        <v>0</v>
      </c>
      <c r="AY26" s="59">
        <v>59</v>
      </c>
      <c r="AZ26" s="59">
        <v>123.16</v>
      </c>
      <c r="BA26" s="59">
        <v>151</v>
      </c>
      <c r="BB26" s="59">
        <v>307.93</v>
      </c>
      <c r="BC26" s="59">
        <v>9070</v>
      </c>
      <c r="BD26" s="59">
        <v>16294.51</v>
      </c>
    </row>
    <row r="27" spans="1:56" s="105" customFormat="1" ht="15.75" x14ac:dyDescent="0.25">
      <c r="A27" s="59">
        <v>19</v>
      </c>
      <c r="B27" s="59" t="s">
        <v>55</v>
      </c>
      <c r="C27" s="190">
        <f>'Crop Loan'!FS30</f>
        <v>24319</v>
      </c>
      <c r="D27" s="190">
        <f>'Crop Loan'!FT30</f>
        <v>25200</v>
      </c>
      <c r="E27" s="59">
        <v>5231</v>
      </c>
      <c r="F27" s="59">
        <v>16079.53</v>
      </c>
      <c r="G27" s="59">
        <v>1065</v>
      </c>
      <c r="H27" s="59">
        <v>3260.1</v>
      </c>
      <c r="I27" s="59">
        <v>304</v>
      </c>
      <c r="J27" s="59">
        <v>896.24</v>
      </c>
      <c r="K27" s="59">
        <v>355</v>
      </c>
      <c r="L27" s="59">
        <v>1089.72</v>
      </c>
      <c r="M27" s="190">
        <f t="shared" si="7"/>
        <v>30209</v>
      </c>
      <c r="N27" s="190">
        <f t="shared" si="8"/>
        <v>43265.49</v>
      </c>
      <c r="O27" s="59">
        <v>1098</v>
      </c>
      <c r="P27" s="59">
        <v>2185.27</v>
      </c>
      <c r="Q27" s="59">
        <v>1296</v>
      </c>
      <c r="R27" s="59">
        <v>6556.03</v>
      </c>
      <c r="S27" s="59">
        <v>2201</v>
      </c>
      <c r="T27" s="59">
        <v>4370.76</v>
      </c>
      <c r="U27" s="59">
        <v>1656</v>
      </c>
      <c r="V27" s="59">
        <v>3278.04</v>
      </c>
      <c r="W27" s="59">
        <v>2719</v>
      </c>
      <c r="X27" s="59">
        <v>5463.58</v>
      </c>
      <c r="Y27" s="59">
        <f t="shared" si="11"/>
        <v>8970</v>
      </c>
      <c r="Z27" s="59">
        <f t="shared" si="12"/>
        <v>21853.68</v>
      </c>
      <c r="AA27" s="59">
        <v>299</v>
      </c>
      <c r="AB27" s="59">
        <v>292.08</v>
      </c>
      <c r="AC27" s="59">
        <v>132</v>
      </c>
      <c r="AD27" s="59">
        <v>145.80000000000001</v>
      </c>
      <c r="AE27" s="59">
        <v>53</v>
      </c>
      <c r="AF27" s="59">
        <v>584.16</v>
      </c>
      <c r="AG27" s="59">
        <v>127</v>
      </c>
      <c r="AH27" s="59">
        <v>131.52000000000001</v>
      </c>
      <c r="AI27" s="59">
        <v>71</v>
      </c>
      <c r="AJ27" s="59">
        <v>87.77</v>
      </c>
      <c r="AK27" s="59">
        <v>233</v>
      </c>
      <c r="AL27" s="59">
        <v>218.94</v>
      </c>
      <c r="AM27" s="59">
        <f t="shared" si="9"/>
        <v>40094</v>
      </c>
      <c r="AN27" s="59">
        <f t="shared" si="10"/>
        <v>66579.440000000017</v>
      </c>
      <c r="AO27" s="59">
        <v>6015</v>
      </c>
      <c r="AP27" s="59">
        <v>9986.9699999999993</v>
      </c>
      <c r="AQ27" s="59">
        <v>0</v>
      </c>
      <c r="AR27" s="59">
        <v>0</v>
      </c>
      <c r="AS27" s="59">
        <v>0</v>
      </c>
      <c r="AT27" s="59">
        <v>0</v>
      </c>
      <c r="AU27" s="59">
        <v>1722</v>
      </c>
      <c r="AV27" s="59">
        <v>3449.27</v>
      </c>
      <c r="AW27" s="59">
        <v>0</v>
      </c>
      <c r="AX27" s="59">
        <v>0</v>
      </c>
      <c r="AY27" s="59">
        <v>1129</v>
      </c>
      <c r="AZ27" s="59">
        <v>2299.44</v>
      </c>
      <c r="BA27" s="59">
        <v>2851</v>
      </c>
      <c r="BB27" s="59">
        <v>5748.71</v>
      </c>
      <c r="BC27" s="59">
        <v>42945</v>
      </c>
      <c r="BD27" s="59">
        <v>72328.479999999996</v>
      </c>
    </row>
    <row r="28" spans="1:56" s="105" customFormat="1" ht="15.75" x14ac:dyDescent="0.25">
      <c r="A28" s="59">
        <v>20</v>
      </c>
      <c r="B28" s="59" t="s">
        <v>56</v>
      </c>
      <c r="C28" s="190">
        <f>'Crop Loan'!FS31</f>
        <v>1768</v>
      </c>
      <c r="D28" s="190">
        <f>'Crop Loan'!FT31</f>
        <v>1800</v>
      </c>
      <c r="E28" s="59">
        <v>552</v>
      </c>
      <c r="F28" s="59">
        <v>1704.12</v>
      </c>
      <c r="G28" s="59">
        <v>93</v>
      </c>
      <c r="H28" s="59">
        <v>290.49</v>
      </c>
      <c r="I28" s="59">
        <v>30</v>
      </c>
      <c r="J28" s="59">
        <v>98.76</v>
      </c>
      <c r="K28" s="59">
        <v>36</v>
      </c>
      <c r="L28" s="59">
        <v>120.3</v>
      </c>
      <c r="M28" s="190">
        <f t="shared" si="7"/>
        <v>2386</v>
      </c>
      <c r="N28" s="190">
        <f t="shared" si="8"/>
        <v>3723.1800000000003</v>
      </c>
      <c r="O28" s="59">
        <v>123</v>
      </c>
      <c r="P28" s="59">
        <v>245.25</v>
      </c>
      <c r="Q28" s="59">
        <v>144</v>
      </c>
      <c r="R28" s="59">
        <v>735.6</v>
      </c>
      <c r="S28" s="59">
        <v>246</v>
      </c>
      <c r="T28" s="59">
        <v>490.38</v>
      </c>
      <c r="U28" s="59">
        <v>183</v>
      </c>
      <c r="V28" s="59">
        <v>367.77</v>
      </c>
      <c r="W28" s="59">
        <v>306</v>
      </c>
      <c r="X28" s="59">
        <v>612.99</v>
      </c>
      <c r="Y28" s="59">
        <f t="shared" si="11"/>
        <v>1002</v>
      </c>
      <c r="Z28" s="59">
        <f t="shared" si="12"/>
        <v>2451.9899999999998</v>
      </c>
      <c r="AA28" s="59">
        <v>12</v>
      </c>
      <c r="AB28" s="59">
        <v>9.81</v>
      </c>
      <c r="AC28" s="59">
        <v>9</v>
      </c>
      <c r="AD28" s="59">
        <v>4.92</v>
      </c>
      <c r="AE28" s="59">
        <v>9</v>
      </c>
      <c r="AF28" s="59">
        <v>19.68</v>
      </c>
      <c r="AG28" s="59">
        <v>9</v>
      </c>
      <c r="AH28" s="59">
        <v>4.41</v>
      </c>
      <c r="AI28" s="59">
        <v>9</v>
      </c>
      <c r="AJ28" s="59">
        <v>2.97</v>
      </c>
      <c r="AK28" s="59">
        <v>9</v>
      </c>
      <c r="AL28" s="59">
        <v>7.38</v>
      </c>
      <c r="AM28" s="59">
        <f t="shared" si="9"/>
        <v>3445</v>
      </c>
      <c r="AN28" s="59">
        <f t="shared" si="10"/>
        <v>6224.3400000000011</v>
      </c>
      <c r="AO28" s="59">
        <v>517</v>
      </c>
      <c r="AP28" s="59">
        <v>933.65</v>
      </c>
      <c r="AQ28" s="59">
        <v>0</v>
      </c>
      <c r="AR28" s="59">
        <v>0</v>
      </c>
      <c r="AS28" s="59">
        <v>0</v>
      </c>
      <c r="AT28" s="59">
        <v>0</v>
      </c>
      <c r="AU28" s="59">
        <v>108</v>
      </c>
      <c r="AV28" s="59">
        <v>221.76</v>
      </c>
      <c r="AW28" s="59">
        <v>0</v>
      </c>
      <c r="AX28" s="59">
        <v>0</v>
      </c>
      <c r="AY28" s="59">
        <v>72</v>
      </c>
      <c r="AZ28" s="59">
        <v>147.81</v>
      </c>
      <c r="BA28" s="59">
        <v>180</v>
      </c>
      <c r="BB28" s="59">
        <v>369.57</v>
      </c>
      <c r="BC28" s="59">
        <v>3625</v>
      </c>
      <c r="BD28" s="59">
        <v>6593.94</v>
      </c>
    </row>
    <row r="29" spans="1:56" s="105" customFormat="1" ht="15.75" x14ac:dyDescent="0.25">
      <c r="A29" s="59">
        <v>21</v>
      </c>
      <c r="B29" s="59" t="s">
        <v>57</v>
      </c>
      <c r="C29" s="190">
        <f>'Crop Loan'!FS32</f>
        <v>0</v>
      </c>
      <c r="D29" s="190">
        <f>'Crop Loan'!FT32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Loan'!FS33</f>
        <v>50</v>
      </c>
      <c r="D30" s="190">
        <f>'Crop Loan'!FT33</f>
        <v>52</v>
      </c>
      <c r="E30" s="59">
        <v>13</v>
      </c>
      <c r="F30" s="59">
        <v>19.309999999999999</v>
      </c>
      <c r="G30" s="59">
        <v>5</v>
      </c>
      <c r="H30" s="59">
        <v>9.69</v>
      </c>
      <c r="I30" s="59">
        <v>2</v>
      </c>
      <c r="J30" s="59">
        <v>0.67</v>
      </c>
      <c r="K30" s="59">
        <v>2</v>
      </c>
      <c r="L30" s="59">
        <v>0.81</v>
      </c>
      <c r="M30" s="190">
        <f t="shared" si="7"/>
        <v>67</v>
      </c>
      <c r="N30" s="190">
        <f t="shared" si="8"/>
        <v>72.790000000000006</v>
      </c>
      <c r="O30" s="59">
        <v>48</v>
      </c>
      <c r="P30" s="59">
        <v>95</v>
      </c>
      <c r="Q30" s="59">
        <v>57</v>
      </c>
      <c r="R30" s="59">
        <v>284.99</v>
      </c>
      <c r="S30" s="59">
        <v>95</v>
      </c>
      <c r="T30" s="59">
        <v>190</v>
      </c>
      <c r="U30" s="59">
        <v>71</v>
      </c>
      <c r="V30" s="59">
        <v>142.5</v>
      </c>
      <c r="W30" s="59">
        <v>119</v>
      </c>
      <c r="X30" s="59">
        <v>237.5</v>
      </c>
      <c r="Y30" s="59">
        <f t="shared" si="11"/>
        <v>390</v>
      </c>
      <c r="Z30" s="59">
        <f t="shared" si="12"/>
        <v>949.99</v>
      </c>
      <c r="AA30" s="59">
        <v>7</v>
      </c>
      <c r="AB30" s="59">
        <v>7.14</v>
      </c>
      <c r="AC30" s="59">
        <v>7</v>
      </c>
      <c r="AD30" s="59">
        <v>7.14</v>
      </c>
      <c r="AE30" s="59">
        <v>2</v>
      </c>
      <c r="AF30" s="59">
        <v>35.71</v>
      </c>
      <c r="AG30" s="59">
        <v>21</v>
      </c>
      <c r="AH30" s="59">
        <v>21.43</v>
      </c>
      <c r="AI30" s="59">
        <v>14</v>
      </c>
      <c r="AJ30" s="59">
        <v>14.29</v>
      </c>
      <c r="AK30" s="59">
        <v>14</v>
      </c>
      <c r="AL30" s="59">
        <v>14.29</v>
      </c>
      <c r="AM30" s="59">
        <f t="shared" si="9"/>
        <v>522</v>
      </c>
      <c r="AN30" s="59">
        <f t="shared" si="10"/>
        <v>1122.7800000000002</v>
      </c>
      <c r="AO30" s="59">
        <v>78</v>
      </c>
      <c r="AP30" s="59">
        <v>168.38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522</v>
      </c>
      <c r="BD30" s="59">
        <v>1122.53</v>
      </c>
    </row>
    <row r="31" spans="1:56" s="105" customFormat="1" ht="15.75" x14ac:dyDescent="0.25">
      <c r="A31" s="59">
        <v>23</v>
      </c>
      <c r="B31" s="59" t="s">
        <v>59</v>
      </c>
      <c r="C31" s="190">
        <f>'Crop Loan'!FS34</f>
        <v>348</v>
      </c>
      <c r="D31" s="190">
        <f>'Crop Loan'!FT34</f>
        <v>497</v>
      </c>
      <c r="E31" s="59">
        <v>205</v>
      </c>
      <c r="F31" s="59">
        <v>632.57000000000005</v>
      </c>
      <c r="G31" s="59">
        <v>43</v>
      </c>
      <c r="H31" s="59">
        <v>129.75</v>
      </c>
      <c r="I31" s="59">
        <v>11</v>
      </c>
      <c r="J31" s="59">
        <v>35.14</v>
      </c>
      <c r="K31" s="59">
        <v>14</v>
      </c>
      <c r="L31" s="59">
        <v>42.75</v>
      </c>
      <c r="M31" s="190">
        <f t="shared" si="7"/>
        <v>578</v>
      </c>
      <c r="N31" s="190">
        <f t="shared" si="8"/>
        <v>1207.4600000000003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167</v>
      </c>
      <c r="AB31" s="59">
        <v>166.67</v>
      </c>
      <c r="AC31" s="59">
        <v>83</v>
      </c>
      <c r="AD31" s="59">
        <v>83.33</v>
      </c>
      <c r="AE31" s="59">
        <v>22</v>
      </c>
      <c r="AF31" s="59">
        <v>333.33</v>
      </c>
      <c r="AG31" s="59">
        <v>75</v>
      </c>
      <c r="AH31" s="59">
        <v>75</v>
      </c>
      <c r="AI31" s="59">
        <v>50</v>
      </c>
      <c r="AJ31" s="59">
        <v>50</v>
      </c>
      <c r="AK31" s="59">
        <v>125</v>
      </c>
      <c r="AL31" s="59">
        <v>125</v>
      </c>
      <c r="AM31" s="59">
        <f t="shared" si="9"/>
        <v>1100</v>
      </c>
      <c r="AN31" s="59">
        <f t="shared" si="10"/>
        <v>2040.7900000000002</v>
      </c>
      <c r="AO31" s="59">
        <v>184</v>
      </c>
      <c r="AP31" s="59">
        <v>306.12</v>
      </c>
      <c r="AQ31" s="59">
        <v>0</v>
      </c>
      <c r="AR31" s="59">
        <v>0</v>
      </c>
      <c r="AS31" s="59">
        <v>0</v>
      </c>
      <c r="AT31" s="59">
        <v>0</v>
      </c>
      <c r="AU31" s="59">
        <v>99</v>
      </c>
      <c r="AV31" s="59">
        <v>197.09</v>
      </c>
      <c r="AW31" s="59">
        <v>0</v>
      </c>
      <c r="AX31" s="59">
        <v>0</v>
      </c>
      <c r="AY31" s="59">
        <v>66</v>
      </c>
      <c r="AZ31" s="59">
        <v>131.38999999999999</v>
      </c>
      <c r="BA31" s="59">
        <v>165</v>
      </c>
      <c r="BB31" s="59">
        <v>328.48</v>
      </c>
      <c r="BC31" s="59">
        <v>1392</v>
      </c>
      <c r="BD31" s="59">
        <v>2369.27</v>
      </c>
    </row>
    <row r="32" spans="1:56" s="105" customFormat="1" ht="15.75" x14ac:dyDescent="0.25">
      <c r="A32" s="59">
        <v>24</v>
      </c>
      <c r="B32" s="59" t="s">
        <v>60</v>
      </c>
      <c r="C32" s="190">
        <f>'Crop Loan'!FS35</f>
        <v>0</v>
      </c>
      <c r="D32" s="190">
        <f>'Crop Loan'!FT35</f>
        <v>0</v>
      </c>
      <c r="E32" s="59">
        <v>12</v>
      </c>
      <c r="F32" s="59">
        <v>29.5</v>
      </c>
      <c r="G32" s="59">
        <v>3</v>
      </c>
      <c r="H32" s="59">
        <v>1.89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12</v>
      </c>
      <c r="N32" s="190">
        <f t="shared" si="8"/>
        <v>29.5</v>
      </c>
      <c r="O32" s="59">
        <v>60</v>
      </c>
      <c r="P32" s="59">
        <v>120</v>
      </c>
      <c r="Q32" s="59">
        <v>72</v>
      </c>
      <c r="R32" s="59">
        <v>360</v>
      </c>
      <c r="S32" s="59">
        <v>120</v>
      </c>
      <c r="T32" s="59">
        <v>240</v>
      </c>
      <c r="U32" s="59">
        <v>90</v>
      </c>
      <c r="V32" s="59">
        <v>180</v>
      </c>
      <c r="W32" s="59">
        <v>150</v>
      </c>
      <c r="X32" s="59">
        <v>300</v>
      </c>
      <c r="Y32" s="59">
        <f t="shared" si="11"/>
        <v>492</v>
      </c>
      <c r="Z32" s="59">
        <f t="shared" si="12"/>
        <v>1200</v>
      </c>
      <c r="AA32" s="59">
        <v>100</v>
      </c>
      <c r="AB32" s="59">
        <v>100</v>
      </c>
      <c r="AC32" s="59">
        <v>50</v>
      </c>
      <c r="AD32" s="59">
        <v>50</v>
      </c>
      <c r="AE32" s="59">
        <v>13</v>
      </c>
      <c r="AF32" s="59">
        <v>200</v>
      </c>
      <c r="AG32" s="59">
        <v>45</v>
      </c>
      <c r="AH32" s="59">
        <v>45</v>
      </c>
      <c r="AI32" s="59">
        <v>30</v>
      </c>
      <c r="AJ32" s="59">
        <v>30</v>
      </c>
      <c r="AK32" s="59">
        <v>75</v>
      </c>
      <c r="AL32" s="59">
        <v>75</v>
      </c>
      <c r="AM32" s="59">
        <f t="shared" si="9"/>
        <v>817</v>
      </c>
      <c r="AN32" s="59">
        <f t="shared" si="10"/>
        <v>1729.5</v>
      </c>
      <c r="AO32" s="59">
        <v>123</v>
      </c>
      <c r="AP32" s="59">
        <v>259.43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817</v>
      </c>
      <c r="BD32" s="59">
        <v>1729.5</v>
      </c>
    </row>
    <row r="33" spans="1:56" s="105" customFormat="1" ht="15.75" x14ac:dyDescent="0.25">
      <c r="A33" s="59">
        <v>25</v>
      </c>
      <c r="B33" s="59" t="s">
        <v>61</v>
      </c>
      <c r="C33" s="190">
        <f>'Crop Loan'!FS36</f>
        <v>7929</v>
      </c>
      <c r="D33" s="190">
        <f>'Crop Loan'!FT36</f>
        <v>8201</v>
      </c>
      <c r="E33" s="59">
        <v>1649</v>
      </c>
      <c r="F33" s="59">
        <v>5120.66</v>
      </c>
      <c r="G33" s="59">
        <v>322</v>
      </c>
      <c r="H33" s="59">
        <v>987.55</v>
      </c>
      <c r="I33" s="59">
        <v>87</v>
      </c>
      <c r="J33" s="59">
        <v>288.83</v>
      </c>
      <c r="K33" s="59">
        <v>116</v>
      </c>
      <c r="L33" s="59">
        <v>351.18</v>
      </c>
      <c r="M33" s="190">
        <f t="shared" si="7"/>
        <v>9781</v>
      </c>
      <c r="N33" s="190">
        <f t="shared" si="8"/>
        <v>13961.67</v>
      </c>
      <c r="O33" s="59">
        <v>715</v>
      </c>
      <c r="P33" s="59">
        <v>1420.06</v>
      </c>
      <c r="Q33" s="59">
        <v>852</v>
      </c>
      <c r="R33" s="59">
        <v>4260.05</v>
      </c>
      <c r="S33" s="59">
        <v>1420</v>
      </c>
      <c r="T33" s="59">
        <v>2839.99</v>
      </c>
      <c r="U33" s="59">
        <v>1058</v>
      </c>
      <c r="V33" s="59">
        <v>2130.04</v>
      </c>
      <c r="W33" s="59">
        <v>1776</v>
      </c>
      <c r="X33" s="59">
        <v>3549.86</v>
      </c>
      <c r="Y33" s="59">
        <f t="shared" si="11"/>
        <v>5821</v>
      </c>
      <c r="Z33" s="59">
        <f t="shared" si="12"/>
        <v>14200</v>
      </c>
      <c r="AA33" s="59">
        <v>387</v>
      </c>
      <c r="AB33" s="59">
        <v>387.22</v>
      </c>
      <c r="AC33" s="59">
        <v>200</v>
      </c>
      <c r="AD33" s="59">
        <v>193.61</v>
      </c>
      <c r="AE33" s="59">
        <v>53</v>
      </c>
      <c r="AF33" s="59">
        <v>774.31</v>
      </c>
      <c r="AG33" s="59">
        <v>178</v>
      </c>
      <c r="AH33" s="59">
        <v>174.16</v>
      </c>
      <c r="AI33" s="59">
        <v>122</v>
      </c>
      <c r="AJ33" s="59">
        <v>116.27</v>
      </c>
      <c r="AK33" s="59">
        <v>287</v>
      </c>
      <c r="AL33" s="59">
        <v>290.43</v>
      </c>
      <c r="AM33" s="59">
        <f t="shared" si="9"/>
        <v>16829</v>
      </c>
      <c r="AN33" s="59">
        <f t="shared" si="10"/>
        <v>30097.670000000002</v>
      </c>
      <c r="AO33" s="59">
        <v>2525</v>
      </c>
      <c r="AP33" s="59">
        <v>4514.6499999999996</v>
      </c>
      <c r="AQ33" s="59">
        <v>0</v>
      </c>
      <c r="AR33" s="59">
        <v>0</v>
      </c>
      <c r="AS33" s="59">
        <v>0</v>
      </c>
      <c r="AT33" s="59">
        <v>0</v>
      </c>
      <c r="AU33" s="59">
        <v>559</v>
      </c>
      <c r="AV33" s="59">
        <v>1108.6199999999999</v>
      </c>
      <c r="AW33" s="59">
        <v>0</v>
      </c>
      <c r="AX33" s="59">
        <v>0</v>
      </c>
      <c r="AY33" s="59">
        <v>365</v>
      </c>
      <c r="AZ33" s="59">
        <v>739.04</v>
      </c>
      <c r="BA33" s="59">
        <v>924</v>
      </c>
      <c r="BB33" s="59">
        <v>1847.66</v>
      </c>
      <c r="BC33" s="59">
        <v>17753</v>
      </c>
      <c r="BD33" s="59">
        <v>31945.32</v>
      </c>
    </row>
    <row r="34" spans="1:56" s="105" customFormat="1" ht="15.75" x14ac:dyDescent="0.25">
      <c r="A34" s="59">
        <v>26</v>
      </c>
      <c r="B34" s="59" t="s">
        <v>62</v>
      </c>
      <c r="C34" s="190">
        <f>'Crop Loan'!FS37</f>
        <v>405</v>
      </c>
      <c r="D34" s="190">
        <f>'Crop Loan'!FT37</f>
        <v>424</v>
      </c>
      <c r="E34" s="59">
        <v>84</v>
      </c>
      <c r="F34" s="59">
        <v>163.05000000000001</v>
      </c>
      <c r="G34" s="59">
        <v>36</v>
      </c>
      <c r="H34" s="59">
        <v>73.59</v>
      </c>
      <c r="I34" s="59">
        <v>12</v>
      </c>
      <c r="J34" s="59">
        <v>6.24</v>
      </c>
      <c r="K34" s="59">
        <v>12</v>
      </c>
      <c r="L34" s="59">
        <v>7.59</v>
      </c>
      <c r="M34" s="190">
        <f t="shared" si="7"/>
        <v>513</v>
      </c>
      <c r="N34" s="190">
        <f t="shared" si="8"/>
        <v>600.88</v>
      </c>
      <c r="O34" s="59">
        <v>39</v>
      </c>
      <c r="P34" s="59">
        <v>75</v>
      </c>
      <c r="Q34" s="59">
        <v>45</v>
      </c>
      <c r="R34" s="59">
        <v>225</v>
      </c>
      <c r="S34" s="59">
        <v>75</v>
      </c>
      <c r="T34" s="59">
        <v>150</v>
      </c>
      <c r="U34" s="59">
        <v>57</v>
      </c>
      <c r="V34" s="59">
        <v>112.5</v>
      </c>
      <c r="W34" s="59">
        <v>93</v>
      </c>
      <c r="X34" s="59">
        <v>187.5</v>
      </c>
      <c r="Y34" s="59">
        <f t="shared" si="11"/>
        <v>309</v>
      </c>
      <c r="Z34" s="59">
        <f t="shared" si="12"/>
        <v>750</v>
      </c>
      <c r="AA34" s="59">
        <v>99</v>
      </c>
      <c r="AB34" s="59">
        <v>99.93</v>
      </c>
      <c r="AC34" s="59">
        <v>51</v>
      </c>
      <c r="AD34" s="59">
        <v>49.95</v>
      </c>
      <c r="AE34" s="59">
        <v>15</v>
      </c>
      <c r="AF34" s="59">
        <v>200.04</v>
      </c>
      <c r="AG34" s="59">
        <v>45</v>
      </c>
      <c r="AH34" s="59">
        <v>45</v>
      </c>
      <c r="AI34" s="59">
        <v>30</v>
      </c>
      <c r="AJ34" s="59">
        <v>30</v>
      </c>
      <c r="AK34" s="59">
        <v>75</v>
      </c>
      <c r="AL34" s="59">
        <v>75.03</v>
      </c>
      <c r="AM34" s="59">
        <f t="shared" si="9"/>
        <v>1137</v>
      </c>
      <c r="AN34" s="59">
        <f t="shared" si="10"/>
        <v>1850.8300000000002</v>
      </c>
      <c r="AO34" s="59">
        <v>171</v>
      </c>
      <c r="AP34" s="59">
        <v>277.62</v>
      </c>
      <c r="AQ34" s="59">
        <v>0</v>
      </c>
      <c r="AR34" s="59">
        <v>0</v>
      </c>
      <c r="AS34" s="59">
        <v>0</v>
      </c>
      <c r="AT34" s="59">
        <v>0</v>
      </c>
      <c r="AU34" s="59">
        <v>24</v>
      </c>
      <c r="AV34" s="59">
        <v>49.26</v>
      </c>
      <c r="AW34" s="59">
        <v>0</v>
      </c>
      <c r="AX34" s="59">
        <v>0</v>
      </c>
      <c r="AY34" s="59">
        <v>15</v>
      </c>
      <c r="AZ34" s="59">
        <v>32.85</v>
      </c>
      <c r="BA34" s="59">
        <v>39</v>
      </c>
      <c r="BB34" s="59">
        <v>82.11</v>
      </c>
      <c r="BC34" s="59">
        <v>1176</v>
      </c>
      <c r="BD34" s="59">
        <v>1932.91</v>
      </c>
    </row>
    <row r="35" spans="1:56" s="107" customFormat="1" ht="15.75" x14ac:dyDescent="0.25">
      <c r="A35" s="106"/>
      <c r="B35" s="91" t="s">
        <v>63</v>
      </c>
      <c r="C35" s="188">
        <f>SUM(C21:C34)</f>
        <v>45200</v>
      </c>
      <c r="D35" s="188">
        <f t="shared" ref="D35:BD35" si="13">SUM(D21:D34)</f>
        <v>46957</v>
      </c>
      <c r="E35" s="188">
        <f t="shared" si="13"/>
        <v>10656</v>
      </c>
      <c r="F35" s="188">
        <f t="shared" si="13"/>
        <v>32744.23</v>
      </c>
      <c r="G35" s="188">
        <f t="shared" si="13"/>
        <v>2192</v>
      </c>
      <c r="H35" s="188">
        <f t="shared" si="13"/>
        <v>6680.24</v>
      </c>
      <c r="I35" s="188">
        <f t="shared" si="13"/>
        <v>610</v>
      </c>
      <c r="J35" s="188">
        <f t="shared" si="13"/>
        <v>1819.8500000000001</v>
      </c>
      <c r="K35" s="188">
        <f t="shared" si="13"/>
        <v>732</v>
      </c>
      <c r="L35" s="188">
        <f t="shared" si="13"/>
        <v>2213.11</v>
      </c>
      <c r="M35" s="188">
        <f t="shared" si="13"/>
        <v>57198</v>
      </c>
      <c r="N35" s="188">
        <f t="shared" si="13"/>
        <v>83734.19</v>
      </c>
      <c r="O35" s="188">
        <f t="shared" si="13"/>
        <v>2732</v>
      </c>
      <c r="P35" s="188">
        <f t="shared" si="13"/>
        <v>5429.7199999999993</v>
      </c>
      <c r="Q35" s="188">
        <f t="shared" si="13"/>
        <v>3238</v>
      </c>
      <c r="R35" s="188">
        <f t="shared" si="13"/>
        <v>16288.989999999998</v>
      </c>
      <c r="S35" s="188">
        <f t="shared" si="13"/>
        <v>5444</v>
      </c>
      <c r="T35" s="188">
        <f t="shared" si="13"/>
        <v>10859.32</v>
      </c>
      <c r="U35" s="188">
        <f t="shared" si="13"/>
        <v>4083</v>
      </c>
      <c r="V35" s="188">
        <f t="shared" si="13"/>
        <v>8144.5099999999993</v>
      </c>
      <c r="W35" s="188">
        <f t="shared" si="13"/>
        <v>6776</v>
      </c>
      <c r="X35" s="188">
        <f t="shared" si="13"/>
        <v>13574.26</v>
      </c>
      <c r="Y35" s="188">
        <f t="shared" si="13"/>
        <v>22273</v>
      </c>
      <c r="Z35" s="188">
        <f t="shared" si="13"/>
        <v>54296.799999999996</v>
      </c>
      <c r="AA35" s="188">
        <f t="shared" si="13"/>
        <v>1189</v>
      </c>
      <c r="AB35" s="188">
        <f t="shared" si="13"/>
        <v>1174.78</v>
      </c>
      <c r="AC35" s="188">
        <f t="shared" si="13"/>
        <v>592</v>
      </c>
      <c r="AD35" s="188">
        <f t="shared" si="13"/>
        <v>590.80000000000007</v>
      </c>
      <c r="AE35" s="188">
        <f t="shared" si="13"/>
        <v>192</v>
      </c>
      <c r="AF35" s="188">
        <f t="shared" si="13"/>
        <v>2371.09</v>
      </c>
      <c r="AG35" s="188">
        <f t="shared" si="13"/>
        <v>552</v>
      </c>
      <c r="AH35" s="188">
        <f t="shared" si="13"/>
        <v>546.86</v>
      </c>
      <c r="AI35" s="188">
        <f t="shared" si="13"/>
        <v>364</v>
      </c>
      <c r="AJ35" s="188">
        <f t="shared" si="13"/>
        <v>364.87</v>
      </c>
      <c r="AK35" s="188">
        <f t="shared" si="13"/>
        <v>903</v>
      </c>
      <c r="AL35" s="188">
        <f t="shared" si="13"/>
        <v>890.03</v>
      </c>
      <c r="AM35" s="188">
        <f t="shared" si="13"/>
        <v>83263</v>
      </c>
      <c r="AN35" s="188">
        <f t="shared" si="13"/>
        <v>143969.42000000001</v>
      </c>
      <c r="AO35" s="188">
        <f t="shared" si="13"/>
        <v>12511</v>
      </c>
      <c r="AP35" s="188">
        <f t="shared" si="13"/>
        <v>21595.429999999997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2966</v>
      </c>
      <c r="AV35" s="188">
        <f t="shared" si="13"/>
        <v>5940.62</v>
      </c>
      <c r="AW35" s="188">
        <f t="shared" si="13"/>
        <v>0</v>
      </c>
      <c r="AX35" s="188">
        <f t="shared" si="13"/>
        <v>0</v>
      </c>
      <c r="AY35" s="188">
        <f t="shared" si="13"/>
        <v>1952</v>
      </c>
      <c r="AZ35" s="188">
        <f t="shared" si="13"/>
        <v>3960.27</v>
      </c>
      <c r="BA35" s="188">
        <f t="shared" si="13"/>
        <v>4918</v>
      </c>
      <c r="BB35" s="188">
        <f t="shared" si="13"/>
        <v>9900.89</v>
      </c>
      <c r="BC35" s="188">
        <f t="shared" si="13"/>
        <v>88309</v>
      </c>
      <c r="BD35" s="188">
        <f t="shared" si="13"/>
        <v>153870.25</v>
      </c>
    </row>
    <row r="36" spans="1:56" s="105" customFormat="1" ht="15.75" x14ac:dyDescent="0.25">
      <c r="A36" s="59">
        <v>27</v>
      </c>
      <c r="B36" s="59" t="s">
        <v>64</v>
      </c>
      <c r="C36" s="190">
        <f>'Crop Loan'!FS39</f>
        <v>0</v>
      </c>
      <c r="D36" s="190">
        <f>'Crop Loan'!FT39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16</v>
      </c>
      <c r="P36" s="59">
        <v>32.29</v>
      </c>
      <c r="Q36" s="59">
        <v>19</v>
      </c>
      <c r="R36" s="59">
        <v>96.9</v>
      </c>
      <c r="S36" s="59">
        <v>32</v>
      </c>
      <c r="T36" s="59">
        <v>64.599999999999994</v>
      </c>
      <c r="U36" s="59">
        <v>24</v>
      </c>
      <c r="V36" s="59">
        <v>48.45</v>
      </c>
      <c r="W36" s="59">
        <v>40</v>
      </c>
      <c r="X36" s="59">
        <v>80.760000000000005</v>
      </c>
      <c r="Y36" s="59">
        <f t="shared" ref="Y36:Y44" si="16">O36+Q36+S36+U36+W36</f>
        <v>131</v>
      </c>
      <c r="Z36" s="59">
        <f t="shared" ref="Z36:Z44" si="17">P36+R36+T36+V36+X36</f>
        <v>323</v>
      </c>
      <c r="AA36" s="59">
        <v>72</v>
      </c>
      <c r="AB36" s="59">
        <v>71.61</v>
      </c>
      <c r="AC36" s="59">
        <v>36</v>
      </c>
      <c r="AD36" s="59">
        <v>35.85</v>
      </c>
      <c r="AE36" s="59">
        <v>10</v>
      </c>
      <c r="AF36" s="59">
        <v>143.22</v>
      </c>
      <c r="AG36" s="59">
        <v>32</v>
      </c>
      <c r="AH36" s="59">
        <v>32.200000000000003</v>
      </c>
      <c r="AI36" s="59">
        <v>22</v>
      </c>
      <c r="AJ36" s="59">
        <v>21.53</v>
      </c>
      <c r="AK36" s="59">
        <v>54</v>
      </c>
      <c r="AL36" s="59">
        <v>53.73</v>
      </c>
      <c r="AM36" s="59">
        <f t="shared" ref="AM36:AM44" si="18">M36+Y36+AA36+AC36+AE36+AG36+AI36+AK36</f>
        <v>357</v>
      </c>
      <c r="AN36" s="59">
        <f t="shared" ref="AN36:AN44" si="19">N36+Z36+AB36+AD36+AF36+AH36+AJ36+AL36</f>
        <v>681.1400000000001</v>
      </c>
      <c r="AO36" s="59">
        <v>54</v>
      </c>
      <c r="AP36" s="59">
        <v>102.17</v>
      </c>
      <c r="AQ36" s="59">
        <v>0</v>
      </c>
      <c r="AR36" s="59">
        <v>0</v>
      </c>
      <c r="AS36" s="59">
        <v>0</v>
      </c>
      <c r="AT36" s="59">
        <v>0</v>
      </c>
      <c r="AU36" s="59">
        <v>68</v>
      </c>
      <c r="AV36" s="59">
        <v>136.32</v>
      </c>
      <c r="AW36" s="59">
        <v>0</v>
      </c>
      <c r="AX36" s="59">
        <v>0</v>
      </c>
      <c r="AY36" s="59">
        <v>45</v>
      </c>
      <c r="AZ36" s="59">
        <v>90.89</v>
      </c>
      <c r="BA36" s="59">
        <v>113</v>
      </c>
      <c r="BB36" s="59">
        <v>227.21</v>
      </c>
      <c r="BC36" s="59">
        <v>470</v>
      </c>
      <c r="BD36" s="59">
        <v>908.35</v>
      </c>
    </row>
    <row r="37" spans="1:56" s="105" customFormat="1" ht="15.75" x14ac:dyDescent="0.25">
      <c r="A37" s="59">
        <v>28</v>
      </c>
      <c r="B37" s="59" t="s">
        <v>65</v>
      </c>
      <c r="C37" s="190">
        <f>'Crop Loan'!FS40</f>
        <v>0</v>
      </c>
      <c r="D37" s="190">
        <f>'Crop Loan'!FT40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Loan'!FS41</f>
        <v>0</v>
      </c>
      <c r="D38" s="190">
        <f>'Crop Loan'!FT41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11</v>
      </c>
      <c r="P38" s="59">
        <v>21.2</v>
      </c>
      <c r="Q38" s="59">
        <v>13</v>
      </c>
      <c r="R38" s="59">
        <v>63.6</v>
      </c>
      <c r="S38" s="59">
        <v>21</v>
      </c>
      <c r="T38" s="59">
        <v>42.4</v>
      </c>
      <c r="U38" s="59">
        <v>16</v>
      </c>
      <c r="V38" s="59">
        <v>31.8</v>
      </c>
      <c r="W38" s="59">
        <v>27</v>
      </c>
      <c r="X38" s="59">
        <v>53</v>
      </c>
      <c r="Y38" s="59">
        <f t="shared" si="16"/>
        <v>88</v>
      </c>
      <c r="Z38" s="59">
        <f t="shared" si="17"/>
        <v>212</v>
      </c>
      <c r="AA38" s="59">
        <v>74</v>
      </c>
      <c r="AB38" s="59">
        <v>74.349999999999994</v>
      </c>
      <c r="AC38" s="59">
        <v>37</v>
      </c>
      <c r="AD38" s="59">
        <v>37.229999999999997</v>
      </c>
      <c r="AE38" s="59">
        <v>10</v>
      </c>
      <c r="AF38" s="59">
        <v>148.69</v>
      </c>
      <c r="AG38" s="59">
        <v>33</v>
      </c>
      <c r="AH38" s="59">
        <v>33.43</v>
      </c>
      <c r="AI38" s="59">
        <v>22</v>
      </c>
      <c r="AJ38" s="59">
        <v>22.36</v>
      </c>
      <c r="AK38" s="59">
        <v>56</v>
      </c>
      <c r="AL38" s="59">
        <v>55.79</v>
      </c>
      <c r="AM38" s="59">
        <f t="shared" si="18"/>
        <v>320</v>
      </c>
      <c r="AN38" s="59">
        <f t="shared" si="19"/>
        <v>583.85</v>
      </c>
      <c r="AO38" s="59">
        <v>48</v>
      </c>
      <c r="AP38" s="59">
        <v>87.58</v>
      </c>
      <c r="AQ38" s="59">
        <v>0</v>
      </c>
      <c r="AR38" s="59">
        <v>0</v>
      </c>
      <c r="AS38" s="59">
        <v>0</v>
      </c>
      <c r="AT38" s="59">
        <v>0</v>
      </c>
      <c r="AU38" s="59">
        <v>59</v>
      </c>
      <c r="AV38" s="59">
        <v>116.85</v>
      </c>
      <c r="AW38" s="59">
        <v>0</v>
      </c>
      <c r="AX38" s="59">
        <v>0</v>
      </c>
      <c r="AY38" s="59">
        <v>39</v>
      </c>
      <c r="AZ38" s="59">
        <v>77.900000000000006</v>
      </c>
      <c r="BA38" s="59">
        <v>98</v>
      </c>
      <c r="BB38" s="59">
        <v>194.75</v>
      </c>
      <c r="BC38" s="59">
        <v>418</v>
      </c>
      <c r="BD38" s="59">
        <v>778.6</v>
      </c>
    </row>
    <row r="39" spans="1:56" s="105" customFormat="1" ht="15.75" x14ac:dyDescent="0.25">
      <c r="A39" s="59">
        <v>30</v>
      </c>
      <c r="B39" s="59" t="s">
        <v>67</v>
      </c>
      <c r="C39" s="190">
        <f>'Crop Loan'!FS42</f>
        <v>0</v>
      </c>
      <c r="D39" s="190">
        <f>'Crop Loan'!FT42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Loan'!FS43</f>
        <v>0</v>
      </c>
      <c r="D40" s="190">
        <f>'Crop Loan'!FT43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1</v>
      </c>
      <c r="P40" s="59">
        <v>2.5</v>
      </c>
      <c r="Q40" s="59">
        <v>2</v>
      </c>
      <c r="R40" s="59">
        <v>7.5</v>
      </c>
      <c r="S40" s="59">
        <v>3</v>
      </c>
      <c r="T40" s="59">
        <v>5</v>
      </c>
      <c r="U40" s="59">
        <v>2</v>
      </c>
      <c r="V40" s="59">
        <v>3.75</v>
      </c>
      <c r="W40" s="59">
        <v>3</v>
      </c>
      <c r="X40" s="59">
        <v>6.25</v>
      </c>
      <c r="Y40" s="59">
        <f t="shared" si="16"/>
        <v>11</v>
      </c>
      <c r="Z40" s="59">
        <f t="shared" si="17"/>
        <v>25</v>
      </c>
      <c r="AA40" s="59">
        <v>118</v>
      </c>
      <c r="AB40" s="59">
        <v>118.22</v>
      </c>
      <c r="AC40" s="59">
        <v>59</v>
      </c>
      <c r="AD40" s="59">
        <v>59.18</v>
      </c>
      <c r="AE40" s="59">
        <v>16</v>
      </c>
      <c r="AF40" s="59">
        <v>236.45</v>
      </c>
      <c r="AG40" s="59">
        <v>53</v>
      </c>
      <c r="AH40" s="59">
        <v>53.15</v>
      </c>
      <c r="AI40" s="59">
        <v>36</v>
      </c>
      <c r="AJ40" s="59">
        <v>35.549999999999997</v>
      </c>
      <c r="AK40" s="59">
        <v>89</v>
      </c>
      <c r="AL40" s="59">
        <v>88.71</v>
      </c>
      <c r="AM40" s="59">
        <f t="shared" si="18"/>
        <v>382</v>
      </c>
      <c r="AN40" s="59">
        <f t="shared" si="19"/>
        <v>616.26</v>
      </c>
      <c r="AO40" s="59">
        <v>57</v>
      </c>
      <c r="AP40" s="59">
        <v>92.44</v>
      </c>
      <c r="AQ40" s="59">
        <v>0</v>
      </c>
      <c r="AR40" s="59">
        <v>0</v>
      </c>
      <c r="AS40" s="59">
        <v>0</v>
      </c>
      <c r="AT40" s="59">
        <v>0</v>
      </c>
      <c r="AU40" s="59">
        <v>62</v>
      </c>
      <c r="AV40" s="59">
        <v>123.34</v>
      </c>
      <c r="AW40" s="59">
        <v>0</v>
      </c>
      <c r="AX40" s="59">
        <v>0</v>
      </c>
      <c r="AY40" s="59">
        <v>41</v>
      </c>
      <c r="AZ40" s="59">
        <v>82.22</v>
      </c>
      <c r="BA40" s="59">
        <v>103</v>
      </c>
      <c r="BB40" s="59">
        <v>205.56</v>
      </c>
      <c r="BC40" s="59">
        <v>485</v>
      </c>
      <c r="BD40" s="59">
        <v>821.82</v>
      </c>
    </row>
    <row r="41" spans="1:56" s="105" customFormat="1" ht="15.75" x14ac:dyDescent="0.25">
      <c r="A41" s="59">
        <v>32</v>
      </c>
      <c r="B41" s="59" t="s">
        <v>69</v>
      </c>
      <c r="C41" s="190">
        <f>'Crop Loan'!FS44</f>
        <v>0</v>
      </c>
      <c r="D41" s="190">
        <f>'Crop Loan'!FT44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143</v>
      </c>
      <c r="AB41" s="59">
        <v>142.68</v>
      </c>
      <c r="AC41" s="59">
        <v>71</v>
      </c>
      <c r="AD41" s="59">
        <v>71.430000000000007</v>
      </c>
      <c r="AE41" s="59">
        <v>19</v>
      </c>
      <c r="AF41" s="59">
        <v>285.36</v>
      </c>
      <c r="AG41" s="59">
        <v>64</v>
      </c>
      <c r="AH41" s="59">
        <v>64.16</v>
      </c>
      <c r="AI41" s="59">
        <v>43</v>
      </c>
      <c r="AJ41" s="59">
        <v>42.91</v>
      </c>
      <c r="AK41" s="59">
        <v>107</v>
      </c>
      <c r="AL41" s="59">
        <v>106.98</v>
      </c>
      <c r="AM41" s="59">
        <f t="shared" si="18"/>
        <v>447</v>
      </c>
      <c r="AN41" s="59">
        <f t="shared" si="19"/>
        <v>713.52</v>
      </c>
      <c r="AO41" s="59">
        <v>67</v>
      </c>
      <c r="AP41" s="59">
        <v>107.03</v>
      </c>
      <c r="AQ41" s="59">
        <v>0</v>
      </c>
      <c r="AR41" s="59">
        <v>0</v>
      </c>
      <c r="AS41" s="59">
        <v>0</v>
      </c>
      <c r="AT41" s="59">
        <v>0</v>
      </c>
      <c r="AU41" s="59">
        <v>72</v>
      </c>
      <c r="AV41" s="59">
        <v>142.82</v>
      </c>
      <c r="AW41" s="59">
        <v>0</v>
      </c>
      <c r="AX41" s="59">
        <v>0</v>
      </c>
      <c r="AY41" s="59">
        <v>47</v>
      </c>
      <c r="AZ41" s="59">
        <v>95.05</v>
      </c>
      <c r="BA41" s="59">
        <v>119</v>
      </c>
      <c r="BB41" s="59">
        <v>237.87</v>
      </c>
      <c r="BC41" s="59">
        <v>566</v>
      </c>
      <c r="BD41" s="59">
        <v>951.39</v>
      </c>
    </row>
    <row r="42" spans="1:56" s="105" customFormat="1" ht="15.75" x14ac:dyDescent="0.25">
      <c r="A42" s="59">
        <v>33</v>
      </c>
      <c r="B42" s="59" t="s">
        <v>70</v>
      </c>
      <c r="C42" s="190">
        <f>'Crop Loan'!FS45</f>
        <v>0</v>
      </c>
      <c r="D42" s="190">
        <f>'Crop Loan'!FT45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121</v>
      </c>
      <c r="AB42" s="59">
        <v>120.63</v>
      </c>
      <c r="AC42" s="59">
        <v>60</v>
      </c>
      <c r="AD42" s="59">
        <v>60.39</v>
      </c>
      <c r="AE42" s="59">
        <v>16</v>
      </c>
      <c r="AF42" s="59">
        <v>241.24</v>
      </c>
      <c r="AG42" s="59">
        <v>54</v>
      </c>
      <c r="AH42" s="59">
        <v>54.24</v>
      </c>
      <c r="AI42" s="59">
        <v>36</v>
      </c>
      <c r="AJ42" s="59">
        <v>36.28</v>
      </c>
      <c r="AK42" s="59">
        <v>91</v>
      </c>
      <c r="AL42" s="59">
        <v>90.5</v>
      </c>
      <c r="AM42" s="59">
        <f t="shared" si="18"/>
        <v>378</v>
      </c>
      <c r="AN42" s="59">
        <f t="shared" si="19"/>
        <v>603.28</v>
      </c>
      <c r="AO42" s="59">
        <v>57</v>
      </c>
      <c r="AP42" s="59">
        <v>90.49</v>
      </c>
      <c r="AQ42" s="59">
        <v>0</v>
      </c>
      <c r="AR42" s="59">
        <v>0</v>
      </c>
      <c r="AS42" s="59">
        <v>0</v>
      </c>
      <c r="AT42" s="59">
        <v>0</v>
      </c>
      <c r="AU42" s="59">
        <v>61</v>
      </c>
      <c r="AV42" s="59">
        <v>120.75</v>
      </c>
      <c r="AW42" s="59">
        <v>0</v>
      </c>
      <c r="AX42" s="59">
        <v>0</v>
      </c>
      <c r="AY42" s="59">
        <v>40</v>
      </c>
      <c r="AZ42" s="59">
        <v>80.5</v>
      </c>
      <c r="BA42" s="59">
        <v>101</v>
      </c>
      <c r="BB42" s="59">
        <v>201.25</v>
      </c>
      <c r="BC42" s="59">
        <v>479</v>
      </c>
      <c r="BD42" s="59">
        <v>804.53</v>
      </c>
    </row>
    <row r="43" spans="1:56" s="105" customFormat="1" ht="15.75" x14ac:dyDescent="0.25">
      <c r="A43" s="59">
        <v>34</v>
      </c>
      <c r="B43" s="59" t="s">
        <v>71</v>
      </c>
      <c r="C43" s="190">
        <f>'Crop Loan'!FS46</f>
        <v>0</v>
      </c>
      <c r="D43" s="190">
        <f>'Crop Loan'!FT46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2</v>
      </c>
      <c r="P43" s="59">
        <v>3.5</v>
      </c>
      <c r="Q43" s="59">
        <v>2</v>
      </c>
      <c r="R43" s="59">
        <v>10.5</v>
      </c>
      <c r="S43" s="59">
        <v>4</v>
      </c>
      <c r="T43" s="59">
        <v>7</v>
      </c>
      <c r="U43" s="59">
        <v>3</v>
      </c>
      <c r="V43" s="59">
        <v>5.25</v>
      </c>
      <c r="W43" s="59">
        <v>4</v>
      </c>
      <c r="X43" s="59">
        <v>8.75</v>
      </c>
      <c r="Y43" s="59">
        <f t="shared" si="16"/>
        <v>15</v>
      </c>
      <c r="Z43" s="59">
        <f t="shared" si="17"/>
        <v>35</v>
      </c>
      <c r="AA43" s="59">
        <v>123</v>
      </c>
      <c r="AB43" s="59">
        <v>122.71</v>
      </c>
      <c r="AC43" s="59">
        <v>61</v>
      </c>
      <c r="AD43" s="59">
        <v>61.43</v>
      </c>
      <c r="AE43" s="59">
        <v>16</v>
      </c>
      <c r="AF43" s="59">
        <v>245.42</v>
      </c>
      <c r="AG43" s="59">
        <v>55</v>
      </c>
      <c r="AH43" s="59">
        <v>55.17</v>
      </c>
      <c r="AI43" s="59">
        <v>37</v>
      </c>
      <c r="AJ43" s="59">
        <v>36.9</v>
      </c>
      <c r="AK43" s="59">
        <v>92</v>
      </c>
      <c r="AL43" s="59">
        <v>92.07</v>
      </c>
      <c r="AM43" s="59">
        <f t="shared" si="18"/>
        <v>399</v>
      </c>
      <c r="AN43" s="59">
        <f t="shared" si="19"/>
        <v>648.69999999999982</v>
      </c>
      <c r="AO43" s="59">
        <v>60</v>
      </c>
      <c r="AP43" s="59">
        <v>97.31</v>
      </c>
      <c r="AQ43" s="59">
        <v>0</v>
      </c>
      <c r="AR43" s="59">
        <v>0</v>
      </c>
      <c r="AS43" s="59">
        <v>0</v>
      </c>
      <c r="AT43" s="59">
        <v>0</v>
      </c>
      <c r="AU43" s="59">
        <v>65</v>
      </c>
      <c r="AV43" s="59">
        <v>129.83000000000001</v>
      </c>
      <c r="AW43" s="59">
        <v>0</v>
      </c>
      <c r="AX43" s="59">
        <v>0</v>
      </c>
      <c r="AY43" s="59">
        <v>43</v>
      </c>
      <c r="AZ43" s="59">
        <v>86.55</v>
      </c>
      <c r="BA43" s="59">
        <v>108</v>
      </c>
      <c r="BB43" s="59">
        <v>216.38</v>
      </c>
      <c r="BC43" s="59">
        <v>507</v>
      </c>
      <c r="BD43" s="59">
        <v>865.08</v>
      </c>
    </row>
    <row r="44" spans="1:56" s="105" customFormat="1" ht="15.75" x14ac:dyDescent="0.25">
      <c r="A44" s="59">
        <v>35</v>
      </c>
      <c r="B44" s="59" t="s">
        <v>72</v>
      </c>
      <c r="C44" s="190">
        <f>'Crop Loan'!FS47</f>
        <v>0</v>
      </c>
      <c r="D44" s="190">
        <f>'Crop Loan'!FT47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30</v>
      </c>
      <c r="P45" s="91">
        <f t="shared" si="20"/>
        <v>59.489999999999995</v>
      </c>
      <c r="Q45" s="91">
        <f t="shared" si="20"/>
        <v>36</v>
      </c>
      <c r="R45" s="91">
        <f t="shared" si="20"/>
        <v>178.5</v>
      </c>
      <c r="S45" s="91">
        <f t="shared" si="20"/>
        <v>60</v>
      </c>
      <c r="T45" s="91">
        <f t="shared" si="20"/>
        <v>119</v>
      </c>
      <c r="U45" s="91">
        <f t="shared" si="20"/>
        <v>45</v>
      </c>
      <c r="V45" s="91">
        <f t="shared" si="20"/>
        <v>89.25</v>
      </c>
      <c r="W45" s="91">
        <f t="shared" si="20"/>
        <v>74</v>
      </c>
      <c r="X45" s="91">
        <f t="shared" si="20"/>
        <v>148.76</v>
      </c>
      <c r="Y45" s="91">
        <f t="shared" si="20"/>
        <v>245</v>
      </c>
      <c r="Z45" s="91">
        <f t="shared" si="20"/>
        <v>595</v>
      </c>
      <c r="AA45" s="91">
        <f t="shared" si="20"/>
        <v>651</v>
      </c>
      <c r="AB45" s="91">
        <f t="shared" si="20"/>
        <v>650.20000000000005</v>
      </c>
      <c r="AC45" s="91">
        <f t="shared" si="20"/>
        <v>324</v>
      </c>
      <c r="AD45" s="91">
        <f t="shared" si="20"/>
        <v>325.51</v>
      </c>
      <c r="AE45" s="91">
        <f t="shared" si="20"/>
        <v>87</v>
      </c>
      <c r="AF45" s="91">
        <f t="shared" si="20"/>
        <v>1300.3800000000001</v>
      </c>
      <c r="AG45" s="91">
        <f t="shared" si="20"/>
        <v>291</v>
      </c>
      <c r="AH45" s="91">
        <f t="shared" si="20"/>
        <v>292.35000000000002</v>
      </c>
      <c r="AI45" s="91">
        <f t="shared" si="20"/>
        <v>196</v>
      </c>
      <c r="AJ45" s="91">
        <f t="shared" si="20"/>
        <v>195.53</v>
      </c>
      <c r="AK45" s="91">
        <f t="shared" si="20"/>
        <v>489</v>
      </c>
      <c r="AL45" s="91">
        <f t="shared" si="20"/>
        <v>487.78</v>
      </c>
      <c r="AM45" s="91">
        <f t="shared" si="20"/>
        <v>2283</v>
      </c>
      <c r="AN45" s="91">
        <f t="shared" si="20"/>
        <v>3846.75</v>
      </c>
      <c r="AO45" s="91">
        <f t="shared" si="20"/>
        <v>343</v>
      </c>
      <c r="AP45" s="91">
        <f t="shared" si="20"/>
        <v>577.02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387</v>
      </c>
      <c r="AV45" s="91">
        <f t="shared" si="20"/>
        <v>769.91</v>
      </c>
      <c r="AW45" s="91">
        <f t="shared" si="20"/>
        <v>0</v>
      </c>
      <c r="AX45" s="91">
        <f t="shared" si="20"/>
        <v>0</v>
      </c>
      <c r="AY45" s="91">
        <f t="shared" si="20"/>
        <v>255</v>
      </c>
      <c r="AZ45" s="91">
        <f t="shared" si="20"/>
        <v>513.11</v>
      </c>
      <c r="BA45" s="91">
        <f t="shared" si="20"/>
        <v>642</v>
      </c>
      <c r="BB45" s="91">
        <f t="shared" si="20"/>
        <v>1283.02</v>
      </c>
      <c r="BC45" s="91">
        <f t="shared" si="20"/>
        <v>2925</v>
      </c>
      <c r="BD45" s="91">
        <f t="shared" si="20"/>
        <v>5129.7699999999995</v>
      </c>
    </row>
    <row r="46" spans="1:56" s="105" customFormat="1" ht="15.75" x14ac:dyDescent="0.25">
      <c r="A46" s="59">
        <v>36</v>
      </c>
      <c r="B46" s="59" t="s">
        <v>74</v>
      </c>
      <c r="C46" s="190">
        <f>'Crop Loan'!FS49</f>
        <v>0</v>
      </c>
      <c r="D46" s="190">
        <f>'Crop Loan'!FT49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Loan'!FS51</f>
        <v>0</v>
      </c>
      <c r="D48" s="190">
        <f>'Crop Loan'!FT51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Loan'!FS54</f>
        <v>0</v>
      </c>
      <c r="D50" s="190">
        <f>'Crop Loan'!FT54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Loan'!FS55</f>
        <v>407</v>
      </c>
      <c r="D51" s="190">
        <f>'Crop Loan'!FT55</f>
        <v>400</v>
      </c>
      <c r="E51" s="59">
        <v>273</v>
      </c>
      <c r="F51" s="59">
        <v>833.28</v>
      </c>
      <c r="G51" s="59">
        <v>39</v>
      </c>
      <c r="H51" s="59">
        <v>116.19</v>
      </c>
      <c r="I51" s="59">
        <v>15</v>
      </c>
      <c r="J51" s="59">
        <v>50.1</v>
      </c>
      <c r="K51" s="59">
        <v>18</v>
      </c>
      <c r="L51" s="59">
        <v>60.99</v>
      </c>
      <c r="M51" s="190">
        <f>C51+E51+I51+K51</f>
        <v>713</v>
      </c>
      <c r="N51" s="190">
        <f>D51+F51+J51+L51</f>
        <v>1344.37</v>
      </c>
      <c r="O51" s="59">
        <v>18</v>
      </c>
      <c r="P51" s="59">
        <v>38.159999999999997</v>
      </c>
      <c r="Q51" s="59">
        <v>22</v>
      </c>
      <c r="R51" s="59">
        <v>114.46</v>
      </c>
      <c r="S51" s="59">
        <v>38</v>
      </c>
      <c r="T51" s="59">
        <v>76.3</v>
      </c>
      <c r="U51" s="59">
        <v>28</v>
      </c>
      <c r="V51" s="59">
        <v>57.25</v>
      </c>
      <c r="W51" s="59">
        <v>49</v>
      </c>
      <c r="X51" s="59">
        <v>95.38</v>
      </c>
      <c r="Y51" s="59">
        <f>O51+Q51+S51+U51+W51</f>
        <v>155</v>
      </c>
      <c r="Z51" s="59">
        <f>P51+R51+T51+V51+X51</f>
        <v>381.55</v>
      </c>
      <c r="AA51" s="59">
        <v>23</v>
      </c>
      <c r="AB51" s="59">
        <v>24.14</v>
      </c>
      <c r="AC51" s="59">
        <v>11</v>
      </c>
      <c r="AD51" s="59">
        <v>12.09</v>
      </c>
      <c r="AE51" s="59">
        <v>4</v>
      </c>
      <c r="AF51" s="59">
        <v>48.25</v>
      </c>
      <c r="AG51" s="59">
        <v>11</v>
      </c>
      <c r="AH51" s="59">
        <v>10.88</v>
      </c>
      <c r="AI51" s="59">
        <v>6</v>
      </c>
      <c r="AJ51" s="59">
        <v>7.25</v>
      </c>
      <c r="AK51" s="59">
        <v>17</v>
      </c>
      <c r="AL51" s="59">
        <v>18.100000000000001</v>
      </c>
      <c r="AM51" s="59">
        <f>M51+Y51+AA51+AC51+AE51+AG51+AI51+AK51</f>
        <v>940</v>
      </c>
      <c r="AN51" s="59">
        <f>N51+Z51+AB51+AD51+AF51+AH51+AJ51+AL51</f>
        <v>1846.6299999999999</v>
      </c>
      <c r="AO51" s="59">
        <v>141</v>
      </c>
      <c r="AP51" s="59">
        <v>277.02</v>
      </c>
      <c r="AQ51" s="59">
        <v>0</v>
      </c>
      <c r="AR51" s="59">
        <v>0</v>
      </c>
      <c r="AS51" s="59">
        <v>0</v>
      </c>
      <c r="AT51" s="59">
        <v>0</v>
      </c>
      <c r="AU51" s="59">
        <v>29</v>
      </c>
      <c r="AV51" s="59">
        <v>61.6</v>
      </c>
      <c r="AW51" s="59">
        <v>0</v>
      </c>
      <c r="AX51" s="59">
        <v>0</v>
      </c>
      <c r="AY51" s="59">
        <v>21</v>
      </c>
      <c r="AZ51" s="59">
        <v>41.04</v>
      </c>
      <c r="BA51" s="59">
        <v>50</v>
      </c>
      <c r="BB51" s="59">
        <v>102.64</v>
      </c>
      <c r="BC51" s="59">
        <v>990</v>
      </c>
      <c r="BD51" s="59">
        <v>1949.41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407</v>
      </c>
      <c r="D52" s="188">
        <f t="shared" ref="D52:BD52" si="23">SUM(D50:D51)</f>
        <v>400</v>
      </c>
      <c r="E52" s="188">
        <f t="shared" si="23"/>
        <v>273</v>
      </c>
      <c r="F52" s="188">
        <f t="shared" si="23"/>
        <v>833.28</v>
      </c>
      <c r="G52" s="188">
        <f t="shared" si="23"/>
        <v>39</v>
      </c>
      <c r="H52" s="188">
        <f t="shared" si="23"/>
        <v>116.19</v>
      </c>
      <c r="I52" s="188">
        <f t="shared" si="23"/>
        <v>15</v>
      </c>
      <c r="J52" s="188">
        <f t="shared" si="23"/>
        <v>50.1</v>
      </c>
      <c r="K52" s="188">
        <f t="shared" si="23"/>
        <v>18</v>
      </c>
      <c r="L52" s="188">
        <f t="shared" si="23"/>
        <v>60.99</v>
      </c>
      <c r="M52" s="188">
        <f t="shared" si="23"/>
        <v>713</v>
      </c>
      <c r="N52" s="188">
        <f t="shared" si="23"/>
        <v>1344.37</v>
      </c>
      <c r="O52" s="188">
        <f t="shared" si="23"/>
        <v>18</v>
      </c>
      <c r="P52" s="188">
        <f t="shared" si="23"/>
        <v>38.159999999999997</v>
      </c>
      <c r="Q52" s="188">
        <f t="shared" si="23"/>
        <v>22</v>
      </c>
      <c r="R52" s="188">
        <f t="shared" si="23"/>
        <v>114.46</v>
      </c>
      <c r="S52" s="188">
        <f t="shared" si="23"/>
        <v>38</v>
      </c>
      <c r="T52" s="188">
        <f t="shared" si="23"/>
        <v>76.3</v>
      </c>
      <c r="U52" s="188">
        <f t="shared" si="23"/>
        <v>28</v>
      </c>
      <c r="V52" s="188">
        <f t="shared" si="23"/>
        <v>57.25</v>
      </c>
      <c r="W52" s="188">
        <f t="shared" si="23"/>
        <v>49</v>
      </c>
      <c r="X52" s="188">
        <f t="shared" si="23"/>
        <v>95.38</v>
      </c>
      <c r="Y52" s="188">
        <f t="shared" si="23"/>
        <v>155</v>
      </c>
      <c r="Z52" s="188">
        <f t="shared" si="23"/>
        <v>381.55</v>
      </c>
      <c r="AA52" s="188">
        <f t="shared" si="23"/>
        <v>23</v>
      </c>
      <c r="AB52" s="188">
        <f t="shared" si="23"/>
        <v>24.14</v>
      </c>
      <c r="AC52" s="188">
        <f t="shared" si="23"/>
        <v>11</v>
      </c>
      <c r="AD52" s="188">
        <f t="shared" si="23"/>
        <v>12.09</v>
      </c>
      <c r="AE52" s="188">
        <f t="shared" si="23"/>
        <v>4</v>
      </c>
      <c r="AF52" s="188">
        <f t="shared" si="23"/>
        <v>48.25</v>
      </c>
      <c r="AG52" s="188">
        <f t="shared" si="23"/>
        <v>11</v>
      </c>
      <c r="AH52" s="188">
        <f t="shared" si="23"/>
        <v>10.88</v>
      </c>
      <c r="AI52" s="188">
        <f t="shared" si="23"/>
        <v>6</v>
      </c>
      <c r="AJ52" s="188">
        <f t="shared" si="23"/>
        <v>7.25</v>
      </c>
      <c r="AK52" s="188">
        <f t="shared" si="23"/>
        <v>17</v>
      </c>
      <c r="AL52" s="188">
        <f t="shared" si="23"/>
        <v>18.100000000000001</v>
      </c>
      <c r="AM52" s="188">
        <f t="shared" si="23"/>
        <v>940</v>
      </c>
      <c r="AN52" s="188">
        <f t="shared" si="23"/>
        <v>1846.6299999999999</v>
      </c>
      <c r="AO52" s="188">
        <f t="shared" si="23"/>
        <v>141</v>
      </c>
      <c r="AP52" s="188">
        <f t="shared" si="23"/>
        <v>277.02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29</v>
      </c>
      <c r="AV52" s="188">
        <f t="shared" si="23"/>
        <v>61.6</v>
      </c>
      <c r="AW52" s="188">
        <f t="shared" si="23"/>
        <v>0</v>
      </c>
      <c r="AX52" s="188">
        <f t="shared" si="23"/>
        <v>0</v>
      </c>
      <c r="AY52" s="188">
        <f t="shared" si="23"/>
        <v>21</v>
      </c>
      <c r="AZ52" s="188">
        <f t="shared" si="23"/>
        <v>41.04</v>
      </c>
      <c r="BA52" s="188">
        <f t="shared" si="23"/>
        <v>50</v>
      </c>
      <c r="BB52" s="188">
        <f t="shared" si="23"/>
        <v>102.64</v>
      </c>
      <c r="BC52" s="188">
        <f t="shared" si="23"/>
        <v>990</v>
      </c>
      <c r="BD52" s="188">
        <f t="shared" si="23"/>
        <v>1949.41</v>
      </c>
    </row>
    <row r="53" spans="1:56" s="105" customFormat="1" ht="15.75" x14ac:dyDescent="0.25">
      <c r="A53" s="59">
        <v>40</v>
      </c>
      <c r="B53" s="59" t="s">
        <v>81</v>
      </c>
      <c r="C53" s="190">
        <f>'Crop Loan'!FS57</f>
        <v>139819</v>
      </c>
      <c r="D53" s="190">
        <f>'Crop Loan'!FT57</f>
        <v>149999</v>
      </c>
      <c r="E53" s="59">
        <v>9711</v>
      </c>
      <c r="F53" s="59">
        <v>23983.32</v>
      </c>
      <c r="G53" s="59">
        <v>2244</v>
      </c>
      <c r="H53" s="59">
        <v>6384.81</v>
      </c>
      <c r="I53" s="59">
        <v>613</v>
      </c>
      <c r="J53" s="59">
        <v>1580.13</v>
      </c>
      <c r="K53" s="59">
        <v>613</v>
      </c>
      <c r="L53" s="59">
        <v>1920.72</v>
      </c>
      <c r="M53" s="190">
        <f>C53+E53+I53+K53</f>
        <v>150756</v>
      </c>
      <c r="N53" s="190">
        <f>D53+F53+J53+L53</f>
        <v>177483.17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7070</v>
      </c>
      <c r="AB53" s="59">
        <v>7090.72</v>
      </c>
      <c r="AC53" s="59">
        <v>3617</v>
      </c>
      <c r="AD53" s="59">
        <v>3543.52</v>
      </c>
      <c r="AE53" s="59">
        <v>974</v>
      </c>
      <c r="AF53" s="59">
        <v>14183.35</v>
      </c>
      <c r="AG53" s="59">
        <v>3174</v>
      </c>
      <c r="AH53" s="59">
        <v>3188.38</v>
      </c>
      <c r="AI53" s="59">
        <v>2173</v>
      </c>
      <c r="AJ53" s="59">
        <v>2127.8200000000002</v>
      </c>
      <c r="AK53" s="59">
        <v>5343</v>
      </c>
      <c r="AL53" s="59">
        <v>5314.71</v>
      </c>
      <c r="AM53" s="59">
        <f>M53+Y53+AA53+AC53+AE53+AG53+AI53+AK53</f>
        <v>173107</v>
      </c>
      <c r="AN53" s="59">
        <f>N53+Z53+AB53+AD53+AF53+AH53+AJ53+AL53</f>
        <v>212931.67</v>
      </c>
      <c r="AO53" s="59">
        <v>25939</v>
      </c>
      <c r="AP53" s="59">
        <v>31939.759999999998</v>
      </c>
      <c r="AQ53" s="59">
        <v>0</v>
      </c>
      <c r="AR53" s="59">
        <v>0</v>
      </c>
      <c r="AS53" s="59">
        <v>0</v>
      </c>
      <c r="AT53" s="59">
        <v>0</v>
      </c>
      <c r="AU53" s="59">
        <v>11688</v>
      </c>
      <c r="AV53" s="59">
        <v>23404.95</v>
      </c>
      <c r="AW53" s="59">
        <v>0</v>
      </c>
      <c r="AX53" s="59">
        <v>0</v>
      </c>
      <c r="AY53" s="59">
        <v>7792</v>
      </c>
      <c r="AZ53" s="59">
        <v>15601.37</v>
      </c>
      <c r="BA53" s="59">
        <v>19480</v>
      </c>
      <c r="BB53" s="59">
        <v>39006.32</v>
      </c>
      <c r="BC53" s="59">
        <v>192416</v>
      </c>
      <c r="BD53" s="59">
        <v>251937.99</v>
      </c>
    </row>
    <row r="54" spans="1:56" s="107" customFormat="1" ht="15.75" x14ac:dyDescent="0.25">
      <c r="A54" s="106"/>
      <c r="B54" s="91" t="s">
        <v>82</v>
      </c>
      <c r="C54" s="188">
        <f>C53</f>
        <v>139819</v>
      </c>
      <c r="D54" s="188">
        <f t="shared" ref="D54:BD54" si="24">D53</f>
        <v>149999</v>
      </c>
      <c r="E54" s="188">
        <f t="shared" si="24"/>
        <v>9711</v>
      </c>
      <c r="F54" s="188">
        <f t="shared" si="24"/>
        <v>23983.32</v>
      </c>
      <c r="G54" s="188">
        <f t="shared" si="24"/>
        <v>2244</v>
      </c>
      <c r="H54" s="188">
        <f t="shared" si="24"/>
        <v>6384.81</v>
      </c>
      <c r="I54" s="188">
        <f t="shared" si="24"/>
        <v>613</v>
      </c>
      <c r="J54" s="188">
        <f t="shared" si="24"/>
        <v>1580.13</v>
      </c>
      <c r="K54" s="188">
        <f t="shared" si="24"/>
        <v>613</v>
      </c>
      <c r="L54" s="188">
        <f t="shared" si="24"/>
        <v>1920.72</v>
      </c>
      <c r="M54" s="188">
        <f t="shared" si="24"/>
        <v>150756</v>
      </c>
      <c r="N54" s="188">
        <f t="shared" si="24"/>
        <v>177483.17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7070</v>
      </c>
      <c r="AB54" s="188">
        <f t="shared" si="24"/>
        <v>7090.72</v>
      </c>
      <c r="AC54" s="188">
        <f t="shared" si="24"/>
        <v>3617</v>
      </c>
      <c r="AD54" s="188">
        <f t="shared" si="24"/>
        <v>3543.52</v>
      </c>
      <c r="AE54" s="188">
        <f t="shared" si="24"/>
        <v>974</v>
      </c>
      <c r="AF54" s="188">
        <f t="shared" si="24"/>
        <v>14183.35</v>
      </c>
      <c r="AG54" s="188">
        <f t="shared" si="24"/>
        <v>3174</v>
      </c>
      <c r="AH54" s="188">
        <f t="shared" si="24"/>
        <v>3188.38</v>
      </c>
      <c r="AI54" s="188">
        <f t="shared" si="24"/>
        <v>2173</v>
      </c>
      <c r="AJ54" s="188">
        <f t="shared" si="24"/>
        <v>2127.8200000000002</v>
      </c>
      <c r="AK54" s="188">
        <f t="shared" si="24"/>
        <v>5343</v>
      </c>
      <c r="AL54" s="188">
        <f t="shared" si="24"/>
        <v>5314.71</v>
      </c>
      <c r="AM54" s="188">
        <f t="shared" si="24"/>
        <v>173107</v>
      </c>
      <c r="AN54" s="188">
        <f t="shared" si="24"/>
        <v>212931.67</v>
      </c>
      <c r="AO54" s="188">
        <f t="shared" si="24"/>
        <v>25939</v>
      </c>
      <c r="AP54" s="188">
        <f t="shared" si="24"/>
        <v>31939.759999999998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11688</v>
      </c>
      <c r="AV54" s="188">
        <f t="shared" si="24"/>
        <v>23404.95</v>
      </c>
      <c r="AW54" s="188">
        <f t="shared" si="24"/>
        <v>0</v>
      </c>
      <c r="AX54" s="188">
        <f t="shared" si="24"/>
        <v>0</v>
      </c>
      <c r="AY54" s="188">
        <f t="shared" si="24"/>
        <v>7792</v>
      </c>
      <c r="AZ54" s="188">
        <f t="shared" si="24"/>
        <v>15601.37</v>
      </c>
      <c r="BA54" s="188">
        <f t="shared" si="24"/>
        <v>19480</v>
      </c>
      <c r="BB54" s="188">
        <f t="shared" si="24"/>
        <v>39006.32</v>
      </c>
      <c r="BC54" s="188">
        <f t="shared" si="24"/>
        <v>192416</v>
      </c>
      <c r="BD54" s="188">
        <f t="shared" si="24"/>
        <v>251937.99</v>
      </c>
    </row>
    <row r="55" spans="1:56" s="105" customFormat="1" ht="15.75" x14ac:dyDescent="0.25">
      <c r="A55" s="59">
        <v>42</v>
      </c>
      <c r="B55" s="59" t="s">
        <v>83</v>
      </c>
      <c r="C55" s="190">
        <f>'Crop Loan'!FS59</f>
        <v>0</v>
      </c>
      <c r="D55" s="190">
        <f>'Crop Loan'!FT59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Loan'!FS60</f>
        <v>0</v>
      </c>
      <c r="D56" s="190">
        <f>'Crop Loan'!FT60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Loan'!FS61</f>
        <v>0</v>
      </c>
      <c r="D57" s="190">
        <f>'Crop Loan'!FT61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Loan'!FS62</f>
        <v>0</v>
      </c>
      <c r="D58" s="190">
        <f>'Crop Loan'!FT62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60</v>
      </c>
      <c r="P58" s="59">
        <v>119.94</v>
      </c>
      <c r="Q58" s="59">
        <v>72</v>
      </c>
      <c r="R58" s="59">
        <v>360.11</v>
      </c>
      <c r="S58" s="59">
        <v>120</v>
      </c>
      <c r="T58" s="59">
        <v>239.87</v>
      </c>
      <c r="U58" s="59">
        <v>90</v>
      </c>
      <c r="V58" s="59">
        <v>179.9</v>
      </c>
      <c r="W58" s="59">
        <v>150</v>
      </c>
      <c r="X58" s="59">
        <v>300.14</v>
      </c>
      <c r="Y58" s="59">
        <f t="shared" si="26"/>
        <v>492</v>
      </c>
      <c r="Z58" s="59">
        <f t="shared" si="26"/>
        <v>1199.96</v>
      </c>
      <c r="AA58" s="59">
        <v>3</v>
      </c>
      <c r="AB58" s="59">
        <v>2.6</v>
      </c>
      <c r="AC58" s="59">
        <v>1</v>
      </c>
      <c r="AD58" s="59">
        <v>1.3</v>
      </c>
      <c r="AE58" s="59">
        <v>1</v>
      </c>
      <c r="AF58" s="59">
        <v>5.2</v>
      </c>
      <c r="AG58" s="59">
        <v>1</v>
      </c>
      <c r="AH58" s="59">
        <v>1.17</v>
      </c>
      <c r="AI58" s="59">
        <v>1</v>
      </c>
      <c r="AJ58" s="59">
        <v>0.78</v>
      </c>
      <c r="AK58" s="59">
        <v>2</v>
      </c>
      <c r="AL58" s="59">
        <v>1.95</v>
      </c>
      <c r="AM58" s="59">
        <f t="shared" si="27"/>
        <v>501</v>
      </c>
      <c r="AN58" s="59">
        <f t="shared" si="27"/>
        <v>1212.96</v>
      </c>
      <c r="AO58" s="59">
        <v>75</v>
      </c>
      <c r="AP58" s="59">
        <v>181.94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501</v>
      </c>
      <c r="BD58" s="59">
        <v>1212.96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60</v>
      </c>
      <c r="P59" s="188">
        <f t="shared" si="28"/>
        <v>119.94</v>
      </c>
      <c r="Q59" s="188">
        <f t="shared" si="28"/>
        <v>72</v>
      </c>
      <c r="R59" s="188">
        <f t="shared" si="28"/>
        <v>360.11</v>
      </c>
      <c r="S59" s="188">
        <f t="shared" si="28"/>
        <v>120</v>
      </c>
      <c r="T59" s="188">
        <f t="shared" si="28"/>
        <v>239.87</v>
      </c>
      <c r="U59" s="188">
        <f t="shared" si="28"/>
        <v>90</v>
      </c>
      <c r="V59" s="188">
        <f t="shared" si="28"/>
        <v>179.9</v>
      </c>
      <c r="W59" s="188">
        <f t="shared" si="28"/>
        <v>150</v>
      </c>
      <c r="X59" s="188">
        <f t="shared" si="28"/>
        <v>300.14</v>
      </c>
      <c r="Y59" s="188">
        <f t="shared" si="28"/>
        <v>492</v>
      </c>
      <c r="Z59" s="188">
        <f t="shared" si="28"/>
        <v>1199.96</v>
      </c>
      <c r="AA59" s="188">
        <f t="shared" si="28"/>
        <v>3</v>
      </c>
      <c r="AB59" s="188">
        <f t="shared" si="28"/>
        <v>2.6</v>
      </c>
      <c r="AC59" s="188">
        <f t="shared" si="28"/>
        <v>1</v>
      </c>
      <c r="AD59" s="188">
        <f t="shared" si="28"/>
        <v>1.3</v>
      </c>
      <c r="AE59" s="188">
        <f t="shared" si="28"/>
        <v>1</v>
      </c>
      <c r="AF59" s="188">
        <f t="shared" si="28"/>
        <v>5.2</v>
      </c>
      <c r="AG59" s="188">
        <f t="shared" si="28"/>
        <v>1</v>
      </c>
      <c r="AH59" s="188">
        <f t="shared" si="28"/>
        <v>1.17</v>
      </c>
      <c r="AI59" s="188">
        <f t="shared" si="28"/>
        <v>1</v>
      </c>
      <c r="AJ59" s="188">
        <f t="shared" si="28"/>
        <v>0.78</v>
      </c>
      <c r="AK59" s="188">
        <f t="shared" si="28"/>
        <v>2</v>
      </c>
      <c r="AL59" s="188">
        <f t="shared" si="28"/>
        <v>1.95</v>
      </c>
      <c r="AM59" s="188">
        <f t="shared" si="28"/>
        <v>501</v>
      </c>
      <c r="AN59" s="188">
        <f t="shared" si="28"/>
        <v>1212.96</v>
      </c>
      <c r="AO59" s="188">
        <f t="shared" si="28"/>
        <v>75</v>
      </c>
      <c r="AP59" s="188">
        <f t="shared" si="28"/>
        <v>181.94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501</v>
      </c>
      <c r="BD59" s="188">
        <f t="shared" si="28"/>
        <v>1212.96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260064</v>
      </c>
      <c r="D60" s="188">
        <f t="shared" si="29"/>
        <v>275001</v>
      </c>
      <c r="E60" s="188">
        <f t="shared" si="29"/>
        <v>56888</v>
      </c>
      <c r="F60" s="188">
        <f t="shared" si="29"/>
        <v>169592.7</v>
      </c>
      <c r="G60" s="188">
        <f t="shared" si="29"/>
        <v>12229</v>
      </c>
      <c r="H60" s="188">
        <f t="shared" si="29"/>
        <v>37000</v>
      </c>
      <c r="I60" s="188">
        <f t="shared" si="29"/>
        <v>3225</v>
      </c>
      <c r="J60" s="188">
        <f t="shared" si="29"/>
        <v>9614.5599999999977</v>
      </c>
      <c r="K60" s="188">
        <f t="shared" si="29"/>
        <v>3761</v>
      </c>
      <c r="L60" s="188">
        <f t="shared" si="29"/>
        <v>11692.98</v>
      </c>
      <c r="M60" s="188">
        <f t="shared" si="29"/>
        <v>323938</v>
      </c>
      <c r="N60" s="188">
        <f t="shared" si="29"/>
        <v>465901.24</v>
      </c>
      <c r="O60" s="188">
        <f t="shared" si="29"/>
        <v>7007</v>
      </c>
      <c r="P60" s="188">
        <f t="shared" si="29"/>
        <v>14000.34</v>
      </c>
      <c r="Q60" s="188">
        <f t="shared" si="29"/>
        <v>8361</v>
      </c>
      <c r="R60" s="188">
        <f t="shared" si="29"/>
        <v>42001.270000000004</v>
      </c>
      <c r="S60" s="188">
        <f t="shared" si="29"/>
        <v>14031</v>
      </c>
      <c r="T60" s="188">
        <f t="shared" si="29"/>
        <v>28000.739999999998</v>
      </c>
      <c r="U60" s="188">
        <f t="shared" si="29"/>
        <v>10521</v>
      </c>
      <c r="V60" s="188">
        <f t="shared" si="29"/>
        <v>21000.43</v>
      </c>
      <c r="W60" s="188">
        <f t="shared" si="29"/>
        <v>17490</v>
      </c>
      <c r="X60" s="188">
        <f t="shared" si="29"/>
        <v>34997.22</v>
      </c>
      <c r="Y60" s="188">
        <f t="shared" si="29"/>
        <v>57410</v>
      </c>
      <c r="Z60" s="188">
        <f t="shared" si="29"/>
        <v>140000</v>
      </c>
      <c r="AA60" s="188">
        <f t="shared" si="29"/>
        <v>10606</v>
      </c>
      <c r="AB60" s="188">
        <f t="shared" si="29"/>
        <v>10627.78</v>
      </c>
      <c r="AC60" s="188">
        <f t="shared" si="29"/>
        <v>5407</v>
      </c>
      <c r="AD60" s="188">
        <f t="shared" si="29"/>
        <v>5316.16</v>
      </c>
      <c r="AE60" s="188">
        <f t="shared" si="29"/>
        <v>1518</v>
      </c>
      <c r="AF60" s="188">
        <f t="shared" si="29"/>
        <v>21279.3</v>
      </c>
      <c r="AG60" s="188">
        <f t="shared" si="29"/>
        <v>4787</v>
      </c>
      <c r="AH60" s="188">
        <f t="shared" si="29"/>
        <v>4798.2000000000007</v>
      </c>
      <c r="AI60" s="188">
        <f t="shared" si="29"/>
        <v>3235</v>
      </c>
      <c r="AJ60" s="188">
        <f t="shared" si="29"/>
        <v>3201.8400000000006</v>
      </c>
      <c r="AK60" s="188">
        <f t="shared" si="29"/>
        <v>8028</v>
      </c>
      <c r="AL60" s="188">
        <f t="shared" si="29"/>
        <v>7976.7199999999993</v>
      </c>
      <c r="AM60" s="188">
        <f>M60+Y60+AA60+AC60+AE60+AG60+AI60+AK60</f>
        <v>414929</v>
      </c>
      <c r="AN60" s="188">
        <f>N60+Z60+AB60+AD60+AF60+AH60+AJ60+AL60</f>
        <v>659101.24</v>
      </c>
      <c r="AO60" s="188">
        <f t="shared" ref="AO60:BB60" si="30">AO59+AO54+AO52+AO49+AO47+AO45+AO35+AO20</f>
        <v>62237</v>
      </c>
      <c r="AP60" s="188">
        <f t="shared" si="30"/>
        <v>98865.08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43488</v>
      </c>
      <c r="AV60" s="188">
        <f t="shared" si="30"/>
        <v>86996.409999999989</v>
      </c>
      <c r="AW60" s="188">
        <f t="shared" si="30"/>
        <v>0</v>
      </c>
      <c r="AX60" s="188">
        <f t="shared" si="30"/>
        <v>0</v>
      </c>
      <c r="AY60" s="188">
        <f t="shared" si="30"/>
        <v>28978</v>
      </c>
      <c r="AZ60" s="188">
        <f t="shared" si="30"/>
        <v>58003.590000000004</v>
      </c>
      <c r="BA60" s="188">
        <f t="shared" si="30"/>
        <v>72466</v>
      </c>
      <c r="BB60" s="188">
        <f t="shared" si="30"/>
        <v>145000</v>
      </c>
      <c r="BC60" s="188">
        <f>AM60+BA60</f>
        <v>487395</v>
      </c>
      <c r="BD60" s="188">
        <f>AN60+BB60</f>
        <v>804101.24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1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:J1"/>
    </sheetView>
  </sheetViews>
  <sheetFormatPr defaultRowHeight="15" x14ac:dyDescent="0.25"/>
  <cols>
    <col min="1" max="1" width="6.28515625" customWidth="1"/>
    <col min="2" max="2" width="25.85546875" customWidth="1"/>
    <col min="3" max="3" width="11.28515625" customWidth="1"/>
    <col min="4" max="4" width="11" customWidth="1"/>
    <col min="5" max="5" width="10.5703125" customWidth="1"/>
    <col min="6" max="6" width="11.28515625" customWidth="1"/>
    <col min="7" max="7" width="9.85546875" customWidth="1"/>
    <col min="8" max="8" width="14.42578125" customWidth="1"/>
    <col min="9" max="9" width="11.140625" customWidth="1"/>
    <col min="10" max="11" width="12" customWidth="1"/>
    <col min="12" max="12" width="10.85546875" customWidth="1"/>
    <col min="13" max="13" width="10" customWidth="1"/>
    <col min="14" max="14" width="11" customWidth="1"/>
    <col min="15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117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Loan'!FY11</f>
        <v>11454</v>
      </c>
      <c r="D8" s="190">
        <f>'Crop Loan'!FZ11</f>
        <v>13600</v>
      </c>
      <c r="E8" s="59">
        <v>1236</v>
      </c>
      <c r="F8" s="59">
        <v>3926.6928900000003</v>
      </c>
      <c r="G8" s="59">
        <v>334</v>
      </c>
      <c r="H8" s="59">
        <v>1330.8030000000001</v>
      </c>
      <c r="I8" s="59">
        <v>177</v>
      </c>
      <c r="J8" s="59">
        <v>1874.3886</v>
      </c>
      <c r="K8" s="59">
        <v>335</v>
      </c>
      <c r="L8" s="59">
        <v>267.33159000000001</v>
      </c>
      <c r="M8" s="190">
        <f>C8+E8+I8+K8</f>
        <v>13202</v>
      </c>
      <c r="N8" s="190">
        <f>D8+F8+J8+L8</f>
        <v>19668.413079999998</v>
      </c>
      <c r="O8" s="59">
        <v>304</v>
      </c>
      <c r="P8" s="59">
        <v>3027.58</v>
      </c>
      <c r="Q8" s="59">
        <v>173</v>
      </c>
      <c r="R8" s="59">
        <v>1730.05</v>
      </c>
      <c r="S8" s="59">
        <v>220</v>
      </c>
      <c r="T8" s="59">
        <v>2162.56</v>
      </c>
      <c r="U8" s="59">
        <v>45</v>
      </c>
      <c r="V8" s="59">
        <v>432.51</v>
      </c>
      <c r="W8" s="59">
        <v>131</v>
      </c>
      <c r="X8" s="59">
        <v>1297.53</v>
      </c>
      <c r="Y8" s="59">
        <f>O8+Q8+S8+U8+W8</f>
        <v>873</v>
      </c>
      <c r="Z8" s="59">
        <f>P8+R8+T8+V8+X8</f>
        <v>8650.2300000000014</v>
      </c>
      <c r="AA8" s="59">
        <v>301</v>
      </c>
      <c r="AB8" s="59">
        <v>900</v>
      </c>
      <c r="AC8" s="59">
        <v>898</v>
      </c>
      <c r="AD8" s="59">
        <v>2700</v>
      </c>
      <c r="AE8" s="59">
        <v>538</v>
      </c>
      <c r="AF8" s="59">
        <v>8100</v>
      </c>
      <c r="AG8" s="59">
        <v>779</v>
      </c>
      <c r="AH8" s="59">
        <v>2340</v>
      </c>
      <c r="AI8" s="59">
        <v>600</v>
      </c>
      <c r="AJ8" s="59">
        <v>1800</v>
      </c>
      <c r="AK8" s="59">
        <v>722</v>
      </c>
      <c r="AL8" s="59">
        <v>2160</v>
      </c>
      <c r="AM8" s="59">
        <f>M8+Y8+AA8+AC8+AE8+AG8+AI8+AK8</f>
        <v>17913</v>
      </c>
      <c r="AN8" s="59">
        <f>N8+Z8+AB8+AD8+AF8+AH8+AJ8+AL8</f>
        <v>46318.643080000002</v>
      </c>
      <c r="AO8" s="59">
        <v>2821</v>
      </c>
      <c r="AP8" s="59">
        <v>7094.99</v>
      </c>
      <c r="AQ8" s="59">
        <v>0</v>
      </c>
      <c r="AR8" s="59">
        <v>0</v>
      </c>
      <c r="AS8" s="59">
        <v>0</v>
      </c>
      <c r="AT8" s="59">
        <v>0</v>
      </c>
      <c r="AU8" s="59">
        <v>43</v>
      </c>
      <c r="AV8" s="59">
        <v>600</v>
      </c>
      <c r="AW8" s="59">
        <v>0</v>
      </c>
      <c r="AX8" s="59">
        <v>0</v>
      </c>
      <c r="AY8" s="59">
        <v>466</v>
      </c>
      <c r="AZ8" s="59">
        <v>1400</v>
      </c>
      <c r="BA8" s="59">
        <f>AQ8+AS8+AU8+AW8+AY8</f>
        <v>509</v>
      </c>
      <c r="BB8" s="59">
        <v>2000</v>
      </c>
      <c r="BC8" s="59">
        <v>19322</v>
      </c>
      <c r="BD8" s="59">
        <v>49299.95</v>
      </c>
    </row>
    <row r="9" spans="1:56" s="105" customFormat="1" ht="15.75" x14ac:dyDescent="0.25">
      <c r="A9" s="59">
        <v>2</v>
      </c>
      <c r="B9" s="59" t="s">
        <v>37</v>
      </c>
      <c r="C9" s="190">
        <f>'Crop Loan'!FY12</f>
        <v>11449</v>
      </c>
      <c r="D9" s="190">
        <f>'Crop Loan'!FZ12</f>
        <v>14050</v>
      </c>
      <c r="E9" s="59">
        <v>1271</v>
      </c>
      <c r="F9" s="59">
        <v>3591.2683260000003</v>
      </c>
      <c r="G9" s="59">
        <v>389</v>
      </c>
      <c r="H9" s="59">
        <v>1217.124</v>
      </c>
      <c r="I9" s="59">
        <v>152</v>
      </c>
      <c r="J9" s="59">
        <v>1714.4946</v>
      </c>
      <c r="K9" s="59">
        <v>302</v>
      </c>
      <c r="L9" s="59">
        <v>244.44099000000003</v>
      </c>
      <c r="M9" s="190">
        <f t="shared" ref="M9:M19" si="0">C9+E9+I9+K9</f>
        <v>13174</v>
      </c>
      <c r="N9" s="190">
        <f t="shared" ref="N9:N19" si="1">D9+F9+J9+L9</f>
        <v>19600.203916000002</v>
      </c>
      <c r="O9" s="59">
        <v>219</v>
      </c>
      <c r="P9" s="59">
        <v>2135</v>
      </c>
      <c r="Q9" s="59">
        <v>122</v>
      </c>
      <c r="R9" s="59">
        <v>1220</v>
      </c>
      <c r="S9" s="59">
        <v>158</v>
      </c>
      <c r="T9" s="59">
        <v>1525</v>
      </c>
      <c r="U9" s="59">
        <v>36</v>
      </c>
      <c r="V9" s="59">
        <v>305</v>
      </c>
      <c r="W9" s="59">
        <v>97</v>
      </c>
      <c r="X9" s="59">
        <v>915</v>
      </c>
      <c r="Y9" s="59">
        <f t="shared" ref="Y9:Y19" si="2">O9+Q9+S9+U9+W9</f>
        <v>632</v>
      </c>
      <c r="Z9" s="59">
        <f t="shared" ref="Z9:Z19" si="3">P9+R9+T9+V9+X9</f>
        <v>6100</v>
      </c>
      <c r="AA9" s="59">
        <v>300</v>
      </c>
      <c r="AB9" s="59">
        <v>900</v>
      </c>
      <c r="AC9" s="59">
        <v>900</v>
      </c>
      <c r="AD9" s="59">
        <v>2700</v>
      </c>
      <c r="AE9" s="59">
        <v>540</v>
      </c>
      <c r="AF9" s="59">
        <v>8100</v>
      </c>
      <c r="AG9" s="59">
        <v>780</v>
      </c>
      <c r="AH9" s="59">
        <v>2340</v>
      </c>
      <c r="AI9" s="59">
        <v>600</v>
      </c>
      <c r="AJ9" s="59">
        <v>1800</v>
      </c>
      <c r="AK9" s="59">
        <v>720</v>
      </c>
      <c r="AL9" s="59">
        <v>2160</v>
      </c>
      <c r="AM9" s="59">
        <f t="shared" ref="AM9:AM19" si="4">M9+Y9+AA9+AC9+AE9+AG9+AI9+AK9</f>
        <v>17646</v>
      </c>
      <c r="AN9" s="59">
        <f t="shared" ref="AN9:AN19" si="5">N9+Z9+AB9+AD9+AF9+AH9+AJ9+AL9</f>
        <v>43700.203915999999</v>
      </c>
      <c r="AO9" s="59">
        <v>2752</v>
      </c>
      <c r="AP9" s="59">
        <v>6601.46</v>
      </c>
      <c r="AQ9" s="59">
        <v>0</v>
      </c>
      <c r="AR9" s="59">
        <v>0</v>
      </c>
      <c r="AS9" s="59">
        <v>0</v>
      </c>
      <c r="AT9" s="59">
        <v>0</v>
      </c>
      <c r="AU9" s="59">
        <v>50</v>
      </c>
      <c r="AV9" s="59">
        <v>750</v>
      </c>
      <c r="AW9" s="59">
        <v>0</v>
      </c>
      <c r="AX9" s="59">
        <v>0</v>
      </c>
      <c r="AY9" s="59">
        <v>578</v>
      </c>
      <c r="AZ9" s="59">
        <v>1750</v>
      </c>
      <c r="BA9" s="59">
        <v>628</v>
      </c>
      <c r="BB9" s="59">
        <v>2500</v>
      </c>
      <c r="BC9" s="59">
        <v>18974</v>
      </c>
      <c r="BD9" s="59">
        <v>46509.83</v>
      </c>
    </row>
    <row r="10" spans="1:56" s="105" customFormat="1" ht="15.75" x14ac:dyDescent="0.25">
      <c r="A10" s="59">
        <v>3</v>
      </c>
      <c r="B10" s="59" t="s">
        <v>38</v>
      </c>
      <c r="C10" s="190">
        <f>'Crop Loan'!FY13</f>
        <v>14505</v>
      </c>
      <c r="D10" s="190">
        <f>'Crop Loan'!FZ13</f>
        <v>15800</v>
      </c>
      <c r="E10" s="59">
        <v>2919</v>
      </c>
      <c r="F10" s="59">
        <v>7526.1231000000007</v>
      </c>
      <c r="G10" s="59">
        <v>707</v>
      </c>
      <c r="H10" s="59">
        <v>2481.6869999999999</v>
      </c>
      <c r="I10" s="59">
        <v>433</v>
      </c>
      <c r="J10" s="59">
        <v>3484.2150000000001</v>
      </c>
      <c r="K10" s="59">
        <v>464</v>
      </c>
      <c r="L10" s="59">
        <v>519.72596999999996</v>
      </c>
      <c r="M10" s="190">
        <f t="shared" si="0"/>
        <v>18321</v>
      </c>
      <c r="N10" s="190">
        <f t="shared" si="1"/>
        <v>27330.06407</v>
      </c>
      <c r="O10" s="59">
        <v>372</v>
      </c>
      <c r="P10" s="59">
        <v>3675</v>
      </c>
      <c r="Q10" s="59">
        <v>215</v>
      </c>
      <c r="R10" s="59">
        <v>2100</v>
      </c>
      <c r="S10" s="59">
        <v>265</v>
      </c>
      <c r="T10" s="59">
        <v>2625</v>
      </c>
      <c r="U10" s="59">
        <v>69</v>
      </c>
      <c r="V10" s="59">
        <v>515.79999999999995</v>
      </c>
      <c r="W10" s="59">
        <v>164</v>
      </c>
      <c r="X10" s="59">
        <v>1584.2</v>
      </c>
      <c r="Y10" s="59">
        <f t="shared" si="2"/>
        <v>1085</v>
      </c>
      <c r="Z10" s="59">
        <f t="shared" si="3"/>
        <v>10500</v>
      </c>
      <c r="AA10" s="59">
        <v>432</v>
      </c>
      <c r="AB10" s="59">
        <v>1300</v>
      </c>
      <c r="AC10" s="59">
        <v>1305</v>
      </c>
      <c r="AD10" s="59">
        <v>3900</v>
      </c>
      <c r="AE10" s="59">
        <v>786</v>
      </c>
      <c r="AF10" s="59">
        <v>11700</v>
      </c>
      <c r="AG10" s="59">
        <v>1126</v>
      </c>
      <c r="AH10" s="59">
        <v>3380</v>
      </c>
      <c r="AI10" s="59">
        <v>865</v>
      </c>
      <c r="AJ10" s="59">
        <v>2600</v>
      </c>
      <c r="AK10" s="59">
        <v>1038</v>
      </c>
      <c r="AL10" s="59">
        <v>3120</v>
      </c>
      <c r="AM10" s="59">
        <f t="shared" si="4"/>
        <v>24958</v>
      </c>
      <c r="AN10" s="59">
        <f t="shared" si="5"/>
        <v>63830.06407</v>
      </c>
      <c r="AO10" s="59">
        <v>3938</v>
      </c>
      <c r="AP10" s="59">
        <v>10224.81</v>
      </c>
      <c r="AQ10" s="59">
        <v>0</v>
      </c>
      <c r="AR10" s="59">
        <v>0</v>
      </c>
      <c r="AS10" s="59">
        <v>0</v>
      </c>
      <c r="AT10" s="59">
        <v>0</v>
      </c>
      <c r="AU10" s="59">
        <v>104</v>
      </c>
      <c r="AV10" s="59">
        <v>1500</v>
      </c>
      <c r="AW10" s="59">
        <v>0</v>
      </c>
      <c r="AX10" s="59">
        <v>0</v>
      </c>
      <c r="AY10" s="59">
        <v>1166</v>
      </c>
      <c r="AZ10" s="59">
        <v>3500</v>
      </c>
      <c r="BA10" s="59">
        <v>1270</v>
      </c>
      <c r="BB10" s="59">
        <v>5000</v>
      </c>
      <c r="BC10" s="59">
        <v>27528</v>
      </c>
      <c r="BD10" s="59">
        <v>73165.38</v>
      </c>
    </row>
    <row r="11" spans="1:56" s="105" customFormat="1" ht="15.75" x14ac:dyDescent="0.25">
      <c r="A11" s="59">
        <v>4</v>
      </c>
      <c r="B11" s="59" t="s">
        <v>39</v>
      </c>
      <c r="C11" s="190">
        <f>'Crop Loan'!FY14</f>
        <v>7075</v>
      </c>
      <c r="D11" s="190">
        <f>'Crop Loan'!FZ14</f>
        <v>9700</v>
      </c>
      <c r="E11" s="59">
        <v>1095</v>
      </c>
      <c r="F11" s="59">
        <v>2964.3647759999999</v>
      </c>
      <c r="G11" s="59">
        <v>350</v>
      </c>
      <c r="H11" s="59">
        <v>1327.8870000000002</v>
      </c>
      <c r="I11" s="59">
        <v>188</v>
      </c>
      <c r="J11" s="59">
        <v>1268.5004999999999</v>
      </c>
      <c r="K11" s="59">
        <v>16</v>
      </c>
      <c r="L11" s="59">
        <v>13.86558</v>
      </c>
      <c r="M11" s="190">
        <f t="shared" si="0"/>
        <v>8374</v>
      </c>
      <c r="N11" s="190">
        <f t="shared" si="1"/>
        <v>13946.730856</v>
      </c>
      <c r="O11" s="59">
        <v>248</v>
      </c>
      <c r="P11" s="59">
        <v>2495.02</v>
      </c>
      <c r="Q11" s="59">
        <v>37</v>
      </c>
      <c r="R11" s="59">
        <v>370.81</v>
      </c>
      <c r="S11" s="59">
        <v>29</v>
      </c>
      <c r="T11" s="59">
        <v>296.69</v>
      </c>
      <c r="U11" s="59">
        <v>15</v>
      </c>
      <c r="V11" s="59">
        <v>148.56</v>
      </c>
      <c r="W11" s="59">
        <v>39</v>
      </c>
      <c r="X11" s="59">
        <v>388.98</v>
      </c>
      <c r="Y11" s="59">
        <f t="shared" si="2"/>
        <v>368</v>
      </c>
      <c r="Z11" s="59">
        <f t="shared" si="3"/>
        <v>3700.06</v>
      </c>
      <c r="AA11" s="59">
        <v>293</v>
      </c>
      <c r="AB11" s="59">
        <v>878.6</v>
      </c>
      <c r="AC11" s="59">
        <v>717</v>
      </c>
      <c r="AD11" s="59">
        <v>2150.98</v>
      </c>
      <c r="AE11" s="59">
        <v>96</v>
      </c>
      <c r="AF11" s="59">
        <v>1408.72</v>
      </c>
      <c r="AG11" s="59">
        <v>336</v>
      </c>
      <c r="AH11" s="59">
        <v>995.89</v>
      </c>
      <c r="AI11" s="59">
        <v>478</v>
      </c>
      <c r="AJ11" s="59">
        <v>1435.37</v>
      </c>
      <c r="AK11" s="59">
        <v>442</v>
      </c>
      <c r="AL11" s="59">
        <v>1330.22</v>
      </c>
      <c r="AM11" s="59">
        <f t="shared" si="4"/>
        <v>11104</v>
      </c>
      <c r="AN11" s="59">
        <f t="shared" si="5"/>
        <v>25846.570855999998</v>
      </c>
      <c r="AO11" s="59">
        <v>1627</v>
      </c>
      <c r="AP11" s="59">
        <v>3951.3</v>
      </c>
      <c r="AQ11" s="59">
        <v>0</v>
      </c>
      <c r="AR11" s="59">
        <v>0</v>
      </c>
      <c r="AS11" s="59">
        <v>0</v>
      </c>
      <c r="AT11" s="59">
        <v>0</v>
      </c>
      <c r="AU11" s="59">
        <v>12</v>
      </c>
      <c r="AV11" s="59">
        <v>194.97</v>
      </c>
      <c r="AW11" s="59">
        <v>0</v>
      </c>
      <c r="AX11" s="59">
        <v>0</v>
      </c>
      <c r="AY11" s="59">
        <v>202</v>
      </c>
      <c r="AZ11" s="59">
        <v>605.09</v>
      </c>
      <c r="BA11" s="59">
        <v>214</v>
      </c>
      <c r="BB11" s="59">
        <v>800.06</v>
      </c>
      <c r="BC11" s="59">
        <v>11066</v>
      </c>
      <c r="BD11" s="59">
        <v>27142.05</v>
      </c>
    </row>
    <row r="12" spans="1:56" s="105" customFormat="1" ht="15.75" x14ac:dyDescent="0.25">
      <c r="A12" s="59">
        <v>5</v>
      </c>
      <c r="B12" s="59" t="s">
        <v>40</v>
      </c>
      <c r="C12" s="190">
        <f>'Crop Loan'!FY15</f>
        <v>4580</v>
      </c>
      <c r="D12" s="190">
        <f>'Crop Loan'!FZ15</f>
        <v>5500</v>
      </c>
      <c r="E12" s="59">
        <v>450</v>
      </c>
      <c r="F12" s="59">
        <v>1244.9628720000003</v>
      </c>
      <c r="G12" s="59">
        <v>70</v>
      </c>
      <c r="H12" s="59">
        <v>421.93799999999999</v>
      </c>
      <c r="I12" s="59">
        <v>88</v>
      </c>
      <c r="J12" s="59">
        <v>594.31320000000005</v>
      </c>
      <c r="K12" s="59">
        <v>104</v>
      </c>
      <c r="L12" s="59">
        <v>84.746250000000003</v>
      </c>
      <c r="M12" s="190">
        <f t="shared" si="0"/>
        <v>5222</v>
      </c>
      <c r="N12" s="190">
        <f t="shared" si="1"/>
        <v>7424.0223220000007</v>
      </c>
      <c r="O12" s="59">
        <v>54</v>
      </c>
      <c r="P12" s="59">
        <v>525</v>
      </c>
      <c r="Q12" s="59">
        <v>30</v>
      </c>
      <c r="R12" s="59">
        <v>300</v>
      </c>
      <c r="S12" s="59">
        <v>39</v>
      </c>
      <c r="T12" s="59">
        <v>375</v>
      </c>
      <c r="U12" s="59">
        <v>9</v>
      </c>
      <c r="V12" s="59">
        <v>75</v>
      </c>
      <c r="W12" s="59">
        <v>24</v>
      </c>
      <c r="X12" s="59">
        <v>225</v>
      </c>
      <c r="Y12" s="59">
        <f t="shared" si="2"/>
        <v>156</v>
      </c>
      <c r="Z12" s="59">
        <f t="shared" si="3"/>
        <v>1500</v>
      </c>
      <c r="AA12" s="59">
        <v>48</v>
      </c>
      <c r="AB12" s="59">
        <v>150</v>
      </c>
      <c r="AC12" s="59">
        <v>150</v>
      </c>
      <c r="AD12" s="59">
        <v>450</v>
      </c>
      <c r="AE12" s="59">
        <v>90</v>
      </c>
      <c r="AF12" s="59">
        <v>1350</v>
      </c>
      <c r="AG12" s="59">
        <v>132</v>
      </c>
      <c r="AH12" s="59">
        <v>390</v>
      </c>
      <c r="AI12" s="59">
        <v>102</v>
      </c>
      <c r="AJ12" s="59">
        <v>300</v>
      </c>
      <c r="AK12" s="59">
        <v>120</v>
      </c>
      <c r="AL12" s="59">
        <v>360</v>
      </c>
      <c r="AM12" s="59">
        <f t="shared" si="4"/>
        <v>6020</v>
      </c>
      <c r="AN12" s="59">
        <f t="shared" si="5"/>
        <v>11924.022322000001</v>
      </c>
      <c r="AO12" s="59">
        <v>818</v>
      </c>
      <c r="AP12" s="59">
        <v>1686.34</v>
      </c>
      <c r="AQ12" s="59">
        <v>0</v>
      </c>
      <c r="AR12" s="59">
        <v>0</v>
      </c>
      <c r="AS12" s="59">
        <v>0</v>
      </c>
      <c r="AT12" s="59">
        <v>0</v>
      </c>
      <c r="AU12" s="59">
        <v>24</v>
      </c>
      <c r="AV12" s="59">
        <v>360</v>
      </c>
      <c r="AW12" s="59">
        <v>0</v>
      </c>
      <c r="AX12" s="59">
        <v>0</v>
      </c>
      <c r="AY12" s="59">
        <v>279</v>
      </c>
      <c r="AZ12" s="59">
        <v>840</v>
      </c>
      <c r="BA12" s="59">
        <v>303</v>
      </c>
      <c r="BB12" s="59">
        <v>1200</v>
      </c>
      <c r="BC12" s="59">
        <v>5759</v>
      </c>
      <c r="BD12" s="59">
        <v>12442.25</v>
      </c>
    </row>
    <row r="13" spans="1:56" s="105" customFormat="1" ht="15.75" x14ac:dyDescent="0.25">
      <c r="A13" s="59">
        <v>6</v>
      </c>
      <c r="B13" s="59" t="s">
        <v>41</v>
      </c>
      <c r="C13" s="190">
        <f>'Crop Loan'!FY16</f>
        <v>858</v>
      </c>
      <c r="D13" s="190">
        <f>'Crop Loan'!FZ16</f>
        <v>1010</v>
      </c>
      <c r="E13" s="59">
        <v>109</v>
      </c>
      <c r="F13" s="59">
        <v>383.06398500000006</v>
      </c>
      <c r="G13" s="59">
        <v>53</v>
      </c>
      <c r="H13" s="59">
        <v>129.82500000000002</v>
      </c>
      <c r="I13" s="59">
        <v>27</v>
      </c>
      <c r="J13" s="59">
        <v>182.8656</v>
      </c>
      <c r="K13" s="59">
        <v>32</v>
      </c>
      <c r="L13" s="59">
        <v>26.076330000000006</v>
      </c>
      <c r="M13" s="190">
        <f t="shared" si="0"/>
        <v>1026</v>
      </c>
      <c r="N13" s="190">
        <f t="shared" si="1"/>
        <v>1602.0059150000002</v>
      </c>
      <c r="O13" s="59">
        <v>16</v>
      </c>
      <c r="P13" s="59">
        <v>155.75</v>
      </c>
      <c r="Q13" s="59">
        <v>9</v>
      </c>
      <c r="R13" s="59">
        <v>89</v>
      </c>
      <c r="S13" s="59">
        <v>11</v>
      </c>
      <c r="T13" s="59">
        <v>111.25</v>
      </c>
      <c r="U13" s="59">
        <v>2</v>
      </c>
      <c r="V13" s="59">
        <v>22.25</v>
      </c>
      <c r="W13" s="59">
        <v>6</v>
      </c>
      <c r="X13" s="59">
        <v>66.75</v>
      </c>
      <c r="Y13" s="59">
        <f t="shared" si="2"/>
        <v>44</v>
      </c>
      <c r="Z13" s="59">
        <f t="shared" si="3"/>
        <v>445</v>
      </c>
      <c r="AA13" s="59">
        <v>16</v>
      </c>
      <c r="AB13" s="59">
        <v>50</v>
      </c>
      <c r="AC13" s="59">
        <v>50</v>
      </c>
      <c r="AD13" s="59">
        <v>150</v>
      </c>
      <c r="AE13" s="59">
        <v>30</v>
      </c>
      <c r="AF13" s="59">
        <v>450</v>
      </c>
      <c r="AG13" s="59">
        <v>44</v>
      </c>
      <c r="AH13" s="59">
        <v>130</v>
      </c>
      <c r="AI13" s="59">
        <v>34</v>
      </c>
      <c r="AJ13" s="59">
        <v>100</v>
      </c>
      <c r="AK13" s="59">
        <v>40</v>
      </c>
      <c r="AL13" s="59">
        <v>120</v>
      </c>
      <c r="AM13" s="59">
        <f t="shared" si="4"/>
        <v>1284</v>
      </c>
      <c r="AN13" s="59">
        <f t="shared" si="5"/>
        <v>3047.0059150000002</v>
      </c>
      <c r="AO13" s="59">
        <v>195</v>
      </c>
      <c r="AP13" s="59">
        <v>466.4</v>
      </c>
      <c r="AQ13" s="59">
        <v>0</v>
      </c>
      <c r="AR13" s="59">
        <v>0</v>
      </c>
      <c r="AS13" s="59">
        <v>0</v>
      </c>
      <c r="AT13" s="59">
        <v>0</v>
      </c>
      <c r="AU13" s="59">
        <v>5</v>
      </c>
      <c r="AV13" s="59">
        <v>75</v>
      </c>
      <c r="AW13" s="59">
        <v>0</v>
      </c>
      <c r="AX13" s="59">
        <v>0</v>
      </c>
      <c r="AY13" s="59">
        <v>59</v>
      </c>
      <c r="AZ13" s="59">
        <v>175</v>
      </c>
      <c r="BA13" s="59">
        <v>64</v>
      </c>
      <c r="BB13" s="59">
        <v>250</v>
      </c>
      <c r="BC13" s="59">
        <v>1364</v>
      </c>
      <c r="BD13" s="59">
        <v>3359.29</v>
      </c>
    </row>
    <row r="14" spans="1:56" s="105" customFormat="1" ht="15.75" x14ac:dyDescent="0.25">
      <c r="A14" s="59">
        <v>7</v>
      </c>
      <c r="B14" s="59" t="s">
        <v>42</v>
      </c>
      <c r="C14" s="190">
        <f>'Crop Loan'!FY17</f>
        <v>560</v>
      </c>
      <c r="D14" s="190">
        <f>'Crop Loan'!FZ17</f>
        <v>697</v>
      </c>
      <c r="E14" s="59">
        <v>65</v>
      </c>
      <c r="F14" s="59">
        <v>239.41745100000006</v>
      </c>
      <c r="G14" s="59">
        <v>34</v>
      </c>
      <c r="H14" s="59">
        <v>81.144000000000005</v>
      </c>
      <c r="I14" s="59">
        <v>18</v>
      </c>
      <c r="J14" s="59">
        <v>114.291</v>
      </c>
      <c r="K14" s="59">
        <v>20</v>
      </c>
      <c r="L14" s="59">
        <v>16.300439999999998</v>
      </c>
      <c r="M14" s="190">
        <f t="shared" si="0"/>
        <v>663</v>
      </c>
      <c r="N14" s="190">
        <f t="shared" si="1"/>
        <v>1067.0088909999999</v>
      </c>
      <c r="O14" s="59">
        <v>15</v>
      </c>
      <c r="P14" s="59">
        <v>150.5</v>
      </c>
      <c r="Q14" s="59">
        <v>9</v>
      </c>
      <c r="R14" s="59">
        <v>86</v>
      </c>
      <c r="S14" s="59">
        <v>11</v>
      </c>
      <c r="T14" s="59">
        <v>107.5</v>
      </c>
      <c r="U14" s="59">
        <v>2</v>
      </c>
      <c r="V14" s="59">
        <v>21.5</v>
      </c>
      <c r="W14" s="59">
        <v>6</v>
      </c>
      <c r="X14" s="59">
        <v>64.5</v>
      </c>
      <c r="Y14" s="59">
        <f t="shared" si="2"/>
        <v>43</v>
      </c>
      <c r="Z14" s="59">
        <f t="shared" si="3"/>
        <v>430</v>
      </c>
      <c r="AA14" s="59">
        <v>15</v>
      </c>
      <c r="AB14" s="59">
        <v>45</v>
      </c>
      <c r="AC14" s="59">
        <v>45</v>
      </c>
      <c r="AD14" s="59">
        <v>135</v>
      </c>
      <c r="AE14" s="59">
        <v>27</v>
      </c>
      <c r="AF14" s="59">
        <v>405</v>
      </c>
      <c r="AG14" s="59">
        <v>39</v>
      </c>
      <c r="AH14" s="59">
        <v>117</v>
      </c>
      <c r="AI14" s="59">
        <v>30</v>
      </c>
      <c r="AJ14" s="59">
        <v>90</v>
      </c>
      <c r="AK14" s="59">
        <v>36</v>
      </c>
      <c r="AL14" s="59">
        <v>108</v>
      </c>
      <c r="AM14" s="59">
        <f t="shared" si="4"/>
        <v>898</v>
      </c>
      <c r="AN14" s="59">
        <f t="shared" si="5"/>
        <v>2397.0088909999999</v>
      </c>
      <c r="AO14" s="59">
        <v>132</v>
      </c>
      <c r="AP14" s="59">
        <v>353.65</v>
      </c>
      <c r="AQ14" s="59">
        <v>0</v>
      </c>
      <c r="AR14" s="59">
        <v>0</v>
      </c>
      <c r="AS14" s="59">
        <v>0</v>
      </c>
      <c r="AT14" s="59">
        <v>0</v>
      </c>
      <c r="AU14" s="59">
        <v>4</v>
      </c>
      <c r="AV14" s="59">
        <v>60</v>
      </c>
      <c r="AW14" s="59">
        <v>0</v>
      </c>
      <c r="AX14" s="59">
        <v>0</v>
      </c>
      <c r="AY14" s="59">
        <v>47</v>
      </c>
      <c r="AZ14" s="59">
        <v>140</v>
      </c>
      <c r="BA14" s="59">
        <v>51</v>
      </c>
      <c r="BB14" s="59">
        <v>200</v>
      </c>
      <c r="BC14" s="59">
        <v>928</v>
      </c>
      <c r="BD14" s="59">
        <v>2557.7199999999998</v>
      </c>
    </row>
    <row r="15" spans="1:56" s="105" customFormat="1" ht="15.75" x14ac:dyDescent="0.25">
      <c r="A15" s="59">
        <v>8</v>
      </c>
      <c r="B15" s="59" t="s">
        <v>43</v>
      </c>
      <c r="C15" s="190">
        <f>'Crop Loan'!FY18</f>
        <v>0</v>
      </c>
      <c r="D15" s="190">
        <f>'Crop Loan'!FZ18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Loan'!FY19</f>
        <v>1157</v>
      </c>
      <c r="D16" s="190">
        <f>'Crop Loan'!FZ19</f>
        <v>1292</v>
      </c>
      <c r="E16" s="59">
        <v>251</v>
      </c>
      <c r="F16" s="59">
        <v>670.37017500000002</v>
      </c>
      <c r="G16" s="59">
        <v>92</v>
      </c>
      <c r="H16" s="59">
        <v>227.20499999999998</v>
      </c>
      <c r="I16" s="59">
        <v>48</v>
      </c>
      <c r="J16" s="59">
        <v>320.02289999999999</v>
      </c>
      <c r="K16" s="59">
        <v>56</v>
      </c>
      <c r="L16" s="59">
        <v>45.635400000000004</v>
      </c>
      <c r="M16" s="190">
        <f t="shared" si="0"/>
        <v>1512</v>
      </c>
      <c r="N16" s="190">
        <f t="shared" si="1"/>
        <v>2328.0284750000001</v>
      </c>
      <c r="O16" s="59">
        <v>35</v>
      </c>
      <c r="P16" s="59">
        <v>337.75</v>
      </c>
      <c r="Q16" s="59">
        <v>19</v>
      </c>
      <c r="R16" s="59">
        <v>193</v>
      </c>
      <c r="S16" s="59">
        <v>24</v>
      </c>
      <c r="T16" s="59">
        <v>241.25</v>
      </c>
      <c r="U16" s="59">
        <v>5</v>
      </c>
      <c r="V16" s="59">
        <v>48.25</v>
      </c>
      <c r="W16" s="59">
        <v>15</v>
      </c>
      <c r="X16" s="59">
        <v>144.75</v>
      </c>
      <c r="Y16" s="59">
        <f t="shared" si="2"/>
        <v>98</v>
      </c>
      <c r="Z16" s="59">
        <f t="shared" si="3"/>
        <v>965</v>
      </c>
      <c r="AA16" s="59">
        <v>31</v>
      </c>
      <c r="AB16" s="59">
        <v>95</v>
      </c>
      <c r="AC16" s="59">
        <v>95</v>
      </c>
      <c r="AD16" s="59">
        <v>285</v>
      </c>
      <c r="AE16" s="59">
        <v>57</v>
      </c>
      <c r="AF16" s="59">
        <v>855</v>
      </c>
      <c r="AG16" s="59">
        <v>83</v>
      </c>
      <c r="AH16" s="59">
        <v>247</v>
      </c>
      <c r="AI16" s="59">
        <v>64</v>
      </c>
      <c r="AJ16" s="59">
        <v>190</v>
      </c>
      <c r="AK16" s="59">
        <v>76</v>
      </c>
      <c r="AL16" s="59">
        <v>228</v>
      </c>
      <c r="AM16" s="59">
        <f t="shared" si="4"/>
        <v>2016</v>
      </c>
      <c r="AN16" s="59">
        <f t="shared" si="5"/>
        <v>5193.0284750000001</v>
      </c>
      <c r="AO16" s="59">
        <v>318</v>
      </c>
      <c r="AP16" s="59">
        <v>832.93</v>
      </c>
      <c r="AQ16" s="59">
        <v>0</v>
      </c>
      <c r="AR16" s="59">
        <v>0</v>
      </c>
      <c r="AS16" s="59">
        <v>0</v>
      </c>
      <c r="AT16" s="59">
        <v>0</v>
      </c>
      <c r="AU16" s="59">
        <v>9</v>
      </c>
      <c r="AV16" s="59">
        <v>135</v>
      </c>
      <c r="AW16" s="59">
        <v>0</v>
      </c>
      <c r="AX16" s="59">
        <v>0</v>
      </c>
      <c r="AY16" s="59">
        <v>105</v>
      </c>
      <c r="AZ16" s="59">
        <v>315</v>
      </c>
      <c r="BA16" s="59">
        <v>114</v>
      </c>
      <c r="BB16" s="59">
        <v>450</v>
      </c>
      <c r="BC16" s="59">
        <v>2230</v>
      </c>
      <c r="BD16" s="59">
        <v>6002.87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Loan'!FY20</f>
        <v>12297</v>
      </c>
      <c r="D17" s="190">
        <f>'Crop Loan'!FZ20</f>
        <v>15700</v>
      </c>
      <c r="E17" s="59">
        <v>2657</v>
      </c>
      <c r="F17" s="59">
        <v>7416.7639499999996</v>
      </c>
      <c r="G17" s="59">
        <v>1064</v>
      </c>
      <c r="H17" s="59">
        <v>4827.5190000000002</v>
      </c>
      <c r="I17" s="59">
        <v>477</v>
      </c>
      <c r="J17" s="59">
        <v>4640.3928000000005</v>
      </c>
      <c r="K17" s="59">
        <v>445</v>
      </c>
      <c r="L17" s="59">
        <v>353.84931</v>
      </c>
      <c r="M17" s="190">
        <f t="shared" si="0"/>
        <v>15876</v>
      </c>
      <c r="N17" s="190">
        <f t="shared" si="1"/>
        <v>28111.006060000003</v>
      </c>
      <c r="O17" s="59">
        <v>7651</v>
      </c>
      <c r="P17" s="59">
        <v>7651.83</v>
      </c>
      <c r="Q17" s="59">
        <v>1278</v>
      </c>
      <c r="R17" s="59">
        <v>12746.98</v>
      </c>
      <c r="S17" s="59">
        <v>678</v>
      </c>
      <c r="T17" s="59">
        <v>2040.38</v>
      </c>
      <c r="U17" s="59">
        <v>425</v>
      </c>
      <c r="V17" s="59">
        <v>1275.31</v>
      </c>
      <c r="W17" s="59">
        <v>594</v>
      </c>
      <c r="X17" s="59">
        <v>1785.58</v>
      </c>
      <c r="Y17" s="59">
        <f t="shared" si="2"/>
        <v>10626</v>
      </c>
      <c r="Z17" s="59">
        <f t="shared" si="3"/>
        <v>25500.080000000002</v>
      </c>
      <c r="AA17" s="59">
        <v>456</v>
      </c>
      <c r="AB17" s="59">
        <v>450.05</v>
      </c>
      <c r="AC17" s="59">
        <v>296</v>
      </c>
      <c r="AD17" s="59">
        <v>900.19</v>
      </c>
      <c r="AE17" s="59">
        <v>385</v>
      </c>
      <c r="AF17" s="59">
        <v>3750.48</v>
      </c>
      <c r="AG17" s="59">
        <v>1126</v>
      </c>
      <c r="AH17" s="59">
        <v>1124.92</v>
      </c>
      <c r="AI17" s="59">
        <v>676</v>
      </c>
      <c r="AJ17" s="59">
        <v>674.92</v>
      </c>
      <c r="AK17" s="59">
        <v>598</v>
      </c>
      <c r="AL17" s="59">
        <v>600.08000000000004</v>
      </c>
      <c r="AM17" s="59">
        <f t="shared" si="4"/>
        <v>30039</v>
      </c>
      <c r="AN17" s="59">
        <f t="shared" si="5"/>
        <v>61111.726060000008</v>
      </c>
      <c r="AO17" s="59">
        <v>4639</v>
      </c>
      <c r="AP17" s="59">
        <v>9635.1299999999992</v>
      </c>
      <c r="AQ17" s="59">
        <v>0</v>
      </c>
      <c r="AR17" s="59">
        <v>0</v>
      </c>
      <c r="AS17" s="59">
        <v>0</v>
      </c>
      <c r="AT17" s="59">
        <v>0</v>
      </c>
      <c r="AU17" s="59">
        <v>402</v>
      </c>
      <c r="AV17" s="59">
        <v>3999.51</v>
      </c>
      <c r="AW17" s="59">
        <v>0</v>
      </c>
      <c r="AX17" s="59">
        <v>0</v>
      </c>
      <c r="AY17" s="59">
        <v>2000</v>
      </c>
      <c r="AZ17" s="59">
        <v>6011.61</v>
      </c>
      <c r="BA17" s="59">
        <v>2402</v>
      </c>
      <c r="BB17" s="59">
        <v>10011.120000000001</v>
      </c>
      <c r="BC17" s="59">
        <v>33339</v>
      </c>
      <c r="BD17" s="59">
        <v>74245.240000000005</v>
      </c>
    </row>
    <row r="18" spans="1:56" s="105" customFormat="1" ht="15.75" x14ac:dyDescent="0.25">
      <c r="A18" s="59">
        <v>11</v>
      </c>
      <c r="B18" s="59" t="s">
        <v>46</v>
      </c>
      <c r="C18" s="190">
        <f>'Crop Loan'!FY21</f>
        <v>580</v>
      </c>
      <c r="D18" s="190">
        <f>'Crop Loan'!FZ21</f>
        <v>602</v>
      </c>
      <c r="E18" s="59">
        <v>127</v>
      </c>
      <c r="F18" s="59">
        <v>266.09958</v>
      </c>
      <c r="G18" s="59">
        <v>34</v>
      </c>
      <c r="H18" s="59">
        <v>78.066000000000003</v>
      </c>
      <c r="I18" s="59">
        <v>17</v>
      </c>
      <c r="J18" s="59">
        <v>109.46339999999999</v>
      </c>
      <c r="K18" s="59">
        <v>22</v>
      </c>
      <c r="L18" s="59">
        <v>16.686810000000005</v>
      </c>
      <c r="M18" s="190">
        <f t="shared" si="0"/>
        <v>746</v>
      </c>
      <c r="N18" s="190">
        <f t="shared" si="1"/>
        <v>994.24979000000008</v>
      </c>
      <c r="O18" s="59">
        <v>23</v>
      </c>
      <c r="P18" s="59">
        <v>227.5</v>
      </c>
      <c r="Q18" s="59">
        <v>14</v>
      </c>
      <c r="R18" s="59">
        <v>130</v>
      </c>
      <c r="S18" s="59">
        <v>16</v>
      </c>
      <c r="T18" s="59">
        <v>162.5</v>
      </c>
      <c r="U18" s="59">
        <v>4</v>
      </c>
      <c r="V18" s="59">
        <v>32.5</v>
      </c>
      <c r="W18" s="59">
        <v>10</v>
      </c>
      <c r="X18" s="59">
        <v>97.5</v>
      </c>
      <c r="Y18" s="59">
        <f t="shared" si="2"/>
        <v>67</v>
      </c>
      <c r="Z18" s="59">
        <f t="shared" si="3"/>
        <v>650</v>
      </c>
      <c r="AA18" s="59">
        <v>24</v>
      </c>
      <c r="AB18" s="59">
        <v>70</v>
      </c>
      <c r="AC18" s="59">
        <v>70</v>
      </c>
      <c r="AD18" s="59">
        <v>210</v>
      </c>
      <c r="AE18" s="59">
        <v>42</v>
      </c>
      <c r="AF18" s="59">
        <v>630</v>
      </c>
      <c r="AG18" s="59">
        <v>60</v>
      </c>
      <c r="AH18" s="59">
        <v>182</v>
      </c>
      <c r="AI18" s="59">
        <v>46</v>
      </c>
      <c r="AJ18" s="59">
        <v>140</v>
      </c>
      <c r="AK18" s="59">
        <v>56</v>
      </c>
      <c r="AL18" s="59">
        <v>168</v>
      </c>
      <c r="AM18" s="59">
        <f t="shared" si="4"/>
        <v>1111</v>
      </c>
      <c r="AN18" s="59">
        <f t="shared" si="5"/>
        <v>3044.2497899999998</v>
      </c>
      <c r="AO18" s="59">
        <v>167</v>
      </c>
      <c r="AP18" s="59">
        <v>476.24</v>
      </c>
      <c r="AQ18" s="59">
        <v>0</v>
      </c>
      <c r="AR18" s="59">
        <v>0</v>
      </c>
      <c r="AS18" s="59">
        <v>0</v>
      </c>
      <c r="AT18" s="59">
        <v>0</v>
      </c>
      <c r="AU18" s="59">
        <v>3</v>
      </c>
      <c r="AV18" s="59">
        <v>15</v>
      </c>
      <c r="AW18" s="59">
        <v>0</v>
      </c>
      <c r="AX18" s="59">
        <v>0</v>
      </c>
      <c r="AY18" s="59">
        <v>12</v>
      </c>
      <c r="AZ18" s="59">
        <v>35</v>
      </c>
      <c r="BA18" s="59">
        <v>15</v>
      </c>
      <c r="BB18" s="59">
        <v>50</v>
      </c>
      <c r="BC18" s="59">
        <v>1126</v>
      </c>
      <c r="BD18" s="59">
        <v>3224.9</v>
      </c>
    </row>
    <row r="19" spans="1:56" s="105" customFormat="1" ht="15.75" x14ac:dyDescent="0.25">
      <c r="A19" s="59">
        <v>12</v>
      </c>
      <c r="B19" s="59" t="s">
        <v>47</v>
      </c>
      <c r="C19" s="190">
        <f>'Crop Loan'!FY22</f>
        <v>4700</v>
      </c>
      <c r="D19" s="190">
        <f>'Crop Loan'!FZ22</f>
        <v>6000</v>
      </c>
      <c r="E19" s="59">
        <v>884</v>
      </c>
      <c r="F19" s="59">
        <v>2829.96342</v>
      </c>
      <c r="G19" s="59">
        <v>133</v>
      </c>
      <c r="H19" s="59">
        <v>658.30500000000006</v>
      </c>
      <c r="I19" s="59">
        <v>248</v>
      </c>
      <c r="J19" s="59">
        <v>1699.2261000000001</v>
      </c>
      <c r="K19" s="59">
        <v>48</v>
      </c>
      <c r="L19" s="59">
        <v>39.110849999999999</v>
      </c>
      <c r="M19" s="190">
        <f t="shared" si="0"/>
        <v>5880</v>
      </c>
      <c r="N19" s="190">
        <f t="shared" si="1"/>
        <v>10568.300369999999</v>
      </c>
      <c r="O19" s="59">
        <v>95</v>
      </c>
      <c r="P19" s="59">
        <v>954.61</v>
      </c>
      <c r="Q19" s="59">
        <v>18</v>
      </c>
      <c r="R19" s="59">
        <v>176</v>
      </c>
      <c r="S19" s="59">
        <v>44</v>
      </c>
      <c r="T19" s="59">
        <v>426.86</v>
      </c>
      <c r="U19" s="59">
        <v>20</v>
      </c>
      <c r="V19" s="59">
        <v>199.11</v>
      </c>
      <c r="W19" s="59">
        <v>61</v>
      </c>
      <c r="X19" s="59">
        <v>623.35</v>
      </c>
      <c r="Y19" s="59">
        <f t="shared" si="2"/>
        <v>238</v>
      </c>
      <c r="Z19" s="59">
        <f t="shared" si="3"/>
        <v>2379.9300000000003</v>
      </c>
      <c r="AA19" s="59">
        <v>119</v>
      </c>
      <c r="AB19" s="59">
        <v>360.32</v>
      </c>
      <c r="AC19" s="59">
        <v>160</v>
      </c>
      <c r="AD19" s="59">
        <v>483.21</v>
      </c>
      <c r="AE19" s="59">
        <v>326</v>
      </c>
      <c r="AF19" s="59">
        <v>4891.01</v>
      </c>
      <c r="AG19" s="59">
        <v>125</v>
      </c>
      <c r="AH19" s="59">
        <v>369.45</v>
      </c>
      <c r="AI19" s="59">
        <v>162</v>
      </c>
      <c r="AJ19" s="59">
        <v>479.58</v>
      </c>
      <c r="AK19" s="59">
        <v>139</v>
      </c>
      <c r="AL19" s="59">
        <v>416.6</v>
      </c>
      <c r="AM19" s="59">
        <f t="shared" si="4"/>
        <v>7149</v>
      </c>
      <c r="AN19" s="59">
        <f t="shared" si="5"/>
        <v>19948.400369999999</v>
      </c>
      <c r="AO19" s="59">
        <v>1097</v>
      </c>
      <c r="AP19" s="59">
        <v>3124.41</v>
      </c>
      <c r="AQ19" s="59">
        <v>0</v>
      </c>
      <c r="AR19" s="59">
        <v>0</v>
      </c>
      <c r="AS19" s="59">
        <v>0</v>
      </c>
      <c r="AT19" s="59">
        <v>0</v>
      </c>
      <c r="AU19" s="59">
        <v>37</v>
      </c>
      <c r="AV19" s="59">
        <v>561.49</v>
      </c>
      <c r="AW19" s="59">
        <v>0</v>
      </c>
      <c r="AX19" s="59">
        <v>0</v>
      </c>
      <c r="AY19" s="59">
        <v>528</v>
      </c>
      <c r="AZ19" s="59">
        <v>1588.49</v>
      </c>
      <c r="BA19" s="59">
        <v>565</v>
      </c>
      <c r="BB19" s="59">
        <v>2149.98</v>
      </c>
      <c r="BC19" s="59">
        <v>7875</v>
      </c>
      <c r="BD19" s="59">
        <v>22979.31</v>
      </c>
    </row>
    <row r="20" spans="1:56" s="107" customFormat="1" ht="15.75" x14ac:dyDescent="0.25">
      <c r="A20" s="106"/>
      <c r="B20" s="91" t="s">
        <v>48</v>
      </c>
      <c r="C20" s="188">
        <f>SUM(C8:C19)</f>
        <v>69215</v>
      </c>
      <c r="D20" s="188">
        <f t="shared" ref="D20:BD20" si="6">SUM(D8:D19)</f>
        <v>83951</v>
      </c>
      <c r="E20" s="188">
        <f t="shared" si="6"/>
        <v>11064</v>
      </c>
      <c r="F20" s="188">
        <f t="shared" si="6"/>
        <v>31059.090525</v>
      </c>
      <c r="G20" s="188">
        <f t="shared" si="6"/>
        <v>3260</v>
      </c>
      <c r="H20" s="188">
        <f t="shared" si="6"/>
        <v>12781.503000000002</v>
      </c>
      <c r="I20" s="188">
        <f t="shared" si="6"/>
        <v>1873</v>
      </c>
      <c r="J20" s="188">
        <f t="shared" si="6"/>
        <v>16002.173699999999</v>
      </c>
      <c r="K20" s="188">
        <f t="shared" si="6"/>
        <v>1844</v>
      </c>
      <c r="L20" s="188">
        <f t="shared" si="6"/>
        <v>1627.7695200000001</v>
      </c>
      <c r="M20" s="188">
        <f t="shared" si="6"/>
        <v>83996</v>
      </c>
      <c r="N20" s="188">
        <f t="shared" si="6"/>
        <v>132640.03374499999</v>
      </c>
      <c r="O20" s="188">
        <f t="shared" si="6"/>
        <v>9032</v>
      </c>
      <c r="P20" s="188">
        <f t="shared" si="6"/>
        <v>21335.54</v>
      </c>
      <c r="Q20" s="188">
        <f t="shared" si="6"/>
        <v>1924</v>
      </c>
      <c r="R20" s="188">
        <f t="shared" si="6"/>
        <v>19141.84</v>
      </c>
      <c r="S20" s="188">
        <f t="shared" si="6"/>
        <v>1495</v>
      </c>
      <c r="T20" s="188">
        <f t="shared" si="6"/>
        <v>10073.99</v>
      </c>
      <c r="U20" s="188">
        <f t="shared" si="6"/>
        <v>632</v>
      </c>
      <c r="V20" s="188">
        <f t="shared" si="6"/>
        <v>3075.79</v>
      </c>
      <c r="W20" s="188">
        <f t="shared" si="6"/>
        <v>1147</v>
      </c>
      <c r="X20" s="188">
        <f t="shared" si="6"/>
        <v>7193.1399999999994</v>
      </c>
      <c r="Y20" s="188">
        <f t="shared" si="6"/>
        <v>14230</v>
      </c>
      <c r="Z20" s="188">
        <f t="shared" si="6"/>
        <v>60820.30000000001</v>
      </c>
      <c r="AA20" s="188">
        <f t="shared" si="6"/>
        <v>2035</v>
      </c>
      <c r="AB20" s="188">
        <f t="shared" si="6"/>
        <v>5198.97</v>
      </c>
      <c r="AC20" s="188">
        <f t="shared" si="6"/>
        <v>4686</v>
      </c>
      <c r="AD20" s="188">
        <f t="shared" si="6"/>
        <v>14064.38</v>
      </c>
      <c r="AE20" s="188">
        <f t="shared" si="6"/>
        <v>2917</v>
      </c>
      <c r="AF20" s="188">
        <f t="shared" si="6"/>
        <v>41640.210000000006</v>
      </c>
      <c r="AG20" s="188">
        <f t="shared" si="6"/>
        <v>4630</v>
      </c>
      <c r="AH20" s="188">
        <f t="shared" si="6"/>
        <v>11616.26</v>
      </c>
      <c r="AI20" s="188">
        <f t="shared" si="6"/>
        <v>3657</v>
      </c>
      <c r="AJ20" s="188">
        <f t="shared" si="6"/>
        <v>9609.869999999999</v>
      </c>
      <c r="AK20" s="188">
        <f t="shared" si="6"/>
        <v>3987</v>
      </c>
      <c r="AL20" s="188">
        <f t="shared" si="6"/>
        <v>10770.9</v>
      </c>
      <c r="AM20" s="188">
        <f t="shared" si="6"/>
        <v>120138</v>
      </c>
      <c r="AN20" s="188">
        <f t="shared" si="6"/>
        <v>286360.92374499998</v>
      </c>
      <c r="AO20" s="188">
        <f t="shared" si="6"/>
        <v>18504</v>
      </c>
      <c r="AP20" s="188">
        <f t="shared" si="6"/>
        <v>44447.66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693</v>
      </c>
      <c r="AV20" s="188">
        <f t="shared" si="6"/>
        <v>8250.9699999999993</v>
      </c>
      <c r="AW20" s="188">
        <f t="shared" si="6"/>
        <v>0</v>
      </c>
      <c r="AX20" s="188">
        <f t="shared" si="6"/>
        <v>0</v>
      </c>
      <c r="AY20" s="188">
        <f t="shared" si="6"/>
        <v>5442</v>
      </c>
      <c r="AZ20" s="188">
        <f t="shared" si="6"/>
        <v>16360.19</v>
      </c>
      <c r="BA20" s="188">
        <f t="shared" si="6"/>
        <v>6135</v>
      </c>
      <c r="BB20" s="188">
        <f t="shared" si="6"/>
        <v>24611.16</v>
      </c>
      <c r="BC20" s="188">
        <f t="shared" si="6"/>
        <v>129511</v>
      </c>
      <c r="BD20" s="188">
        <f t="shared" si="6"/>
        <v>320928.79000000004</v>
      </c>
    </row>
    <row r="21" spans="1:56" s="105" customFormat="1" ht="15.75" x14ac:dyDescent="0.25">
      <c r="A21" s="59">
        <v>13</v>
      </c>
      <c r="B21" s="59" t="s">
        <v>49</v>
      </c>
      <c r="C21" s="190">
        <f>'Crop Loan'!FY24</f>
        <v>3343</v>
      </c>
      <c r="D21" s="190">
        <f>'Crop Loan'!FZ24</f>
        <v>4000</v>
      </c>
      <c r="E21" s="59">
        <v>241</v>
      </c>
      <c r="F21" s="59">
        <v>1537.1370000000002</v>
      </c>
      <c r="G21" s="59">
        <v>171</v>
      </c>
      <c r="H21" s="59">
        <v>421.95599999999996</v>
      </c>
      <c r="I21" s="59">
        <v>91</v>
      </c>
      <c r="J21" s="59">
        <v>535.04226000000017</v>
      </c>
      <c r="K21" s="59">
        <v>107</v>
      </c>
      <c r="L21" s="59">
        <v>84.760830000000013</v>
      </c>
      <c r="M21" s="190">
        <f t="shared" ref="M21:M34" si="7">C21+E21+I21+K21</f>
        <v>3782</v>
      </c>
      <c r="N21" s="190">
        <f t="shared" ref="N21:N34" si="8">D21+F21+J21+L21</f>
        <v>6156.940090000001</v>
      </c>
      <c r="O21" s="59">
        <v>47</v>
      </c>
      <c r="P21" s="59">
        <v>455</v>
      </c>
      <c r="Q21" s="59">
        <v>27</v>
      </c>
      <c r="R21" s="59">
        <v>260</v>
      </c>
      <c r="S21" s="59">
        <v>33</v>
      </c>
      <c r="T21" s="59">
        <v>325</v>
      </c>
      <c r="U21" s="59">
        <v>8</v>
      </c>
      <c r="V21" s="59">
        <v>65</v>
      </c>
      <c r="W21" s="59">
        <v>18</v>
      </c>
      <c r="X21" s="59">
        <v>195</v>
      </c>
      <c r="Y21" s="59">
        <f>O21+Q21+S21+U21+W21</f>
        <v>133</v>
      </c>
      <c r="Z21" s="59">
        <f>P21+R21+T21+V21+X21</f>
        <v>1300</v>
      </c>
      <c r="AA21" s="59">
        <v>84</v>
      </c>
      <c r="AB21" s="59">
        <v>250</v>
      </c>
      <c r="AC21" s="59">
        <v>252</v>
      </c>
      <c r="AD21" s="59">
        <v>750</v>
      </c>
      <c r="AE21" s="59">
        <v>152</v>
      </c>
      <c r="AF21" s="59">
        <v>2250</v>
      </c>
      <c r="AG21" s="59">
        <v>216</v>
      </c>
      <c r="AH21" s="59">
        <v>650</v>
      </c>
      <c r="AI21" s="59">
        <v>166</v>
      </c>
      <c r="AJ21" s="59">
        <v>500</v>
      </c>
      <c r="AK21" s="59">
        <v>200</v>
      </c>
      <c r="AL21" s="59">
        <v>600</v>
      </c>
      <c r="AM21" s="59">
        <f t="shared" ref="AM21:AM34" si="9">M21+Y21+AA21+AC21+AE21+AG21+AI21+AK21</f>
        <v>4985</v>
      </c>
      <c r="AN21" s="59">
        <f t="shared" ref="AN21:AN34" si="10">N21+Z21+AB21+AD21+AF21+AH21+AJ21+AL21</f>
        <v>12456.94009</v>
      </c>
      <c r="AO21" s="59">
        <v>807</v>
      </c>
      <c r="AP21" s="59">
        <v>1881.49</v>
      </c>
      <c r="AQ21" s="59">
        <v>0</v>
      </c>
      <c r="AR21" s="59">
        <v>0</v>
      </c>
      <c r="AS21" s="59">
        <v>0</v>
      </c>
      <c r="AT21" s="59">
        <v>0</v>
      </c>
      <c r="AU21" s="59">
        <v>11</v>
      </c>
      <c r="AV21" s="59">
        <v>150</v>
      </c>
      <c r="AW21" s="59">
        <v>0</v>
      </c>
      <c r="AX21" s="59">
        <v>0</v>
      </c>
      <c r="AY21" s="59">
        <v>117</v>
      </c>
      <c r="AZ21" s="59">
        <v>350</v>
      </c>
      <c r="BA21" s="59">
        <v>128</v>
      </c>
      <c r="BB21" s="59">
        <v>500</v>
      </c>
      <c r="BC21" s="59">
        <v>5513</v>
      </c>
      <c r="BD21" s="59">
        <v>13043.32</v>
      </c>
    </row>
    <row r="22" spans="1:56" s="105" customFormat="1" ht="15.75" x14ac:dyDescent="0.25">
      <c r="A22" s="59">
        <v>14</v>
      </c>
      <c r="B22" s="59" t="s">
        <v>50</v>
      </c>
      <c r="C22" s="190">
        <f>'Crop Loan'!FY25</f>
        <v>1546</v>
      </c>
      <c r="D22" s="190">
        <f>'Crop Loan'!FZ25</f>
        <v>2200</v>
      </c>
      <c r="E22" s="59">
        <v>2333</v>
      </c>
      <c r="F22" s="59">
        <v>7838.7328259999995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3879</v>
      </c>
      <c r="N22" s="190">
        <f t="shared" si="8"/>
        <v>10038.732825999999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3000</v>
      </c>
      <c r="X22" s="59">
        <v>29999.97</v>
      </c>
      <c r="Y22" s="59">
        <f t="shared" ref="Y22:Y34" si="11">O22+Q22+S22+U22+W22</f>
        <v>3000</v>
      </c>
      <c r="Z22" s="59">
        <f t="shared" ref="Z22:Z34" si="12">P22+R22+T22+V22+X22</f>
        <v>29999.97</v>
      </c>
      <c r="AA22" s="59">
        <v>14</v>
      </c>
      <c r="AB22" s="59">
        <v>41.66</v>
      </c>
      <c r="AC22" s="59">
        <v>56</v>
      </c>
      <c r="AD22" s="59">
        <v>166.64</v>
      </c>
      <c r="AE22" s="59">
        <v>56</v>
      </c>
      <c r="AF22" s="59">
        <v>833.31</v>
      </c>
      <c r="AG22" s="59">
        <v>111</v>
      </c>
      <c r="AH22" s="59">
        <v>333.37</v>
      </c>
      <c r="AI22" s="59">
        <v>319</v>
      </c>
      <c r="AJ22" s="59">
        <v>958.33</v>
      </c>
      <c r="AK22" s="59">
        <v>56</v>
      </c>
      <c r="AL22" s="59">
        <v>166.64</v>
      </c>
      <c r="AM22" s="59">
        <f t="shared" si="9"/>
        <v>7491</v>
      </c>
      <c r="AN22" s="59">
        <f t="shared" si="10"/>
        <v>42538.652826000005</v>
      </c>
      <c r="AO22" s="59">
        <v>1274</v>
      </c>
      <c r="AP22" s="59">
        <v>6676.34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500</v>
      </c>
      <c r="AZ22" s="59">
        <v>1500</v>
      </c>
      <c r="BA22" s="59">
        <v>500</v>
      </c>
      <c r="BB22" s="59">
        <v>1500</v>
      </c>
      <c r="BC22" s="59">
        <v>8991</v>
      </c>
      <c r="BD22" s="59">
        <v>46008.92</v>
      </c>
    </row>
    <row r="23" spans="1:56" s="105" customFormat="1" ht="15.75" x14ac:dyDescent="0.25">
      <c r="A23" s="59">
        <v>15</v>
      </c>
      <c r="B23" s="59" t="s">
        <v>51</v>
      </c>
      <c r="C23" s="190">
        <f>'Crop Loan'!FY26</f>
        <v>191</v>
      </c>
      <c r="D23" s="190">
        <f>'Crop Loan'!FZ26</f>
        <v>225</v>
      </c>
      <c r="E23" s="59">
        <v>127</v>
      </c>
      <c r="F23" s="59">
        <v>295.57710000000003</v>
      </c>
      <c r="G23" s="59">
        <v>34</v>
      </c>
      <c r="H23" s="59">
        <v>81.144000000000005</v>
      </c>
      <c r="I23" s="59">
        <v>18</v>
      </c>
      <c r="J23" s="59">
        <v>102.86190000000001</v>
      </c>
      <c r="K23" s="59">
        <v>20</v>
      </c>
      <c r="L23" s="59">
        <v>16.300439999999998</v>
      </c>
      <c r="M23" s="190">
        <f t="shared" si="7"/>
        <v>356</v>
      </c>
      <c r="N23" s="190">
        <f t="shared" si="8"/>
        <v>639.73943999999995</v>
      </c>
      <c r="O23" s="59">
        <v>21</v>
      </c>
      <c r="P23" s="59">
        <v>206.5</v>
      </c>
      <c r="Q23" s="59">
        <v>12</v>
      </c>
      <c r="R23" s="59">
        <v>118</v>
      </c>
      <c r="S23" s="59">
        <v>15</v>
      </c>
      <c r="T23" s="59">
        <v>147.5</v>
      </c>
      <c r="U23" s="59">
        <v>3</v>
      </c>
      <c r="V23" s="59">
        <v>29.5</v>
      </c>
      <c r="W23" s="59">
        <v>9</v>
      </c>
      <c r="X23" s="59">
        <v>88.5</v>
      </c>
      <c r="Y23" s="59">
        <f t="shared" si="11"/>
        <v>60</v>
      </c>
      <c r="Z23" s="59">
        <f t="shared" si="12"/>
        <v>590</v>
      </c>
      <c r="AA23" s="59">
        <v>11</v>
      </c>
      <c r="AB23" s="59">
        <v>35</v>
      </c>
      <c r="AC23" s="59">
        <v>35</v>
      </c>
      <c r="AD23" s="59">
        <v>105</v>
      </c>
      <c r="AE23" s="59">
        <v>21</v>
      </c>
      <c r="AF23" s="59">
        <v>315</v>
      </c>
      <c r="AG23" s="59">
        <v>31</v>
      </c>
      <c r="AH23" s="59">
        <v>91</v>
      </c>
      <c r="AI23" s="59">
        <v>24</v>
      </c>
      <c r="AJ23" s="59">
        <v>70</v>
      </c>
      <c r="AK23" s="59">
        <v>28</v>
      </c>
      <c r="AL23" s="59">
        <v>84</v>
      </c>
      <c r="AM23" s="59">
        <f t="shared" si="9"/>
        <v>566</v>
      </c>
      <c r="AN23" s="59">
        <f t="shared" si="10"/>
        <v>1929.7394399999998</v>
      </c>
      <c r="AO23" s="59">
        <v>85</v>
      </c>
      <c r="AP23" s="59">
        <v>302.70999999999998</v>
      </c>
      <c r="AQ23" s="59">
        <v>0</v>
      </c>
      <c r="AR23" s="59">
        <v>0</v>
      </c>
      <c r="AS23" s="59">
        <v>0</v>
      </c>
      <c r="AT23" s="59">
        <v>0</v>
      </c>
      <c r="AU23" s="59">
        <v>2</v>
      </c>
      <c r="AV23" s="59">
        <v>15</v>
      </c>
      <c r="AW23" s="59">
        <v>0</v>
      </c>
      <c r="AX23" s="59">
        <v>0</v>
      </c>
      <c r="AY23" s="59">
        <v>12</v>
      </c>
      <c r="AZ23" s="59">
        <v>35</v>
      </c>
      <c r="BA23" s="59">
        <v>14</v>
      </c>
      <c r="BB23" s="59">
        <v>50</v>
      </c>
      <c r="BC23" s="59">
        <v>580</v>
      </c>
      <c r="BD23" s="59">
        <v>2068.1</v>
      </c>
    </row>
    <row r="24" spans="1:56" s="105" customFormat="1" ht="15.75" x14ac:dyDescent="0.25">
      <c r="A24" s="59">
        <v>16</v>
      </c>
      <c r="B24" s="59" t="s">
        <v>52</v>
      </c>
      <c r="C24" s="190">
        <f>'Crop Loan'!FY27</f>
        <v>0</v>
      </c>
      <c r="D24" s="190">
        <f>'Crop Loan'!FZ27</f>
        <v>0</v>
      </c>
      <c r="E24" s="59">
        <v>75</v>
      </c>
      <c r="F24" s="59">
        <v>177.34139999999999</v>
      </c>
      <c r="G24" s="59">
        <v>20</v>
      </c>
      <c r="H24" s="59">
        <v>48.681000000000004</v>
      </c>
      <c r="I24" s="59">
        <v>10</v>
      </c>
      <c r="J24" s="59">
        <v>61.717140000000008</v>
      </c>
      <c r="K24" s="59">
        <v>12</v>
      </c>
      <c r="L24" s="59">
        <v>9.7758900000000022</v>
      </c>
      <c r="M24" s="190">
        <f t="shared" si="7"/>
        <v>97</v>
      </c>
      <c r="N24" s="190">
        <f t="shared" si="8"/>
        <v>248.83443</v>
      </c>
      <c r="O24" s="59">
        <v>8</v>
      </c>
      <c r="P24" s="59">
        <v>75.25</v>
      </c>
      <c r="Q24" s="59">
        <v>4</v>
      </c>
      <c r="R24" s="59">
        <v>43</v>
      </c>
      <c r="S24" s="59">
        <v>5</v>
      </c>
      <c r="T24" s="59">
        <v>53.75</v>
      </c>
      <c r="U24" s="59">
        <v>1</v>
      </c>
      <c r="V24" s="59">
        <v>10.75</v>
      </c>
      <c r="W24" s="59">
        <v>3</v>
      </c>
      <c r="X24" s="59">
        <v>32.25</v>
      </c>
      <c r="Y24" s="59">
        <f t="shared" si="11"/>
        <v>21</v>
      </c>
      <c r="Z24" s="59">
        <f t="shared" si="12"/>
        <v>215</v>
      </c>
      <c r="AA24" s="59">
        <v>8</v>
      </c>
      <c r="AB24" s="59">
        <v>25</v>
      </c>
      <c r="AC24" s="59">
        <v>25</v>
      </c>
      <c r="AD24" s="59">
        <v>75</v>
      </c>
      <c r="AE24" s="59">
        <v>15</v>
      </c>
      <c r="AF24" s="59">
        <v>225</v>
      </c>
      <c r="AG24" s="59">
        <v>22</v>
      </c>
      <c r="AH24" s="59">
        <v>65</v>
      </c>
      <c r="AI24" s="59">
        <v>17</v>
      </c>
      <c r="AJ24" s="59">
        <v>50</v>
      </c>
      <c r="AK24" s="59">
        <v>20</v>
      </c>
      <c r="AL24" s="59">
        <v>60</v>
      </c>
      <c r="AM24" s="59">
        <f t="shared" si="9"/>
        <v>225</v>
      </c>
      <c r="AN24" s="59">
        <f t="shared" si="10"/>
        <v>963.83443</v>
      </c>
      <c r="AO24" s="59">
        <v>34</v>
      </c>
      <c r="AP24" s="59">
        <v>154.80000000000001</v>
      </c>
      <c r="AQ24" s="59">
        <v>0</v>
      </c>
      <c r="AR24" s="59">
        <v>0</v>
      </c>
      <c r="AS24" s="59">
        <v>0</v>
      </c>
      <c r="AT24" s="59">
        <v>0</v>
      </c>
      <c r="AU24" s="59">
        <v>1</v>
      </c>
      <c r="AV24" s="59">
        <v>15</v>
      </c>
      <c r="AW24" s="59">
        <v>0</v>
      </c>
      <c r="AX24" s="59">
        <v>0</v>
      </c>
      <c r="AY24" s="59">
        <v>12</v>
      </c>
      <c r="AZ24" s="59">
        <v>35</v>
      </c>
      <c r="BA24" s="59">
        <v>13</v>
      </c>
      <c r="BB24" s="59">
        <v>50</v>
      </c>
      <c r="BC24" s="59">
        <v>238</v>
      </c>
      <c r="BD24" s="59">
        <v>1082.01</v>
      </c>
    </row>
    <row r="25" spans="1:56" s="105" customFormat="1" ht="15.75" x14ac:dyDescent="0.25">
      <c r="A25" s="59">
        <v>17</v>
      </c>
      <c r="B25" s="59" t="s">
        <v>53</v>
      </c>
      <c r="C25" s="190">
        <f>'Crop Loan'!FY28</f>
        <v>3309</v>
      </c>
      <c r="D25" s="190">
        <f>'Crop Loan'!FZ28</f>
        <v>4200</v>
      </c>
      <c r="E25" s="59">
        <v>127</v>
      </c>
      <c r="F25" s="59">
        <v>295.57710000000003</v>
      </c>
      <c r="G25" s="59">
        <v>34</v>
      </c>
      <c r="H25" s="59">
        <v>81.144000000000005</v>
      </c>
      <c r="I25" s="59">
        <v>18</v>
      </c>
      <c r="J25" s="59">
        <v>102.86190000000001</v>
      </c>
      <c r="K25" s="59">
        <v>20</v>
      </c>
      <c r="L25" s="59">
        <v>16.300439999999998</v>
      </c>
      <c r="M25" s="190">
        <f t="shared" si="7"/>
        <v>3474</v>
      </c>
      <c r="N25" s="190">
        <f t="shared" si="8"/>
        <v>4614.7394400000003</v>
      </c>
      <c r="O25" s="59">
        <v>36</v>
      </c>
      <c r="P25" s="59">
        <v>350</v>
      </c>
      <c r="Q25" s="59">
        <v>20</v>
      </c>
      <c r="R25" s="59">
        <v>200</v>
      </c>
      <c r="S25" s="59">
        <v>26</v>
      </c>
      <c r="T25" s="59">
        <v>250</v>
      </c>
      <c r="U25" s="59">
        <v>6</v>
      </c>
      <c r="V25" s="59">
        <v>50</v>
      </c>
      <c r="W25" s="59">
        <v>16</v>
      </c>
      <c r="X25" s="59">
        <v>150</v>
      </c>
      <c r="Y25" s="59">
        <f t="shared" si="11"/>
        <v>104</v>
      </c>
      <c r="Z25" s="59">
        <f t="shared" si="12"/>
        <v>1000</v>
      </c>
      <c r="AA25" s="59">
        <v>8</v>
      </c>
      <c r="AB25" s="59">
        <v>25</v>
      </c>
      <c r="AC25" s="59">
        <v>25</v>
      </c>
      <c r="AD25" s="59">
        <v>75</v>
      </c>
      <c r="AE25" s="59">
        <v>15</v>
      </c>
      <c r="AF25" s="59">
        <v>225</v>
      </c>
      <c r="AG25" s="59">
        <v>22</v>
      </c>
      <c r="AH25" s="59">
        <v>65</v>
      </c>
      <c r="AI25" s="59">
        <v>17</v>
      </c>
      <c r="AJ25" s="59">
        <v>50</v>
      </c>
      <c r="AK25" s="59">
        <v>20</v>
      </c>
      <c r="AL25" s="59">
        <v>60</v>
      </c>
      <c r="AM25" s="59">
        <f t="shared" si="9"/>
        <v>3685</v>
      </c>
      <c r="AN25" s="59">
        <f t="shared" si="10"/>
        <v>6114.7394400000003</v>
      </c>
      <c r="AO25" s="59">
        <v>543</v>
      </c>
      <c r="AP25" s="59">
        <v>813.59</v>
      </c>
      <c r="AQ25" s="59">
        <v>0</v>
      </c>
      <c r="AR25" s="59">
        <v>0</v>
      </c>
      <c r="AS25" s="59">
        <v>0</v>
      </c>
      <c r="AT25" s="59">
        <v>0</v>
      </c>
      <c r="AU25" s="59">
        <v>80</v>
      </c>
      <c r="AV25" s="59">
        <v>1200</v>
      </c>
      <c r="AW25" s="59">
        <v>0</v>
      </c>
      <c r="AX25" s="59">
        <v>0</v>
      </c>
      <c r="AY25" s="59">
        <v>934</v>
      </c>
      <c r="AZ25" s="59">
        <v>2800</v>
      </c>
      <c r="BA25" s="59">
        <v>1014</v>
      </c>
      <c r="BB25" s="59">
        <v>4000</v>
      </c>
      <c r="BC25" s="59">
        <v>4634</v>
      </c>
      <c r="BD25" s="59">
        <v>9423.92</v>
      </c>
    </row>
    <row r="26" spans="1:56" s="105" customFormat="1" ht="15.75" x14ac:dyDescent="0.25">
      <c r="A26" s="59">
        <v>18</v>
      </c>
      <c r="B26" s="59" t="s">
        <v>54</v>
      </c>
      <c r="C26" s="190">
        <f>'Crop Loan'!FY29</f>
        <v>5815</v>
      </c>
      <c r="D26" s="190">
        <f>'Crop Loan'!FZ29</f>
        <v>7700</v>
      </c>
      <c r="E26" s="59">
        <v>884</v>
      </c>
      <c r="F26" s="59">
        <v>3119.7393000000006</v>
      </c>
      <c r="G26" s="59">
        <v>25</v>
      </c>
      <c r="H26" s="59">
        <v>53.262</v>
      </c>
      <c r="I26" s="59">
        <v>341</v>
      </c>
      <c r="J26" s="59">
        <v>3335.1312600000001</v>
      </c>
      <c r="K26" s="59">
        <v>0</v>
      </c>
      <c r="L26" s="59">
        <v>0</v>
      </c>
      <c r="M26" s="190">
        <f t="shared" si="7"/>
        <v>7040</v>
      </c>
      <c r="N26" s="190">
        <f t="shared" si="8"/>
        <v>14154.870560000001</v>
      </c>
      <c r="O26" s="59">
        <v>98</v>
      </c>
      <c r="P26" s="59">
        <v>998.04</v>
      </c>
      <c r="Q26" s="59">
        <v>68</v>
      </c>
      <c r="R26" s="59">
        <v>674.48</v>
      </c>
      <c r="S26" s="59">
        <v>81</v>
      </c>
      <c r="T26" s="59">
        <v>809.73</v>
      </c>
      <c r="U26" s="59">
        <v>28</v>
      </c>
      <c r="V26" s="59">
        <v>270.14999999999998</v>
      </c>
      <c r="W26" s="59">
        <v>25</v>
      </c>
      <c r="X26" s="59">
        <v>247.67</v>
      </c>
      <c r="Y26" s="59">
        <f t="shared" si="11"/>
        <v>300</v>
      </c>
      <c r="Z26" s="59">
        <f t="shared" si="12"/>
        <v>3000.07</v>
      </c>
      <c r="AA26" s="59">
        <v>588</v>
      </c>
      <c r="AB26" s="59">
        <v>1765.88</v>
      </c>
      <c r="AC26" s="59">
        <v>581</v>
      </c>
      <c r="AD26" s="59">
        <v>1746.52</v>
      </c>
      <c r="AE26" s="59">
        <v>97</v>
      </c>
      <c r="AF26" s="59">
        <v>1424.97</v>
      </c>
      <c r="AG26" s="59">
        <v>418</v>
      </c>
      <c r="AH26" s="59">
        <v>1256.27</v>
      </c>
      <c r="AI26" s="59">
        <v>1364</v>
      </c>
      <c r="AJ26" s="59">
        <v>4090.05</v>
      </c>
      <c r="AK26" s="59">
        <v>571</v>
      </c>
      <c r="AL26" s="59">
        <v>1715.98</v>
      </c>
      <c r="AM26" s="59">
        <f t="shared" si="9"/>
        <v>10959</v>
      </c>
      <c r="AN26" s="59">
        <f t="shared" si="10"/>
        <v>29154.610560000005</v>
      </c>
      <c r="AO26" s="59">
        <v>1672</v>
      </c>
      <c r="AP26" s="59">
        <v>4568.82</v>
      </c>
      <c r="AQ26" s="59">
        <v>0</v>
      </c>
      <c r="AR26" s="59">
        <v>0</v>
      </c>
      <c r="AS26" s="59">
        <v>0</v>
      </c>
      <c r="AT26" s="59">
        <v>0</v>
      </c>
      <c r="AU26" s="59">
        <v>856</v>
      </c>
      <c r="AV26" s="59">
        <v>12859.34</v>
      </c>
      <c r="AW26" s="59">
        <v>0</v>
      </c>
      <c r="AX26" s="59">
        <v>0</v>
      </c>
      <c r="AY26" s="59">
        <v>2381</v>
      </c>
      <c r="AZ26" s="59">
        <v>7140.72</v>
      </c>
      <c r="BA26" s="59">
        <v>3237</v>
      </c>
      <c r="BB26" s="59">
        <v>20000.060000000001</v>
      </c>
      <c r="BC26" s="59">
        <v>14389</v>
      </c>
      <c r="BD26" s="59">
        <v>50458.879999999997</v>
      </c>
    </row>
    <row r="27" spans="1:56" s="105" customFormat="1" ht="15.75" x14ac:dyDescent="0.25">
      <c r="A27" s="59">
        <v>19</v>
      </c>
      <c r="B27" s="59" t="s">
        <v>55</v>
      </c>
      <c r="C27" s="190">
        <f>'Crop Loan'!FY30</f>
        <v>8160</v>
      </c>
      <c r="D27" s="190">
        <f>'Crop Loan'!FZ30</f>
        <v>9300</v>
      </c>
      <c r="E27" s="59">
        <v>1495</v>
      </c>
      <c r="F27" s="59">
        <v>6030.0774000000001</v>
      </c>
      <c r="G27" s="59">
        <v>447</v>
      </c>
      <c r="H27" s="59">
        <v>1655.5230000000001</v>
      </c>
      <c r="I27" s="59">
        <v>242</v>
      </c>
      <c r="J27" s="59">
        <v>2098.8930599999999</v>
      </c>
      <c r="K27" s="59">
        <v>311</v>
      </c>
      <c r="L27" s="59">
        <v>332.42400000000004</v>
      </c>
      <c r="M27" s="190">
        <f t="shared" si="7"/>
        <v>10208</v>
      </c>
      <c r="N27" s="190">
        <f t="shared" si="8"/>
        <v>17761.39446</v>
      </c>
      <c r="O27" s="59">
        <v>617</v>
      </c>
      <c r="P27" s="59">
        <v>6125</v>
      </c>
      <c r="Q27" s="59">
        <v>350</v>
      </c>
      <c r="R27" s="59">
        <v>3500</v>
      </c>
      <c r="S27" s="59">
        <v>437</v>
      </c>
      <c r="T27" s="59">
        <v>4375</v>
      </c>
      <c r="U27" s="59">
        <v>87</v>
      </c>
      <c r="V27" s="59">
        <v>875</v>
      </c>
      <c r="W27" s="59">
        <v>265</v>
      </c>
      <c r="X27" s="59">
        <v>2625</v>
      </c>
      <c r="Y27" s="59">
        <f t="shared" si="11"/>
        <v>1756</v>
      </c>
      <c r="Z27" s="59">
        <f t="shared" si="12"/>
        <v>17500</v>
      </c>
      <c r="AA27" s="59">
        <v>95</v>
      </c>
      <c r="AB27" s="59">
        <v>300</v>
      </c>
      <c r="AC27" s="59">
        <v>302</v>
      </c>
      <c r="AD27" s="59">
        <v>900</v>
      </c>
      <c r="AE27" s="59">
        <v>178</v>
      </c>
      <c r="AF27" s="59">
        <v>2700</v>
      </c>
      <c r="AG27" s="59">
        <v>260</v>
      </c>
      <c r="AH27" s="59">
        <v>780</v>
      </c>
      <c r="AI27" s="59">
        <v>201</v>
      </c>
      <c r="AJ27" s="59">
        <v>600</v>
      </c>
      <c r="AK27" s="59">
        <v>242</v>
      </c>
      <c r="AL27" s="59">
        <v>720</v>
      </c>
      <c r="AM27" s="59">
        <f t="shared" si="9"/>
        <v>13242</v>
      </c>
      <c r="AN27" s="59">
        <f t="shared" si="10"/>
        <v>41261.394459999996</v>
      </c>
      <c r="AO27" s="59">
        <v>2086</v>
      </c>
      <c r="AP27" s="59">
        <v>6340.37</v>
      </c>
      <c r="AQ27" s="59">
        <v>0</v>
      </c>
      <c r="AR27" s="59">
        <v>0</v>
      </c>
      <c r="AS27" s="59">
        <v>0</v>
      </c>
      <c r="AT27" s="59">
        <v>0</v>
      </c>
      <c r="AU27" s="59">
        <v>597</v>
      </c>
      <c r="AV27" s="59">
        <v>9000</v>
      </c>
      <c r="AW27" s="59">
        <v>0</v>
      </c>
      <c r="AX27" s="59">
        <v>0</v>
      </c>
      <c r="AY27" s="59">
        <v>6997</v>
      </c>
      <c r="AZ27" s="59">
        <v>21000</v>
      </c>
      <c r="BA27" s="59">
        <v>7594</v>
      </c>
      <c r="BB27" s="59">
        <v>30000</v>
      </c>
      <c r="BC27" s="59">
        <v>21507</v>
      </c>
      <c r="BD27" s="59">
        <v>72269.100000000006</v>
      </c>
    </row>
    <row r="28" spans="1:56" s="105" customFormat="1" ht="15.75" x14ac:dyDescent="0.25">
      <c r="A28" s="59">
        <v>20</v>
      </c>
      <c r="B28" s="59" t="s">
        <v>56</v>
      </c>
      <c r="C28" s="190">
        <f>'Crop Loan'!FY31</f>
        <v>13281</v>
      </c>
      <c r="D28" s="190">
        <f>'Crop Loan'!FZ31</f>
        <v>15500</v>
      </c>
      <c r="E28" s="59">
        <v>1985</v>
      </c>
      <c r="F28" s="59">
        <v>7097.5035000000007</v>
      </c>
      <c r="G28" s="59">
        <v>568</v>
      </c>
      <c r="H28" s="59">
        <v>1921.0950000000003</v>
      </c>
      <c r="I28" s="59">
        <v>326</v>
      </c>
      <c r="J28" s="59">
        <v>2430.9817200000002</v>
      </c>
      <c r="K28" s="59">
        <v>385</v>
      </c>
      <c r="L28" s="59">
        <v>393.76935000000003</v>
      </c>
      <c r="M28" s="190">
        <f t="shared" si="7"/>
        <v>15977</v>
      </c>
      <c r="N28" s="190">
        <f t="shared" si="8"/>
        <v>25422.254569999997</v>
      </c>
      <c r="O28" s="59">
        <v>185</v>
      </c>
      <c r="P28" s="59">
        <v>1749.89</v>
      </c>
      <c r="Q28" s="59">
        <v>115</v>
      </c>
      <c r="R28" s="59">
        <v>999.92</v>
      </c>
      <c r="S28" s="59">
        <v>137</v>
      </c>
      <c r="T28" s="59">
        <v>1249.8900000000001</v>
      </c>
      <c r="U28" s="59">
        <v>39</v>
      </c>
      <c r="V28" s="59">
        <v>247.31</v>
      </c>
      <c r="W28" s="59">
        <v>89</v>
      </c>
      <c r="X28" s="59">
        <v>752.58</v>
      </c>
      <c r="Y28" s="59">
        <f t="shared" si="11"/>
        <v>565</v>
      </c>
      <c r="Z28" s="59">
        <f t="shared" si="12"/>
        <v>4999.59</v>
      </c>
      <c r="AA28" s="59">
        <v>251</v>
      </c>
      <c r="AB28" s="59">
        <v>748.01</v>
      </c>
      <c r="AC28" s="59">
        <v>752</v>
      </c>
      <c r="AD28" s="59">
        <v>2244.09</v>
      </c>
      <c r="AE28" s="59">
        <v>451</v>
      </c>
      <c r="AF28" s="59">
        <v>6732.34</v>
      </c>
      <c r="AG28" s="59">
        <v>647</v>
      </c>
      <c r="AH28" s="59">
        <v>1944.89</v>
      </c>
      <c r="AI28" s="59">
        <v>499</v>
      </c>
      <c r="AJ28" s="59">
        <v>1495.95</v>
      </c>
      <c r="AK28" s="59">
        <v>612</v>
      </c>
      <c r="AL28" s="59">
        <v>1834.28</v>
      </c>
      <c r="AM28" s="59">
        <f t="shared" si="9"/>
        <v>19754</v>
      </c>
      <c r="AN28" s="59">
        <f t="shared" si="10"/>
        <v>45421.404569999984</v>
      </c>
      <c r="AO28" s="59">
        <v>3143</v>
      </c>
      <c r="AP28" s="59">
        <v>6992.79</v>
      </c>
      <c r="AQ28" s="59">
        <v>0</v>
      </c>
      <c r="AR28" s="59">
        <v>0</v>
      </c>
      <c r="AS28" s="59">
        <v>0</v>
      </c>
      <c r="AT28" s="59">
        <v>0</v>
      </c>
      <c r="AU28" s="59">
        <v>43</v>
      </c>
      <c r="AV28" s="59">
        <v>360.01</v>
      </c>
      <c r="AW28" s="59">
        <v>0</v>
      </c>
      <c r="AX28" s="59">
        <v>0</v>
      </c>
      <c r="AY28" s="59">
        <v>285</v>
      </c>
      <c r="AZ28" s="59">
        <v>840.06</v>
      </c>
      <c r="BA28" s="59">
        <v>328</v>
      </c>
      <c r="BB28" s="59">
        <v>1200.07</v>
      </c>
      <c r="BC28" s="59">
        <v>21282</v>
      </c>
      <c r="BD28" s="59">
        <v>47818.64</v>
      </c>
    </row>
    <row r="29" spans="1:56" s="105" customFormat="1" ht="15.75" x14ac:dyDescent="0.25">
      <c r="A29" s="59">
        <v>21</v>
      </c>
      <c r="B29" s="59" t="s">
        <v>57</v>
      </c>
      <c r="C29" s="190">
        <f>'Crop Loan'!FY32</f>
        <v>0</v>
      </c>
      <c r="D29" s="190">
        <f>'Crop Loan'!FZ32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Loan'!FY33</f>
        <v>28</v>
      </c>
      <c r="D30" s="190">
        <f>'Crop Loan'!FZ33</f>
        <v>36</v>
      </c>
      <c r="E30" s="59">
        <v>219</v>
      </c>
      <c r="F30" s="59">
        <v>476.12610000000001</v>
      </c>
      <c r="G30" s="59">
        <v>56</v>
      </c>
      <c r="H30" s="59">
        <v>123.651</v>
      </c>
      <c r="I30" s="59">
        <v>39</v>
      </c>
      <c r="J30" s="59">
        <v>155.75085000000001</v>
      </c>
      <c r="K30" s="59">
        <v>34</v>
      </c>
      <c r="L30" s="59">
        <v>26.134650000000004</v>
      </c>
      <c r="M30" s="190">
        <f t="shared" si="7"/>
        <v>320</v>
      </c>
      <c r="N30" s="190">
        <f t="shared" si="8"/>
        <v>694.01159999999993</v>
      </c>
      <c r="O30" s="59">
        <v>8</v>
      </c>
      <c r="P30" s="59">
        <v>56</v>
      </c>
      <c r="Q30" s="59">
        <v>8</v>
      </c>
      <c r="R30" s="59">
        <v>32</v>
      </c>
      <c r="S30" s="59">
        <v>8</v>
      </c>
      <c r="T30" s="59">
        <v>40</v>
      </c>
      <c r="U30" s="59">
        <v>2</v>
      </c>
      <c r="V30" s="59">
        <v>4</v>
      </c>
      <c r="W30" s="59">
        <v>8</v>
      </c>
      <c r="X30" s="59">
        <v>28</v>
      </c>
      <c r="Y30" s="59">
        <f t="shared" si="11"/>
        <v>34</v>
      </c>
      <c r="Z30" s="59">
        <f t="shared" si="12"/>
        <v>160</v>
      </c>
      <c r="AA30" s="59">
        <v>15</v>
      </c>
      <c r="AB30" s="59">
        <v>45</v>
      </c>
      <c r="AC30" s="59">
        <v>45</v>
      </c>
      <c r="AD30" s="59">
        <v>135</v>
      </c>
      <c r="AE30" s="59">
        <v>27</v>
      </c>
      <c r="AF30" s="59">
        <v>405</v>
      </c>
      <c r="AG30" s="59">
        <v>39</v>
      </c>
      <c r="AH30" s="59">
        <v>117</v>
      </c>
      <c r="AI30" s="59">
        <v>30</v>
      </c>
      <c r="AJ30" s="59">
        <v>90</v>
      </c>
      <c r="AK30" s="59">
        <v>36</v>
      </c>
      <c r="AL30" s="59">
        <v>108</v>
      </c>
      <c r="AM30" s="59">
        <f t="shared" si="9"/>
        <v>546</v>
      </c>
      <c r="AN30" s="59">
        <f t="shared" si="10"/>
        <v>1754.0115999999998</v>
      </c>
      <c r="AO30" s="59">
        <v>83</v>
      </c>
      <c r="AP30" s="59">
        <v>289.93</v>
      </c>
      <c r="AQ30" s="59">
        <v>0</v>
      </c>
      <c r="AR30" s="59">
        <v>0</v>
      </c>
      <c r="AS30" s="59">
        <v>0</v>
      </c>
      <c r="AT30" s="59">
        <v>0</v>
      </c>
      <c r="AU30" s="59">
        <v>4</v>
      </c>
      <c r="AV30" s="59">
        <v>15</v>
      </c>
      <c r="AW30" s="59">
        <v>0</v>
      </c>
      <c r="AX30" s="59">
        <v>0</v>
      </c>
      <c r="AY30" s="59">
        <v>12</v>
      </c>
      <c r="AZ30" s="59">
        <v>35</v>
      </c>
      <c r="BA30" s="59">
        <v>16</v>
      </c>
      <c r="BB30" s="59">
        <v>50</v>
      </c>
      <c r="BC30" s="59">
        <v>562</v>
      </c>
      <c r="BD30" s="59">
        <v>1982.86</v>
      </c>
    </row>
    <row r="31" spans="1:56" s="105" customFormat="1" ht="15.75" x14ac:dyDescent="0.25">
      <c r="A31" s="59">
        <v>23</v>
      </c>
      <c r="B31" s="59" t="s">
        <v>59</v>
      </c>
      <c r="C31" s="190">
        <f>'Crop Loan'!FY34</f>
        <v>210</v>
      </c>
      <c r="D31" s="190">
        <f>'Crop Loan'!FZ34</f>
        <v>220</v>
      </c>
      <c r="E31" s="59">
        <v>126</v>
      </c>
      <c r="F31" s="59">
        <v>295.57710000000003</v>
      </c>
      <c r="G31" s="59">
        <v>33</v>
      </c>
      <c r="H31" s="59">
        <v>81.144000000000005</v>
      </c>
      <c r="I31" s="59">
        <v>17</v>
      </c>
      <c r="J31" s="59">
        <v>102.86190000000001</v>
      </c>
      <c r="K31" s="59">
        <v>20</v>
      </c>
      <c r="L31" s="59">
        <v>16.300439999999998</v>
      </c>
      <c r="M31" s="190">
        <f t="shared" si="7"/>
        <v>373</v>
      </c>
      <c r="N31" s="190">
        <f t="shared" si="8"/>
        <v>634.73943999999995</v>
      </c>
      <c r="O31" s="59">
        <v>8</v>
      </c>
      <c r="P31" s="59">
        <v>75.25</v>
      </c>
      <c r="Q31" s="59">
        <v>4</v>
      </c>
      <c r="R31" s="59">
        <v>43</v>
      </c>
      <c r="S31" s="59">
        <v>5</v>
      </c>
      <c r="T31" s="59">
        <v>53.75</v>
      </c>
      <c r="U31" s="59">
        <v>1</v>
      </c>
      <c r="V31" s="59">
        <v>10.75</v>
      </c>
      <c r="W31" s="59">
        <v>3</v>
      </c>
      <c r="X31" s="59">
        <v>32.25</v>
      </c>
      <c r="Y31" s="59">
        <f t="shared" si="11"/>
        <v>21</v>
      </c>
      <c r="Z31" s="59">
        <f t="shared" si="12"/>
        <v>215</v>
      </c>
      <c r="AA31" s="59">
        <v>8</v>
      </c>
      <c r="AB31" s="59">
        <v>25</v>
      </c>
      <c r="AC31" s="59">
        <v>25</v>
      </c>
      <c r="AD31" s="59">
        <v>75</v>
      </c>
      <c r="AE31" s="59">
        <v>15</v>
      </c>
      <c r="AF31" s="59">
        <v>225</v>
      </c>
      <c r="AG31" s="59">
        <v>22</v>
      </c>
      <c r="AH31" s="59">
        <v>65</v>
      </c>
      <c r="AI31" s="59">
        <v>17</v>
      </c>
      <c r="AJ31" s="59">
        <v>50</v>
      </c>
      <c r="AK31" s="59">
        <v>20</v>
      </c>
      <c r="AL31" s="59">
        <v>60</v>
      </c>
      <c r="AM31" s="59">
        <f t="shared" si="9"/>
        <v>501</v>
      </c>
      <c r="AN31" s="59">
        <f t="shared" si="10"/>
        <v>1349.7394399999998</v>
      </c>
      <c r="AO31" s="59">
        <v>75</v>
      </c>
      <c r="AP31" s="59">
        <v>219.46</v>
      </c>
      <c r="AQ31" s="59">
        <v>0</v>
      </c>
      <c r="AR31" s="59">
        <v>0</v>
      </c>
      <c r="AS31" s="59">
        <v>0</v>
      </c>
      <c r="AT31" s="59">
        <v>0</v>
      </c>
      <c r="AU31" s="59">
        <v>12</v>
      </c>
      <c r="AV31" s="59">
        <v>180</v>
      </c>
      <c r="AW31" s="59">
        <v>0</v>
      </c>
      <c r="AX31" s="59">
        <v>0</v>
      </c>
      <c r="AY31" s="59">
        <v>140</v>
      </c>
      <c r="AZ31" s="59">
        <v>420</v>
      </c>
      <c r="BA31" s="59">
        <v>152</v>
      </c>
      <c r="BB31" s="59">
        <v>600</v>
      </c>
      <c r="BC31" s="59">
        <v>653</v>
      </c>
      <c r="BD31" s="59">
        <v>2063.09</v>
      </c>
    </row>
    <row r="32" spans="1:56" s="105" customFormat="1" ht="15.75" x14ac:dyDescent="0.25">
      <c r="A32" s="59">
        <v>24</v>
      </c>
      <c r="B32" s="59" t="s">
        <v>60</v>
      </c>
      <c r="C32" s="190">
        <f>'Crop Loan'!FY35</f>
        <v>104</v>
      </c>
      <c r="D32" s="190">
        <f>'Crop Loan'!FZ35</f>
        <v>110</v>
      </c>
      <c r="E32" s="59">
        <v>253</v>
      </c>
      <c r="F32" s="59">
        <v>591.15420000000006</v>
      </c>
      <c r="G32" s="59">
        <v>67</v>
      </c>
      <c r="H32" s="59">
        <v>162.28800000000001</v>
      </c>
      <c r="I32" s="59">
        <v>35</v>
      </c>
      <c r="J32" s="59">
        <v>205.72380000000001</v>
      </c>
      <c r="K32" s="59">
        <v>40</v>
      </c>
      <c r="L32" s="59">
        <v>32.600879999999997</v>
      </c>
      <c r="M32" s="190">
        <f t="shared" si="7"/>
        <v>432</v>
      </c>
      <c r="N32" s="190">
        <f t="shared" si="8"/>
        <v>939.47888</v>
      </c>
      <c r="O32" s="59">
        <v>19</v>
      </c>
      <c r="P32" s="59">
        <v>175</v>
      </c>
      <c r="Q32" s="59">
        <v>10</v>
      </c>
      <c r="R32" s="59">
        <v>100</v>
      </c>
      <c r="S32" s="59">
        <v>14</v>
      </c>
      <c r="T32" s="59">
        <v>125</v>
      </c>
      <c r="U32" s="59">
        <v>4</v>
      </c>
      <c r="V32" s="59">
        <v>25</v>
      </c>
      <c r="W32" s="59">
        <v>9</v>
      </c>
      <c r="X32" s="59">
        <v>75</v>
      </c>
      <c r="Y32" s="59">
        <f t="shared" si="11"/>
        <v>56</v>
      </c>
      <c r="Z32" s="59">
        <f t="shared" si="12"/>
        <v>500</v>
      </c>
      <c r="AA32" s="59">
        <v>30</v>
      </c>
      <c r="AB32" s="59">
        <v>90</v>
      </c>
      <c r="AC32" s="59">
        <v>90</v>
      </c>
      <c r="AD32" s="59">
        <v>270</v>
      </c>
      <c r="AE32" s="59">
        <v>54</v>
      </c>
      <c r="AF32" s="59">
        <v>810</v>
      </c>
      <c r="AG32" s="59">
        <v>78</v>
      </c>
      <c r="AH32" s="59">
        <v>234</v>
      </c>
      <c r="AI32" s="59">
        <v>60</v>
      </c>
      <c r="AJ32" s="59">
        <v>180</v>
      </c>
      <c r="AK32" s="59">
        <v>72</v>
      </c>
      <c r="AL32" s="59">
        <v>216</v>
      </c>
      <c r="AM32" s="59">
        <f t="shared" si="9"/>
        <v>872</v>
      </c>
      <c r="AN32" s="59">
        <f t="shared" si="10"/>
        <v>3239.4788800000001</v>
      </c>
      <c r="AO32" s="59">
        <v>131</v>
      </c>
      <c r="AP32" s="59">
        <v>520</v>
      </c>
      <c r="AQ32" s="59">
        <v>0</v>
      </c>
      <c r="AR32" s="59">
        <v>0</v>
      </c>
      <c r="AS32" s="59">
        <v>0</v>
      </c>
      <c r="AT32" s="59">
        <v>0</v>
      </c>
      <c r="AU32" s="59">
        <v>6</v>
      </c>
      <c r="AV32" s="59">
        <v>90</v>
      </c>
      <c r="AW32" s="59">
        <v>0</v>
      </c>
      <c r="AX32" s="59">
        <v>0</v>
      </c>
      <c r="AY32" s="59">
        <v>71</v>
      </c>
      <c r="AZ32" s="59">
        <v>210</v>
      </c>
      <c r="BA32" s="59">
        <v>77</v>
      </c>
      <c r="BB32" s="59">
        <v>300</v>
      </c>
      <c r="BC32" s="59">
        <v>949</v>
      </c>
      <c r="BD32" s="59">
        <v>3766.63</v>
      </c>
    </row>
    <row r="33" spans="1:56" s="105" customFormat="1" ht="15.75" x14ac:dyDescent="0.25">
      <c r="A33" s="59">
        <v>25</v>
      </c>
      <c r="B33" s="59" t="s">
        <v>61</v>
      </c>
      <c r="C33" s="190">
        <f>'Crop Loan'!FY36</f>
        <v>195</v>
      </c>
      <c r="D33" s="190">
        <f>'Crop Loan'!FZ36</f>
        <v>205</v>
      </c>
      <c r="E33" s="59">
        <v>126</v>
      </c>
      <c r="F33" s="59">
        <v>295.57710000000003</v>
      </c>
      <c r="G33" s="59">
        <v>33</v>
      </c>
      <c r="H33" s="59">
        <v>81.144000000000005</v>
      </c>
      <c r="I33" s="59">
        <v>17</v>
      </c>
      <c r="J33" s="59">
        <v>102.86190000000001</v>
      </c>
      <c r="K33" s="59">
        <v>20</v>
      </c>
      <c r="L33" s="59">
        <v>16.300439999999998</v>
      </c>
      <c r="M33" s="190">
        <f t="shared" si="7"/>
        <v>358</v>
      </c>
      <c r="N33" s="190">
        <f t="shared" si="8"/>
        <v>619.73944000000006</v>
      </c>
      <c r="O33" s="59">
        <v>8</v>
      </c>
      <c r="P33" s="59">
        <v>75.25</v>
      </c>
      <c r="Q33" s="59">
        <v>4</v>
      </c>
      <c r="R33" s="59">
        <v>43</v>
      </c>
      <c r="S33" s="59">
        <v>5</v>
      </c>
      <c r="T33" s="59">
        <v>53.75</v>
      </c>
      <c r="U33" s="59">
        <v>1</v>
      </c>
      <c r="V33" s="59">
        <v>10.75</v>
      </c>
      <c r="W33" s="59">
        <v>3</v>
      </c>
      <c r="X33" s="59">
        <v>32.25</v>
      </c>
      <c r="Y33" s="59">
        <f t="shared" si="11"/>
        <v>21</v>
      </c>
      <c r="Z33" s="59">
        <f t="shared" si="12"/>
        <v>215</v>
      </c>
      <c r="AA33" s="59">
        <v>8</v>
      </c>
      <c r="AB33" s="59">
        <v>25</v>
      </c>
      <c r="AC33" s="59">
        <v>25</v>
      </c>
      <c r="AD33" s="59">
        <v>75</v>
      </c>
      <c r="AE33" s="59">
        <v>15</v>
      </c>
      <c r="AF33" s="59">
        <v>225</v>
      </c>
      <c r="AG33" s="59">
        <v>22</v>
      </c>
      <c r="AH33" s="59">
        <v>65</v>
      </c>
      <c r="AI33" s="59">
        <v>17</v>
      </c>
      <c r="AJ33" s="59">
        <v>50</v>
      </c>
      <c r="AK33" s="59">
        <v>20</v>
      </c>
      <c r="AL33" s="59">
        <v>60</v>
      </c>
      <c r="AM33" s="59">
        <f t="shared" si="9"/>
        <v>486</v>
      </c>
      <c r="AN33" s="59">
        <f t="shared" si="10"/>
        <v>1334.7394400000001</v>
      </c>
      <c r="AO33" s="59">
        <v>73</v>
      </c>
      <c r="AP33" s="59">
        <v>217.22</v>
      </c>
      <c r="AQ33" s="59">
        <v>0</v>
      </c>
      <c r="AR33" s="59">
        <v>0</v>
      </c>
      <c r="AS33" s="59">
        <v>0</v>
      </c>
      <c r="AT33" s="59">
        <v>0</v>
      </c>
      <c r="AU33" s="59">
        <v>20</v>
      </c>
      <c r="AV33" s="59">
        <v>300</v>
      </c>
      <c r="AW33" s="59">
        <v>0</v>
      </c>
      <c r="AX33" s="59">
        <v>0</v>
      </c>
      <c r="AY33" s="59">
        <v>233</v>
      </c>
      <c r="AZ33" s="59">
        <v>700</v>
      </c>
      <c r="BA33" s="59">
        <v>253</v>
      </c>
      <c r="BB33" s="59">
        <v>1000</v>
      </c>
      <c r="BC33" s="59">
        <v>739</v>
      </c>
      <c r="BD33" s="59">
        <v>2448.1</v>
      </c>
    </row>
    <row r="34" spans="1:56" s="105" customFormat="1" ht="15.75" x14ac:dyDescent="0.25">
      <c r="A34" s="59">
        <v>26</v>
      </c>
      <c r="B34" s="59" t="s">
        <v>62</v>
      </c>
      <c r="C34" s="190">
        <f>'Crop Loan'!FY37</f>
        <v>0</v>
      </c>
      <c r="D34" s="190">
        <f>'Crop Loan'!FZ37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36182</v>
      </c>
      <c r="D35" s="188">
        <f t="shared" ref="D35:BD35" si="13">SUM(D21:D34)</f>
        <v>43696</v>
      </c>
      <c r="E35" s="188">
        <f t="shared" si="13"/>
        <v>7991</v>
      </c>
      <c r="F35" s="188">
        <f t="shared" si="13"/>
        <v>28050.120125999998</v>
      </c>
      <c r="G35" s="188">
        <f t="shared" si="13"/>
        <v>1488</v>
      </c>
      <c r="H35" s="188">
        <f t="shared" si="13"/>
        <v>4711.0320000000011</v>
      </c>
      <c r="I35" s="188">
        <f t="shared" si="13"/>
        <v>1154</v>
      </c>
      <c r="J35" s="188">
        <f t="shared" si="13"/>
        <v>9234.6876900000007</v>
      </c>
      <c r="K35" s="188">
        <f t="shared" si="13"/>
        <v>969</v>
      </c>
      <c r="L35" s="188">
        <f t="shared" si="13"/>
        <v>944.66735999999992</v>
      </c>
      <c r="M35" s="188">
        <f t="shared" si="13"/>
        <v>46296</v>
      </c>
      <c r="N35" s="188">
        <f t="shared" si="13"/>
        <v>81925.475175999993</v>
      </c>
      <c r="O35" s="188">
        <f t="shared" si="13"/>
        <v>1055</v>
      </c>
      <c r="P35" s="188">
        <f t="shared" si="13"/>
        <v>10341.18</v>
      </c>
      <c r="Q35" s="188">
        <f t="shared" si="13"/>
        <v>622</v>
      </c>
      <c r="R35" s="188">
        <f t="shared" si="13"/>
        <v>6013.4</v>
      </c>
      <c r="S35" s="188">
        <f t="shared" si="13"/>
        <v>766</v>
      </c>
      <c r="T35" s="188">
        <f t="shared" si="13"/>
        <v>7483.37</v>
      </c>
      <c r="U35" s="188">
        <f t="shared" si="13"/>
        <v>180</v>
      </c>
      <c r="V35" s="188">
        <f t="shared" si="13"/>
        <v>1598.21</v>
      </c>
      <c r="W35" s="188">
        <f t="shared" si="13"/>
        <v>3448</v>
      </c>
      <c r="X35" s="188">
        <f t="shared" si="13"/>
        <v>34258.47</v>
      </c>
      <c r="Y35" s="188">
        <f t="shared" si="13"/>
        <v>6071</v>
      </c>
      <c r="Z35" s="188">
        <f t="shared" si="13"/>
        <v>59694.630000000005</v>
      </c>
      <c r="AA35" s="188">
        <f t="shared" si="13"/>
        <v>1120</v>
      </c>
      <c r="AB35" s="188">
        <f t="shared" si="13"/>
        <v>3375.55</v>
      </c>
      <c r="AC35" s="188">
        <f t="shared" si="13"/>
        <v>2213</v>
      </c>
      <c r="AD35" s="188">
        <f t="shared" si="13"/>
        <v>6617.25</v>
      </c>
      <c r="AE35" s="188">
        <f t="shared" si="13"/>
        <v>1096</v>
      </c>
      <c r="AF35" s="188">
        <f t="shared" si="13"/>
        <v>16370.619999999999</v>
      </c>
      <c r="AG35" s="188">
        <f t="shared" si="13"/>
        <v>1888</v>
      </c>
      <c r="AH35" s="188">
        <f t="shared" si="13"/>
        <v>5666.53</v>
      </c>
      <c r="AI35" s="188">
        <f t="shared" si="13"/>
        <v>2731</v>
      </c>
      <c r="AJ35" s="188">
        <f t="shared" si="13"/>
        <v>8184.33</v>
      </c>
      <c r="AK35" s="188">
        <f t="shared" si="13"/>
        <v>1897</v>
      </c>
      <c r="AL35" s="188">
        <f t="shared" si="13"/>
        <v>5684.9</v>
      </c>
      <c r="AM35" s="188">
        <f t="shared" si="13"/>
        <v>63312</v>
      </c>
      <c r="AN35" s="188">
        <f t="shared" si="13"/>
        <v>187519.285176</v>
      </c>
      <c r="AO35" s="188">
        <f t="shared" si="13"/>
        <v>10006</v>
      </c>
      <c r="AP35" s="188">
        <f t="shared" si="13"/>
        <v>28977.52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1632</v>
      </c>
      <c r="AV35" s="188">
        <f t="shared" si="13"/>
        <v>24184.35</v>
      </c>
      <c r="AW35" s="188">
        <f t="shared" si="13"/>
        <v>0</v>
      </c>
      <c r="AX35" s="188">
        <f t="shared" si="13"/>
        <v>0</v>
      </c>
      <c r="AY35" s="188">
        <f t="shared" si="13"/>
        <v>11694</v>
      </c>
      <c r="AZ35" s="188">
        <f t="shared" si="13"/>
        <v>35065.78</v>
      </c>
      <c r="BA35" s="188">
        <f t="shared" si="13"/>
        <v>13326</v>
      </c>
      <c r="BB35" s="188">
        <f t="shared" si="13"/>
        <v>59250.13</v>
      </c>
      <c r="BC35" s="188">
        <f t="shared" si="13"/>
        <v>80037</v>
      </c>
      <c r="BD35" s="188">
        <f t="shared" si="13"/>
        <v>252433.57</v>
      </c>
    </row>
    <row r="36" spans="1:56" s="105" customFormat="1" ht="15.75" x14ac:dyDescent="0.25">
      <c r="A36" s="59">
        <v>27</v>
      </c>
      <c r="B36" s="59" t="s">
        <v>64</v>
      </c>
      <c r="C36" s="190">
        <f>'Crop Loan'!FY39</f>
        <v>0</v>
      </c>
      <c r="D36" s="190">
        <f>'Crop Loan'!FZ39</f>
        <v>0</v>
      </c>
      <c r="E36" s="59">
        <v>391</v>
      </c>
      <c r="F36" s="59">
        <v>945.8370000000001</v>
      </c>
      <c r="G36" s="59">
        <v>98</v>
      </c>
      <c r="H36" s="59">
        <v>259.65000000000003</v>
      </c>
      <c r="I36" s="59">
        <v>53</v>
      </c>
      <c r="J36" s="59">
        <v>365.7312</v>
      </c>
      <c r="K36" s="59">
        <v>65</v>
      </c>
      <c r="L36" s="59">
        <v>57.947400000000009</v>
      </c>
      <c r="M36" s="190">
        <f t="shared" ref="M36:M44" si="14">C36+E36+I36+K36</f>
        <v>509</v>
      </c>
      <c r="N36" s="190">
        <f t="shared" ref="N36:N44" si="15">D36+F36+J36+L36</f>
        <v>1369.5156000000002</v>
      </c>
      <c r="O36" s="59">
        <v>35</v>
      </c>
      <c r="P36" s="59">
        <v>350</v>
      </c>
      <c r="Q36" s="59">
        <v>20</v>
      </c>
      <c r="R36" s="59">
        <v>200</v>
      </c>
      <c r="S36" s="59">
        <v>25</v>
      </c>
      <c r="T36" s="59">
        <v>250</v>
      </c>
      <c r="U36" s="59">
        <v>5</v>
      </c>
      <c r="V36" s="59">
        <v>50</v>
      </c>
      <c r="W36" s="59">
        <v>15</v>
      </c>
      <c r="X36" s="59">
        <v>150</v>
      </c>
      <c r="Y36" s="59">
        <f t="shared" ref="Y36:Y44" si="16">O36+Q36+S36+U36+W36</f>
        <v>100</v>
      </c>
      <c r="Z36" s="59">
        <f t="shared" ref="Z36:Z44" si="17">P36+R36+T36+V36+X36</f>
        <v>1000</v>
      </c>
      <c r="AA36" s="59">
        <v>8</v>
      </c>
      <c r="AB36" s="59">
        <v>25</v>
      </c>
      <c r="AC36" s="59">
        <v>25</v>
      </c>
      <c r="AD36" s="59">
        <v>75</v>
      </c>
      <c r="AE36" s="59">
        <v>15</v>
      </c>
      <c r="AF36" s="59">
        <v>225</v>
      </c>
      <c r="AG36" s="59">
        <v>22</v>
      </c>
      <c r="AH36" s="59">
        <v>65</v>
      </c>
      <c r="AI36" s="59">
        <v>17</v>
      </c>
      <c r="AJ36" s="59">
        <v>50</v>
      </c>
      <c r="AK36" s="59">
        <v>20</v>
      </c>
      <c r="AL36" s="59">
        <v>60</v>
      </c>
      <c r="AM36" s="59">
        <f t="shared" ref="AM36:AM44" si="18">M36+Y36+AA36+AC36+AE36+AG36+AI36+AK36</f>
        <v>716</v>
      </c>
      <c r="AN36" s="59">
        <f t="shared" ref="AN36:AN44" si="19">N36+Z36+AB36+AD36+AF36+AH36+AJ36+AL36</f>
        <v>2869.5156000000002</v>
      </c>
      <c r="AO36" s="59">
        <v>107</v>
      </c>
      <c r="AP36" s="59">
        <v>478.61</v>
      </c>
      <c r="AQ36" s="59">
        <v>0</v>
      </c>
      <c r="AR36" s="59">
        <v>0</v>
      </c>
      <c r="AS36" s="59">
        <v>0</v>
      </c>
      <c r="AT36" s="59">
        <v>0</v>
      </c>
      <c r="AU36" s="59">
        <v>20</v>
      </c>
      <c r="AV36" s="59">
        <v>300</v>
      </c>
      <c r="AW36" s="59">
        <v>0</v>
      </c>
      <c r="AX36" s="59">
        <v>0</v>
      </c>
      <c r="AY36" s="59">
        <v>233</v>
      </c>
      <c r="AZ36" s="59">
        <v>700</v>
      </c>
      <c r="BA36" s="59">
        <v>253</v>
      </c>
      <c r="BB36" s="59">
        <v>1000</v>
      </c>
      <c r="BC36" s="59">
        <v>969</v>
      </c>
      <c r="BD36" s="59">
        <v>4190.76</v>
      </c>
    </row>
    <row r="37" spans="1:56" s="105" customFormat="1" ht="15.75" x14ac:dyDescent="0.25">
      <c r="A37" s="59">
        <v>28</v>
      </c>
      <c r="B37" s="59" t="s">
        <v>65</v>
      </c>
      <c r="C37" s="190">
        <f>'Crop Loan'!FY40</f>
        <v>0</v>
      </c>
      <c r="D37" s="190">
        <f>'Crop Loan'!FZ40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Loan'!FY41</f>
        <v>0</v>
      </c>
      <c r="D38" s="190">
        <f>'Crop Loan'!FZ41</f>
        <v>0</v>
      </c>
      <c r="E38" s="59">
        <v>82</v>
      </c>
      <c r="F38" s="59">
        <v>177.49530000000001</v>
      </c>
      <c r="G38" s="59">
        <v>23</v>
      </c>
      <c r="H38" s="59">
        <v>43.893000000000001</v>
      </c>
      <c r="I38" s="59">
        <v>12</v>
      </c>
      <c r="J38" s="59">
        <v>61.074000000000012</v>
      </c>
      <c r="K38" s="59">
        <v>13</v>
      </c>
      <c r="L38" s="59">
        <v>11.534400000000002</v>
      </c>
      <c r="M38" s="190">
        <f t="shared" si="14"/>
        <v>107</v>
      </c>
      <c r="N38" s="190">
        <f t="shared" si="15"/>
        <v>250.10370000000003</v>
      </c>
      <c r="O38" s="59">
        <v>3</v>
      </c>
      <c r="P38" s="59">
        <v>24.5</v>
      </c>
      <c r="Q38" s="59">
        <v>2</v>
      </c>
      <c r="R38" s="59">
        <v>14</v>
      </c>
      <c r="S38" s="59">
        <v>2</v>
      </c>
      <c r="T38" s="59">
        <v>17.5</v>
      </c>
      <c r="U38" s="59">
        <v>1</v>
      </c>
      <c r="V38" s="59">
        <v>2.5</v>
      </c>
      <c r="W38" s="59">
        <v>2</v>
      </c>
      <c r="X38" s="59">
        <v>11.5</v>
      </c>
      <c r="Y38" s="59">
        <f t="shared" si="16"/>
        <v>10</v>
      </c>
      <c r="Z38" s="59">
        <f t="shared" si="17"/>
        <v>70</v>
      </c>
      <c r="AA38" s="59">
        <v>118</v>
      </c>
      <c r="AB38" s="59">
        <v>350</v>
      </c>
      <c r="AC38" s="59">
        <v>350</v>
      </c>
      <c r="AD38" s="59">
        <v>1050</v>
      </c>
      <c r="AE38" s="59">
        <v>210</v>
      </c>
      <c r="AF38" s="59">
        <v>3150</v>
      </c>
      <c r="AG38" s="59">
        <v>302</v>
      </c>
      <c r="AH38" s="59">
        <v>910</v>
      </c>
      <c r="AI38" s="59">
        <v>232</v>
      </c>
      <c r="AJ38" s="59">
        <v>700</v>
      </c>
      <c r="AK38" s="59">
        <v>280</v>
      </c>
      <c r="AL38" s="59">
        <v>840</v>
      </c>
      <c r="AM38" s="59">
        <f t="shared" si="18"/>
        <v>1609</v>
      </c>
      <c r="AN38" s="59">
        <f t="shared" si="19"/>
        <v>7320.1036999999997</v>
      </c>
      <c r="AO38" s="59">
        <v>242</v>
      </c>
      <c r="AP38" s="59">
        <v>1106.82</v>
      </c>
      <c r="AQ38" s="59">
        <v>0</v>
      </c>
      <c r="AR38" s="59">
        <v>0</v>
      </c>
      <c r="AS38" s="59">
        <v>0</v>
      </c>
      <c r="AT38" s="59">
        <v>0</v>
      </c>
      <c r="AU38" s="59">
        <v>2</v>
      </c>
      <c r="AV38" s="59">
        <v>15</v>
      </c>
      <c r="AW38" s="59">
        <v>0</v>
      </c>
      <c r="AX38" s="59">
        <v>0</v>
      </c>
      <c r="AY38" s="59">
        <v>12</v>
      </c>
      <c r="AZ38" s="59">
        <v>35</v>
      </c>
      <c r="BA38" s="59">
        <v>14</v>
      </c>
      <c r="BB38" s="59">
        <v>50</v>
      </c>
      <c r="BC38" s="59">
        <v>1623</v>
      </c>
      <c r="BD38" s="59">
        <v>7428.77</v>
      </c>
    </row>
    <row r="39" spans="1:56" s="105" customFormat="1" ht="15.75" x14ac:dyDescent="0.25">
      <c r="A39" s="59">
        <v>30</v>
      </c>
      <c r="B39" s="59" t="s">
        <v>67</v>
      </c>
      <c r="C39" s="190">
        <f>'Crop Loan'!FY42</f>
        <v>0</v>
      </c>
      <c r="D39" s="190">
        <f>'Crop Loan'!FZ42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Loan'!FY43</f>
        <v>0</v>
      </c>
      <c r="D40" s="190">
        <f>'Crop Loan'!FZ43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Loan'!FY44</f>
        <v>0</v>
      </c>
      <c r="D41" s="190">
        <f>'Crop Loan'!FZ44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Loan'!FY45</f>
        <v>0</v>
      </c>
      <c r="D42" s="190">
        <f>'Crop Loan'!FZ45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Loan'!FY46</f>
        <v>0</v>
      </c>
      <c r="D43" s="190">
        <f>'Crop Loan'!FZ46</f>
        <v>0</v>
      </c>
      <c r="E43" s="59">
        <v>126</v>
      </c>
      <c r="F43" s="59">
        <v>295.57710000000003</v>
      </c>
      <c r="G43" s="59">
        <v>33</v>
      </c>
      <c r="H43" s="59">
        <v>81.144000000000005</v>
      </c>
      <c r="I43" s="59">
        <v>17</v>
      </c>
      <c r="J43" s="59">
        <v>114.291</v>
      </c>
      <c r="K43" s="59">
        <v>20</v>
      </c>
      <c r="L43" s="59">
        <v>18.111599999999999</v>
      </c>
      <c r="M43" s="190">
        <f t="shared" si="14"/>
        <v>163</v>
      </c>
      <c r="N43" s="190">
        <f t="shared" si="15"/>
        <v>427.97970000000004</v>
      </c>
      <c r="O43" s="59">
        <v>8</v>
      </c>
      <c r="P43" s="59">
        <v>75.25</v>
      </c>
      <c r="Q43" s="59">
        <v>4</v>
      </c>
      <c r="R43" s="59">
        <v>43</v>
      </c>
      <c r="S43" s="59">
        <v>5</v>
      </c>
      <c r="T43" s="59">
        <v>53.75</v>
      </c>
      <c r="U43" s="59">
        <v>1</v>
      </c>
      <c r="V43" s="59">
        <v>10.75</v>
      </c>
      <c r="W43" s="59">
        <v>3</v>
      </c>
      <c r="X43" s="59">
        <v>32.25</v>
      </c>
      <c r="Y43" s="59">
        <f t="shared" si="16"/>
        <v>21</v>
      </c>
      <c r="Z43" s="59">
        <f t="shared" si="17"/>
        <v>215</v>
      </c>
      <c r="AA43" s="59">
        <v>42</v>
      </c>
      <c r="AB43" s="59">
        <v>125</v>
      </c>
      <c r="AC43" s="59">
        <v>125</v>
      </c>
      <c r="AD43" s="59">
        <v>375</v>
      </c>
      <c r="AE43" s="59">
        <v>75</v>
      </c>
      <c r="AF43" s="59">
        <v>1125</v>
      </c>
      <c r="AG43" s="59">
        <v>108</v>
      </c>
      <c r="AH43" s="59">
        <v>325</v>
      </c>
      <c r="AI43" s="59">
        <v>83</v>
      </c>
      <c r="AJ43" s="59">
        <v>250</v>
      </c>
      <c r="AK43" s="59">
        <v>100</v>
      </c>
      <c r="AL43" s="59">
        <v>300</v>
      </c>
      <c r="AM43" s="59">
        <f t="shared" si="18"/>
        <v>717</v>
      </c>
      <c r="AN43" s="59">
        <f t="shared" si="19"/>
        <v>3142.9796999999999</v>
      </c>
      <c r="AO43" s="59">
        <v>108</v>
      </c>
      <c r="AP43" s="59">
        <v>486.51</v>
      </c>
      <c r="AQ43" s="59">
        <v>0</v>
      </c>
      <c r="AR43" s="59">
        <v>0</v>
      </c>
      <c r="AS43" s="59">
        <v>0</v>
      </c>
      <c r="AT43" s="59">
        <v>0</v>
      </c>
      <c r="AU43" s="59">
        <v>10</v>
      </c>
      <c r="AV43" s="59">
        <v>150</v>
      </c>
      <c r="AW43" s="59">
        <v>0</v>
      </c>
      <c r="AX43" s="59">
        <v>0</v>
      </c>
      <c r="AY43" s="59">
        <v>117</v>
      </c>
      <c r="AZ43" s="59">
        <v>350</v>
      </c>
      <c r="BA43" s="59">
        <v>127</v>
      </c>
      <c r="BB43" s="59">
        <v>500</v>
      </c>
      <c r="BC43" s="59">
        <v>844</v>
      </c>
      <c r="BD43" s="59">
        <v>3743.37</v>
      </c>
    </row>
    <row r="44" spans="1:56" s="105" customFormat="1" ht="15.75" x14ac:dyDescent="0.25">
      <c r="A44" s="59">
        <v>35</v>
      </c>
      <c r="B44" s="59" t="s">
        <v>72</v>
      </c>
      <c r="C44" s="190">
        <f>'Crop Loan'!FY47</f>
        <v>0</v>
      </c>
      <c r="D44" s="190">
        <f>'Crop Loan'!FZ47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599</v>
      </c>
      <c r="F45" s="91">
        <f t="shared" si="20"/>
        <v>1418.9094</v>
      </c>
      <c r="G45" s="91">
        <f t="shared" si="20"/>
        <v>154</v>
      </c>
      <c r="H45" s="91">
        <f t="shared" si="20"/>
        <v>384.68700000000001</v>
      </c>
      <c r="I45" s="91">
        <f t="shared" si="20"/>
        <v>82</v>
      </c>
      <c r="J45" s="91">
        <f t="shared" si="20"/>
        <v>541.09619999999995</v>
      </c>
      <c r="K45" s="91">
        <f t="shared" si="20"/>
        <v>98</v>
      </c>
      <c r="L45" s="91">
        <f t="shared" si="20"/>
        <v>87.593400000000003</v>
      </c>
      <c r="M45" s="91">
        <f t="shared" si="20"/>
        <v>779</v>
      </c>
      <c r="N45" s="91">
        <f t="shared" si="20"/>
        <v>2047.5990000000004</v>
      </c>
      <c r="O45" s="91">
        <f t="shared" si="20"/>
        <v>46</v>
      </c>
      <c r="P45" s="91">
        <f t="shared" si="20"/>
        <v>449.75</v>
      </c>
      <c r="Q45" s="91">
        <f t="shared" si="20"/>
        <v>26</v>
      </c>
      <c r="R45" s="91">
        <f t="shared" si="20"/>
        <v>257</v>
      </c>
      <c r="S45" s="91">
        <f t="shared" si="20"/>
        <v>32</v>
      </c>
      <c r="T45" s="91">
        <f t="shared" si="20"/>
        <v>321.25</v>
      </c>
      <c r="U45" s="91">
        <f t="shared" si="20"/>
        <v>7</v>
      </c>
      <c r="V45" s="91">
        <f t="shared" si="20"/>
        <v>63.25</v>
      </c>
      <c r="W45" s="91">
        <f t="shared" si="20"/>
        <v>20</v>
      </c>
      <c r="X45" s="91">
        <f t="shared" si="20"/>
        <v>193.75</v>
      </c>
      <c r="Y45" s="91">
        <f t="shared" si="20"/>
        <v>131</v>
      </c>
      <c r="Z45" s="91">
        <f t="shared" si="20"/>
        <v>1285</v>
      </c>
      <c r="AA45" s="91">
        <f t="shared" si="20"/>
        <v>168</v>
      </c>
      <c r="AB45" s="91">
        <f t="shared" si="20"/>
        <v>500</v>
      </c>
      <c r="AC45" s="91">
        <f t="shared" si="20"/>
        <v>500</v>
      </c>
      <c r="AD45" s="91">
        <f t="shared" si="20"/>
        <v>1500</v>
      </c>
      <c r="AE45" s="91">
        <f t="shared" si="20"/>
        <v>300</v>
      </c>
      <c r="AF45" s="91">
        <f t="shared" si="20"/>
        <v>4500</v>
      </c>
      <c r="AG45" s="91">
        <f t="shared" si="20"/>
        <v>432</v>
      </c>
      <c r="AH45" s="91">
        <f t="shared" si="20"/>
        <v>1300</v>
      </c>
      <c r="AI45" s="91">
        <f t="shared" si="20"/>
        <v>332</v>
      </c>
      <c r="AJ45" s="91">
        <f t="shared" si="20"/>
        <v>1000</v>
      </c>
      <c r="AK45" s="91">
        <f t="shared" si="20"/>
        <v>400</v>
      </c>
      <c r="AL45" s="91">
        <f t="shared" si="20"/>
        <v>1200</v>
      </c>
      <c r="AM45" s="91">
        <f t="shared" si="20"/>
        <v>3042</v>
      </c>
      <c r="AN45" s="91">
        <f t="shared" si="20"/>
        <v>13332.599</v>
      </c>
      <c r="AO45" s="91">
        <f t="shared" si="20"/>
        <v>457</v>
      </c>
      <c r="AP45" s="91">
        <f t="shared" si="20"/>
        <v>2071.9399999999996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32</v>
      </c>
      <c r="AV45" s="91">
        <f t="shared" si="20"/>
        <v>465</v>
      </c>
      <c r="AW45" s="91">
        <f t="shared" si="20"/>
        <v>0</v>
      </c>
      <c r="AX45" s="91">
        <f t="shared" si="20"/>
        <v>0</v>
      </c>
      <c r="AY45" s="91">
        <f t="shared" si="20"/>
        <v>362</v>
      </c>
      <c r="AZ45" s="91">
        <f t="shared" si="20"/>
        <v>1085</v>
      </c>
      <c r="BA45" s="91">
        <f t="shared" si="20"/>
        <v>394</v>
      </c>
      <c r="BB45" s="91">
        <f t="shared" si="20"/>
        <v>1550</v>
      </c>
      <c r="BC45" s="91">
        <f t="shared" si="20"/>
        <v>3436</v>
      </c>
      <c r="BD45" s="91">
        <f t="shared" si="20"/>
        <v>15362.900000000001</v>
      </c>
    </row>
    <row r="46" spans="1:56" s="105" customFormat="1" ht="15.75" x14ac:dyDescent="0.25">
      <c r="A46" s="59">
        <v>36</v>
      </c>
      <c r="B46" s="59" t="s">
        <v>74</v>
      </c>
      <c r="C46" s="190">
        <f>'Crop Loan'!FY49</f>
        <v>0</v>
      </c>
      <c r="D46" s="190">
        <f>'Crop Loan'!FZ49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Loan'!FY51</f>
        <v>0</v>
      </c>
      <c r="D48" s="190">
        <f>'Crop Loan'!FZ51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Loan'!FY54</f>
        <v>0</v>
      </c>
      <c r="D50" s="190">
        <f>'Crop Loan'!FZ54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Loan'!FY55</f>
        <v>288</v>
      </c>
      <c r="D51" s="190">
        <f>'Crop Loan'!FZ55</f>
        <v>352</v>
      </c>
      <c r="E51" s="59">
        <v>180</v>
      </c>
      <c r="F51" s="59">
        <v>413.8938</v>
      </c>
      <c r="G51" s="59">
        <v>47</v>
      </c>
      <c r="H51" s="59">
        <v>108.9</v>
      </c>
      <c r="I51" s="59">
        <v>28</v>
      </c>
      <c r="J51" s="59">
        <v>169.69500000000002</v>
      </c>
      <c r="K51" s="59">
        <v>31</v>
      </c>
      <c r="L51" s="59">
        <v>26.017199999999999</v>
      </c>
      <c r="M51" s="190">
        <f>C51+E51+I51+K51</f>
        <v>527</v>
      </c>
      <c r="N51" s="190">
        <f>D51+F51+J51+L51</f>
        <v>961.60600000000011</v>
      </c>
      <c r="O51" s="59">
        <v>24</v>
      </c>
      <c r="P51" s="59">
        <v>245</v>
      </c>
      <c r="Q51" s="59">
        <v>13</v>
      </c>
      <c r="R51" s="59">
        <v>140</v>
      </c>
      <c r="S51" s="59">
        <v>18</v>
      </c>
      <c r="T51" s="59">
        <v>175</v>
      </c>
      <c r="U51" s="59">
        <v>5</v>
      </c>
      <c r="V51" s="59">
        <v>35</v>
      </c>
      <c r="W51" s="59">
        <v>10</v>
      </c>
      <c r="X51" s="59">
        <v>105</v>
      </c>
      <c r="Y51" s="59">
        <f>O51+Q51+S51+U51+W51</f>
        <v>70</v>
      </c>
      <c r="Z51" s="59">
        <f>P51+R51+T51+V51+X51</f>
        <v>700</v>
      </c>
      <c r="AA51" s="59">
        <v>22</v>
      </c>
      <c r="AB51" s="59">
        <v>60.01</v>
      </c>
      <c r="AC51" s="59">
        <v>61</v>
      </c>
      <c r="AD51" s="59">
        <v>180.01</v>
      </c>
      <c r="AE51" s="59">
        <v>37</v>
      </c>
      <c r="AF51" s="59">
        <v>540.04999999999995</v>
      </c>
      <c r="AG51" s="59">
        <v>51</v>
      </c>
      <c r="AH51" s="59">
        <v>156.03</v>
      </c>
      <c r="AI51" s="59">
        <v>39</v>
      </c>
      <c r="AJ51" s="59">
        <v>120.02</v>
      </c>
      <c r="AK51" s="59">
        <v>49</v>
      </c>
      <c r="AL51" s="59">
        <v>144</v>
      </c>
      <c r="AM51" s="59">
        <f>M51+Y51+AA51+AC51+AE51+AG51+AI51+AK51</f>
        <v>856</v>
      </c>
      <c r="AN51" s="59">
        <f>N51+Z51+AB51+AD51+AF51+AH51+AJ51+AL51</f>
        <v>2861.7260000000006</v>
      </c>
      <c r="AO51" s="59">
        <v>128</v>
      </c>
      <c r="AP51" s="59">
        <v>439.71</v>
      </c>
      <c r="AQ51" s="59">
        <v>0</v>
      </c>
      <c r="AR51" s="59">
        <v>0</v>
      </c>
      <c r="AS51" s="59">
        <v>0</v>
      </c>
      <c r="AT51" s="59">
        <v>0</v>
      </c>
      <c r="AU51" s="59">
        <v>5</v>
      </c>
      <c r="AV51" s="59">
        <v>15</v>
      </c>
      <c r="AW51" s="59">
        <v>0</v>
      </c>
      <c r="AX51" s="59">
        <v>0</v>
      </c>
      <c r="AY51" s="59">
        <v>10</v>
      </c>
      <c r="AZ51" s="59">
        <v>35</v>
      </c>
      <c r="BA51" s="59">
        <v>15</v>
      </c>
      <c r="BB51" s="59">
        <v>50</v>
      </c>
      <c r="BC51" s="59">
        <v>871</v>
      </c>
      <c r="BD51" s="59">
        <v>2981.37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288</v>
      </c>
      <c r="D52" s="188">
        <f t="shared" ref="D52:BD52" si="23">SUM(D50:D51)</f>
        <v>352</v>
      </c>
      <c r="E52" s="188">
        <f t="shared" si="23"/>
        <v>180</v>
      </c>
      <c r="F52" s="188">
        <f t="shared" si="23"/>
        <v>413.8938</v>
      </c>
      <c r="G52" s="188">
        <f t="shared" si="23"/>
        <v>47</v>
      </c>
      <c r="H52" s="188">
        <f t="shared" si="23"/>
        <v>108.9</v>
      </c>
      <c r="I52" s="188">
        <f t="shared" si="23"/>
        <v>28</v>
      </c>
      <c r="J52" s="188">
        <f t="shared" si="23"/>
        <v>169.69500000000002</v>
      </c>
      <c r="K52" s="188">
        <f t="shared" si="23"/>
        <v>31</v>
      </c>
      <c r="L52" s="188">
        <f t="shared" si="23"/>
        <v>26.017199999999999</v>
      </c>
      <c r="M52" s="188">
        <f t="shared" si="23"/>
        <v>527</v>
      </c>
      <c r="N52" s="188">
        <f t="shared" si="23"/>
        <v>961.60600000000011</v>
      </c>
      <c r="O52" s="188">
        <f t="shared" si="23"/>
        <v>24</v>
      </c>
      <c r="P52" s="188">
        <f t="shared" si="23"/>
        <v>245</v>
      </c>
      <c r="Q52" s="188">
        <f t="shared" si="23"/>
        <v>13</v>
      </c>
      <c r="R52" s="188">
        <f t="shared" si="23"/>
        <v>140</v>
      </c>
      <c r="S52" s="188">
        <f t="shared" si="23"/>
        <v>18</v>
      </c>
      <c r="T52" s="188">
        <f t="shared" si="23"/>
        <v>175</v>
      </c>
      <c r="U52" s="188">
        <f t="shared" si="23"/>
        <v>5</v>
      </c>
      <c r="V52" s="188">
        <f t="shared" si="23"/>
        <v>35</v>
      </c>
      <c r="W52" s="188">
        <f t="shared" si="23"/>
        <v>10</v>
      </c>
      <c r="X52" s="188">
        <f t="shared" si="23"/>
        <v>105</v>
      </c>
      <c r="Y52" s="188">
        <f t="shared" si="23"/>
        <v>70</v>
      </c>
      <c r="Z52" s="188">
        <f t="shared" si="23"/>
        <v>700</v>
      </c>
      <c r="AA52" s="188">
        <f t="shared" si="23"/>
        <v>22</v>
      </c>
      <c r="AB52" s="188">
        <f t="shared" si="23"/>
        <v>60.01</v>
      </c>
      <c r="AC52" s="188">
        <f t="shared" si="23"/>
        <v>61</v>
      </c>
      <c r="AD52" s="188">
        <f t="shared" si="23"/>
        <v>180.01</v>
      </c>
      <c r="AE52" s="188">
        <f t="shared" si="23"/>
        <v>37</v>
      </c>
      <c r="AF52" s="188">
        <f t="shared" si="23"/>
        <v>540.04999999999995</v>
      </c>
      <c r="AG52" s="188">
        <f t="shared" si="23"/>
        <v>51</v>
      </c>
      <c r="AH52" s="188">
        <f t="shared" si="23"/>
        <v>156.03</v>
      </c>
      <c r="AI52" s="188">
        <f t="shared" si="23"/>
        <v>39</v>
      </c>
      <c r="AJ52" s="188">
        <f t="shared" si="23"/>
        <v>120.02</v>
      </c>
      <c r="AK52" s="188">
        <f t="shared" si="23"/>
        <v>49</v>
      </c>
      <c r="AL52" s="188">
        <f t="shared" si="23"/>
        <v>144</v>
      </c>
      <c r="AM52" s="188">
        <f t="shared" si="23"/>
        <v>856</v>
      </c>
      <c r="AN52" s="188">
        <f t="shared" si="23"/>
        <v>2861.7260000000006</v>
      </c>
      <c r="AO52" s="188">
        <f t="shared" si="23"/>
        <v>128</v>
      </c>
      <c r="AP52" s="188">
        <f t="shared" si="23"/>
        <v>439.71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5</v>
      </c>
      <c r="AV52" s="188">
        <f t="shared" si="23"/>
        <v>15</v>
      </c>
      <c r="AW52" s="188">
        <f t="shared" si="23"/>
        <v>0</v>
      </c>
      <c r="AX52" s="188">
        <f t="shared" si="23"/>
        <v>0</v>
      </c>
      <c r="AY52" s="188">
        <f t="shared" si="23"/>
        <v>10</v>
      </c>
      <c r="AZ52" s="188">
        <f t="shared" si="23"/>
        <v>35</v>
      </c>
      <c r="BA52" s="188">
        <f t="shared" si="23"/>
        <v>15</v>
      </c>
      <c r="BB52" s="188">
        <f t="shared" si="23"/>
        <v>50</v>
      </c>
      <c r="BC52" s="188">
        <f t="shared" si="23"/>
        <v>871</v>
      </c>
      <c r="BD52" s="188">
        <f t="shared" si="23"/>
        <v>2981.37</v>
      </c>
    </row>
    <row r="53" spans="1:56" s="105" customFormat="1" ht="15.75" x14ac:dyDescent="0.25">
      <c r="A53" s="59">
        <v>40</v>
      </c>
      <c r="B53" s="59" t="s">
        <v>81</v>
      </c>
      <c r="C53" s="190">
        <f>'Crop Loan'!FY57</f>
        <v>141261</v>
      </c>
      <c r="D53" s="190">
        <f>'Crop Loan'!FZ57</f>
        <v>195001</v>
      </c>
      <c r="E53" s="59">
        <v>6404</v>
      </c>
      <c r="F53" s="59">
        <v>12424.024417500001</v>
      </c>
      <c r="G53" s="59">
        <v>507</v>
      </c>
      <c r="H53" s="59">
        <v>573.90525000000002</v>
      </c>
      <c r="I53" s="59">
        <v>220</v>
      </c>
      <c r="J53" s="59">
        <v>1377</v>
      </c>
      <c r="K53" s="59">
        <v>5930</v>
      </c>
      <c r="L53" s="59">
        <v>2623.2616665000005</v>
      </c>
      <c r="M53" s="190">
        <f>C53+E53+I53+K53</f>
        <v>153815</v>
      </c>
      <c r="N53" s="190">
        <f>D53+F53+J53+L53</f>
        <v>211425.28608400002</v>
      </c>
      <c r="O53" s="59">
        <v>995</v>
      </c>
      <c r="P53" s="59">
        <v>1906.46</v>
      </c>
      <c r="Q53" s="59">
        <v>0</v>
      </c>
      <c r="R53" s="59">
        <v>4.95</v>
      </c>
      <c r="S53" s="59">
        <v>4</v>
      </c>
      <c r="T53" s="59">
        <v>10.41</v>
      </c>
      <c r="U53" s="59">
        <v>63</v>
      </c>
      <c r="V53" s="59">
        <v>125.82</v>
      </c>
      <c r="W53" s="59">
        <v>214</v>
      </c>
      <c r="X53" s="59">
        <v>452.43</v>
      </c>
      <c r="Y53" s="59">
        <f>O53+Q53+S53+U53+W53</f>
        <v>1276</v>
      </c>
      <c r="Z53" s="59">
        <f>P53+R53+T53+V53+X53</f>
        <v>2500.0700000000002</v>
      </c>
      <c r="AA53" s="59">
        <v>280</v>
      </c>
      <c r="AB53" s="59">
        <v>559.51</v>
      </c>
      <c r="AC53" s="59">
        <v>12304</v>
      </c>
      <c r="AD53" s="59">
        <v>29844.7</v>
      </c>
      <c r="AE53" s="59">
        <v>2145</v>
      </c>
      <c r="AF53" s="59">
        <v>76177.02</v>
      </c>
      <c r="AG53" s="59">
        <v>267</v>
      </c>
      <c r="AH53" s="59">
        <v>652.78</v>
      </c>
      <c r="AI53" s="59">
        <v>417</v>
      </c>
      <c r="AJ53" s="59">
        <v>907.66</v>
      </c>
      <c r="AK53" s="59">
        <v>3343</v>
      </c>
      <c r="AL53" s="59">
        <v>7858.44</v>
      </c>
      <c r="AM53" s="59">
        <f>M53+Y53+AA53+AC53+AE53+AG53+AI53+AK53</f>
        <v>173847</v>
      </c>
      <c r="AN53" s="59">
        <f>N53+Z53+AB53+AD53+AF53+AH53+AJ53+AL53</f>
        <v>329925.46608400007</v>
      </c>
      <c r="AO53" s="59">
        <v>23416</v>
      </c>
      <c r="AP53" s="59">
        <v>47063.22</v>
      </c>
      <c r="AQ53" s="59">
        <v>0</v>
      </c>
      <c r="AR53" s="59">
        <v>0</v>
      </c>
      <c r="AS53" s="59">
        <v>0</v>
      </c>
      <c r="AT53" s="59">
        <v>0</v>
      </c>
      <c r="AU53" s="59">
        <v>208</v>
      </c>
      <c r="AV53" s="59">
        <v>1172.0899999999999</v>
      </c>
      <c r="AW53" s="59">
        <v>0</v>
      </c>
      <c r="AX53" s="59">
        <v>0</v>
      </c>
      <c r="AY53" s="59">
        <v>6985</v>
      </c>
      <c r="AZ53" s="59">
        <v>20866.62</v>
      </c>
      <c r="BA53" s="59">
        <v>7193</v>
      </c>
      <c r="BB53" s="59">
        <v>22038.71</v>
      </c>
      <c r="BC53" s="59">
        <v>163303</v>
      </c>
      <c r="BD53" s="59">
        <v>335793.37</v>
      </c>
    </row>
    <row r="54" spans="1:56" s="107" customFormat="1" ht="15.75" x14ac:dyDescent="0.25">
      <c r="A54" s="106"/>
      <c r="B54" s="91" t="s">
        <v>82</v>
      </c>
      <c r="C54" s="188">
        <f>C53</f>
        <v>141261</v>
      </c>
      <c r="D54" s="188">
        <f t="shared" ref="D54:BD54" si="24">D53</f>
        <v>195001</v>
      </c>
      <c r="E54" s="188">
        <f t="shared" si="24"/>
        <v>6404</v>
      </c>
      <c r="F54" s="188">
        <f t="shared" si="24"/>
        <v>12424.024417500001</v>
      </c>
      <c r="G54" s="188">
        <f t="shared" si="24"/>
        <v>507</v>
      </c>
      <c r="H54" s="188">
        <f t="shared" si="24"/>
        <v>573.90525000000002</v>
      </c>
      <c r="I54" s="188">
        <f t="shared" si="24"/>
        <v>220</v>
      </c>
      <c r="J54" s="188">
        <f t="shared" si="24"/>
        <v>1377</v>
      </c>
      <c r="K54" s="188">
        <f t="shared" si="24"/>
        <v>5930</v>
      </c>
      <c r="L54" s="188">
        <f t="shared" si="24"/>
        <v>2623.2616665000005</v>
      </c>
      <c r="M54" s="188">
        <f t="shared" si="24"/>
        <v>153815</v>
      </c>
      <c r="N54" s="188">
        <f t="shared" si="24"/>
        <v>211425.28608400002</v>
      </c>
      <c r="O54" s="188">
        <f t="shared" si="24"/>
        <v>995</v>
      </c>
      <c r="P54" s="188">
        <f t="shared" si="24"/>
        <v>1906.46</v>
      </c>
      <c r="Q54" s="188">
        <f t="shared" si="24"/>
        <v>0</v>
      </c>
      <c r="R54" s="188">
        <f t="shared" si="24"/>
        <v>4.95</v>
      </c>
      <c r="S54" s="188">
        <f t="shared" si="24"/>
        <v>4</v>
      </c>
      <c r="T54" s="188">
        <f t="shared" si="24"/>
        <v>10.41</v>
      </c>
      <c r="U54" s="188">
        <f t="shared" si="24"/>
        <v>63</v>
      </c>
      <c r="V54" s="188">
        <f t="shared" si="24"/>
        <v>125.82</v>
      </c>
      <c r="W54" s="188">
        <f t="shared" si="24"/>
        <v>214</v>
      </c>
      <c r="X54" s="188">
        <f t="shared" si="24"/>
        <v>452.43</v>
      </c>
      <c r="Y54" s="188">
        <f t="shared" si="24"/>
        <v>1276</v>
      </c>
      <c r="Z54" s="188">
        <f t="shared" si="24"/>
        <v>2500.0700000000002</v>
      </c>
      <c r="AA54" s="188">
        <f t="shared" si="24"/>
        <v>280</v>
      </c>
      <c r="AB54" s="188">
        <f t="shared" si="24"/>
        <v>559.51</v>
      </c>
      <c r="AC54" s="188">
        <f t="shared" si="24"/>
        <v>12304</v>
      </c>
      <c r="AD54" s="188">
        <f t="shared" si="24"/>
        <v>29844.7</v>
      </c>
      <c r="AE54" s="188">
        <f t="shared" si="24"/>
        <v>2145</v>
      </c>
      <c r="AF54" s="188">
        <f t="shared" si="24"/>
        <v>76177.02</v>
      </c>
      <c r="AG54" s="188">
        <f t="shared" si="24"/>
        <v>267</v>
      </c>
      <c r="AH54" s="188">
        <f t="shared" si="24"/>
        <v>652.78</v>
      </c>
      <c r="AI54" s="188">
        <f t="shared" si="24"/>
        <v>417</v>
      </c>
      <c r="AJ54" s="188">
        <f t="shared" si="24"/>
        <v>907.66</v>
      </c>
      <c r="AK54" s="188">
        <f t="shared" si="24"/>
        <v>3343</v>
      </c>
      <c r="AL54" s="188">
        <f t="shared" si="24"/>
        <v>7858.44</v>
      </c>
      <c r="AM54" s="188">
        <f t="shared" si="24"/>
        <v>173847</v>
      </c>
      <c r="AN54" s="188">
        <f t="shared" si="24"/>
        <v>329925.46608400007</v>
      </c>
      <c r="AO54" s="188">
        <f t="shared" si="24"/>
        <v>23416</v>
      </c>
      <c r="AP54" s="188">
        <f t="shared" si="24"/>
        <v>47063.22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208</v>
      </c>
      <c r="AV54" s="188">
        <f t="shared" si="24"/>
        <v>1172.0899999999999</v>
      </c>
      <c r="AW54" s="188">
        <f t="shared" si="24"/>
        <v>0</v>
      </c>
      <c r="AX54" s="188">
        <f t="shared" si="24"/>
        <v>0</v>
      </c>
      <c r="AY54" s="188">
        <f t="shared" si="24"/>
        <v>6985</v>
      </c>
      <c r="AZ54" s="188">
        <f t="shared" si="24"/>
        <v>20866.62</v>
      </c>
      <c r="BA54" s="188">
        <f t="shared" si="24"/>
        <v>7193</v>
      </c>
      <c r="BB54" s="188">
        <f t="shared" si="24"/>
        <v>22038.71</v>
      </c>
      <c r="BC54" s="188">
        <f t="shared" si="24"/>
        <v>163303</v>
      </c>
      <c r="BD54" s="188">
        <f t="shared" si="24"/>
        <v>335793.37</v>
      </c>
    </row>
    <row r="55" spans="1:56" s="105" customFormat="1" ht="15.75" x14ac:dyDescent="0.25">
      <c r="A55" s="59">
        <v>42</v>
      </c>
      <c r="B55" s="59" t="s">
        <v>83</v>
      </c>
      <c r="C55" s="190">
        <f>'Crop Loan'!FY59</f>
        <v>0</v>
      </c>
      <c r="D55" s="190">
        <f>'Crop Loan'!FZ59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Loan'!FY60</f>
        <v>0</v>
      </c>
      <c r="D56" s="190">
        <f>'Crop Loan'!FZ60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Loan'!FY61</f>
        <v>0</v>
      </c>
      <c r="D57" s="190">
        <f>'Crop Loan'!FZ61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Loan'!FY62</f>
        <v>0</v>
      </c>
      <c r="D58" s="190">
        <f>'Crop Loan'!FZ62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246946</v>
      </c>
      <c r="D60" s="188">
        <f t="shared" si="29"/>
        <v>323000</v>
      </c>
      <c r="E60" s="188">
        <f t="shared" si="29"/>
        <v>26238</v>
      </c>
      <c r="F60" s="188">
        <f t="shared" si="29"/>
        <v>73366.038268500008</v>
      </c>
      <c r="G60" s="188">
        <f t="shared" si="29"/>
        <v>5456</v>
      </c>
      <c r="H60" s="188">
        <f t="shared" si="29"/>
        <v>18560.027250000003</v>
      </c>
      <c r="I60" s="188">
        <f t="shared" si="29"/>
        <v>3357</v>
      </c>
      <c r="J60" s="188">
        <f t="shared" si="29"/>
        <v>27324.652589999998</v>
      </c>
      <c r="K60" s="188">
        <f t="shared" si="29"/>
        <v>8872</v>
      </c>
      <c r="L60" s="188">
        <f t="shared" si="29"/>
        <v>5309.3091465000007</v>
      </c>
      <c r="M60" s="188">
        <f t="shared" si="29"/>
        <v>285413</v>
      </c>
      <c r="N60" s="188">
        <f t="shared" si="29"/>
        <v>429000.00000500004</v>
      </c>
      <c r="O60" s="188">
        <f t="shared" si="29"/>
        <v>11152</v>
      </c>
      <c r="P60" s="188">
        <f t="shared" si="29"/>
        <v>34277.93</v>
      </c>
      <c r="Q60" s="188">
        <f t="shared" si="29"/>
        <v>2585</v>
      </c>
      <c r="R60" s="188">
        <f t="shared" si="29"/>
        <v>25557.19</v>
      </c>
      <c r="S60" s="188">
        <f t="shared" si="29"/>
        <v>2315</v>
      </c>
      <c r="T60" s="188">
        <f t="shared" si="29"/>
        <v>18064.02</v>
      </c>
      <c r="U60" s="188">
        <f t="shared" si="29"/>
        <v>887</v>
      </c>
      <c r="V60" s="188">
        <f t="shared" si="29"/>
        <v>4898.07</v>
      </c>
      <c r="W60" s="188">
        <f t="shared" si="29"/>
        <v>4839</v>
      </c>
      <c r="X60" s="188">
        <f t="shared" si="29"/>
        <v>42202.79</v>
      </c>
      <c r="Y60" s="188">
        <f t="shared" si="29"/>
        <v>21778</v>
      </c>
      <c r="Z60" s="188">
        <f t="shared" si="29"/>
        <v>125000.00000000001</v>
      </c>
      <c r="AA60" s="188">
        <f t="shared" si="29"/>
        <v>3625</v>
      </c>
      <c r="AB60" s="188">
        <f t="shared" si="29"/>
        <v>9694.0400000000009</v>
      </c>
      <c r="AC60" s="188">
        <f t="shared" si="29"/>
        <v>19764</v>
      </c>
      <c r="AD60" s="188">
        <f t="shared" si="29"/>
        <v>52206.34</v>
      </c>
      <c r="AE60" s="188">
        <f t="shared" si="29"/>
        <v>6495</v>
      </c>
      <c r="AF60" s="188">
        <f t="shared" si="29"/>
        <v>139227.90000000002</v>
      </c>
      <c r="AG60" s="188">
        <f t="shared" si="29"/>
        <v>7268</v>
      </c>
      <c r="AH60" s="188">
        <f t="shared" si="29"/>
        <v>19391.599999999999</v>
      </c>
      <c r="AI60" s="188">
        <f t="shared" si="29"/>
        <v>7176</v>
      </c>
      <c r="AJ60" s="188">
        <f t="shared" si="29"/>
        <v>19821.879999999997</v>
      </c>
      <c r="AK60" s="188">
        <f t="shared" si="29"/>
        <v>9676</v>
      </c>
      <c r="AL60" s="188">
        <f t="shared" si="29"/>
        <v>25658.239999999998</v>
      </c>
      <c r="AM60" s="188">
        <f>M60+Y60+AA60+AC60+AE60+AG60+AI60+AK60</f>
        <v>361195</v>
      </c>
      <c r="AN60" s="188">
        <f>N60+Z60+AB60+AD60+AF60+AH60+AJ60+AL60</f>
        <v>820000.00000500004</v>
      </c>
      <c r="AO60" s="188">
        <f t="shared" ref="AO60:BB60" si="30">AO59+AO54+AO52+AO49+AO47+AO45+AO35+AO20</f>
        <v>52511</v>
      </c>
      <c r="AP60" s="188">
        <f t="shared" si="30"/>
        <v>123000.05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2570</v>
      </c>
      <c r="AV60" s="188">
        <f t="shared" si="30"/>
        <v>34087.409999999996</v>
      </c>
      <c r="AW60" s="188">
        <f t="shared" si="30"/>
        <v>0</v>
      </c>
      <c r="AX60" s="188">
        <f t="shared" si="30"/>
        <v>0</v>
      </c>
      <c r="AY60" s="188">
        <f t="shared" si="30"/>
        <v>24493</v>
      </c>
      <c r="AZ60" s="188">
        <f t="shared" si="30"/>
        <v>73412.59</v>
      </c>
      <c r="BA60" s="188">
        <f t="shared" si="30"/>
        <v>27063</v>
      </c>
      <c r="BB60" s="188">
        <f t="shared" si="30"/>
        <v>107500</v>
      </c>
      <c r="BC60" s="188">
        <f>AM60+BA60</f>
        <v>388258</v>
      </c>
      <c r="BD60" s="188">
        <f>AN60+BB60</f>
        <v>927500.00000500004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60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0" customWidth="1"/>
    <col min="4" max="4" width="9.85546875" customWidth="1"/>
    <col min="5" max="5" width="7.42578125" customWidth="1"/>
    <col min="6" max="6" width="10.5703125" customWidth="1"/>
    <col min="7" max="7" width="9" customWidth="1"/>
    <col min="8" max="8" width="11.28515625" customWidth="1"/>
    <col min="9" max="9" width="11.140625" customWidth="1"/>
    <col min="10" max="10" width="9.85546875" customWidth="1"/>
    <col min="11" max="11" width="10.140625" customWidth="1"/>
    <col min="12" max="12" width="11.5703125" customWidth="1"/>
    <col min="13" max="14" width="10.85546875" customWidth="1"/>
    <col min="15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118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Loan'!GE11</f>
        <v>427</v>
      </c>
      <c r="D8" s="190">
        <f>'Crop Loan'!GF11</f>
        <v>700</v>
      </c>
      <c r="E8" s="59">
        <v>226</v>
      </c>
      <c r="F8" s="59">
        <v>180</v>
      </c>
      <c r="G8" s="59">
        <v>160</v>
      </c>
      <c r="H8" s="59">
        <v>120</v>
      </c>
      <c r="I8" s="59">
        <v>60</v>
      </c>
      <c r="J8" s="59">
        <v>99</v>
      </c>
      <c r="K8" s="59">
        <v>248</v>
      </c>
      <c r="L8" s="59">
        <v>256</v>
      </c>
      <c r="M8" s="190">
        <f>C8+E8+I8+K8</f>
        <v>961</v>
      </c>
      <c r="N8" s="190">
        <f>D8+F8+J8+L8</f>
        <v>1235</v>
      </c>
      <c r="O8" s="59">
        <v>245</v>
      </c>
      <c r="P8" s="59">
        <v>1431</v>
      </c>
      <c r="Q8" s="59">
        <v>90</v>
      </c>
      <c r="R8" s="59">
        <v>1391</v>
      </c>
      <c r="S8" s="59">
        <v>10</v>
      </c>
      <c r="T8" s="59">
        <v>56</v>
      </c>
      <c r="U8" s="59">
        <v>10</v>
      </c>
      <c r="V8" s="59">
        <v>71</v>
      </c>
      <c r="W8" s="59">
        <v>52</v>
      </c>
      <c r="X8" s="59">
        <v>64</v>
      </c>
      <c r="Y8" s="59">
        <f>O8+Q8+S8+U8+W8</f>
        <v>407</v>
      </c>
      <c r="Z8" s="59">
        <f>P8+R8+T8+V8+X8</f>
        <v>3013</v>
      </c>
      <c r="AA8" s="59">
        <v>0</v>
      </c>
      <c r="AB8" s="59">
        <v>0</v>
      </c>
      <c r="AC8" s="59">
        <v>84</v>
      </c>
      <c r="AD8" s="59">
        <v>84</v>
      </c>
      <c r="AE8" s="59">
        <v>63</v>
      </c>
      <c r="AF8" s="59">
        <v>506</v>
      </c>
      <c r="AG8" s="59">
        <v>0</v>
      </c>
      <c r="AH8" s="59">
        <v>0</v>
      </c>
      <c r="AI8" s="59">
        <v>0</v>
      </c>
      <c r="AJ8" s="59">
        <v>0</v>
      </c>
      <c r="AK8" s="59">
        <v>399</v>
      </c>
      <c r="AL8" s="59">
        <v>150</v>
      </c>
      <c r="AM8" s="59">
        <f>M8+Y8+AA8+AC8+AE8+AG8+AI8+AK8</f>
        <v>1914</v>
      </c>
      <c r="AN8" s="59">
        <f>N8+Z8+AB8+AD8+AF8+AH8+AJ8+AL8</f>
        <v>4988</v>
      </c>
      <c r="AO8" s="59">
        <v>397</v>
      </c>
      <c r="AP8" s="59">
        <v>630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83</v>
      </c>
      <c r="AZ8" s="59">
        <v>45</v>
      </c>
      <c r="BA8" s="59">
        <f>AQ8+AS8+AU8+AW8+AY8</f>
        <v>83</v>
      </c>
      <c r="BB8" s="59">
        <v>45</v>
      </c>
      <c r="BC8" s="59">
        <v>1997</v>
      </c>
      <c r="BD8" s="59">
        <v>5033</v>
      </c>
    </row>
    <row r="9" spans="1:56" s="105" customFormat="1" ht="15.75" x14ac:dyDescent="0.25">
      <c r="A9" s="59">
        <v>2</v>
      </c>
      <c r="B9" s="59" t="s">
        <v>37</v>
      </c>
      <c r="C9" s="190">
        <f>'Crop Loan'!GE12</f>
        <v>5480</v>
      </c>
      <c r="D9" s="190">
        <f>'Crop Loan'!GF12</f>
        <v>5900</v>
      </c>
      <c r="E9" s="59">
        <v>2271</v>
      </c>
      <c r="F9" s="59">
        <v>1712</v>
      </c>
      <c r="G9" s="59">
        <v>1665</v>
      </c>
      <c r="H9" s="59">
        <v>1145</v>
      </c>
      <c r="I9" s="59">
        <v>570</v>
      </c>
      <c r="J9" s="59">
        <v>760</v>
      </c>
      <c r="K9" s="59">
        <v>2489</v>
      </c>
      <c r="L9" s="59">
        <v>2517</v>
      </c>
      <c r="M9" s="190">
        <f t="shared" ref="M9:M19" si="0">C9+E9+I9+K9</f>
        <v>10810</v>
      </c>
      <c r="N9" s="190">
        <f t="shared" ref="N9:N19" si="1">D9+F9+J9+L9</f>
        <v>10889</v>
      </c>
      <c r="O9" s="59">
        <v>865</v>
      </c>
      <c r="P9" s="59">
        <v>4968</v>
      </c>
      <c r="Q9" s="59">
        <v>318</v>
      </c>
      <c r="R9" s="59">
        <v>4822</v>
      </c>
      <c r="S9" s="59">
        <v>35</v>
      </c>
      <c r="T9" s="59">
        <v>197</v>
      </c>
      <c r="U9" s="59">
        <v>35</v>
      </c>
      <c r="V9" s="59">
        <v>249</v>
      </c>
      <c r="W9" s="59">
        <v>182</v>
      </c>
      <c r="X9" s="59">
        <v>214</v>
      </c>
      <c r="Y9" s="59">
        <f t="shared" ref="Y9:Y19" si="2">O9+Q9+S9+U9+W9</f>
        <v>1435</v>
      </c>
      <c r="Z9" s="59">
        <f t="shared" ref="Z9:Z19" si="3">P9+R9+T9+V9+X9</f>
        <v>10450</v>
      </c>
      <c r="AA9" s="59">
        <v>0</v>
      </c>
      <c r="AB9" s="59">
        <v>0</v>
      </c>
      <c r="AC9" s="59">
        <v>352</v>
      </c>
      <c r="AD9" s="59">
        <v>336</v>
      </c>
      <c r="AE9" s="59">
        <v>253</v>
      </c>
      <c r="AF9" s="59">
        <v>1983</v>
      </c>
      <c r="AG9" s="59">
        <v>0</v>
      </c>
      <c r="AH9" s="59">
        <v>0</v>
      </c>
      <c r="AI9" s="59">
        <v>0</v>
      </c>
      <c r="AJ9" s="59">
        <v>0</v>
      </c>
      <c r="AK9" s="59">
        <v>2936</v>
      </c>
      <c r="AL9" s="59">
        <v>1064</v>
      </c>
      <c r="AM9" s="59">
        <f t="shared" ref="AM9:AM19" si="4">M9+Y9+AA9+AC9+AE9+AG9+AI9+AK9</f>
        <v>15786</v>
      </c>
      <c r="AN9" s="59">
        <f t="shared" ref="AN9:AN19" si="5">N9+Z9+AB9+AD9+AF9+AH9+AJ9+AL9</f>
        <v>24722</v>
      </c>
      <c r="AO9" s="59">
        <v>2263</v>
      </c>
      <c r="AP9" s="59">
        <v>3350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850</v>
      </c>
      <c r="AZ9" s="59">
        <v>445</v>
      </c>
      <c r="BA9" s="59">
        <v>850</v>
      </c>
      <c r="BB9" s="59">
        <v>445</v>
      </c>
      <c r="BC9" s="59">
        <v>16636</v>
      </c>
      <c r="BD9" s="59">
        <v>25167</v>
      </c>
    </row>
    <row r="10" spans="1:56" s="105" customFormat="1" ht="15.75" x14ac:dyDescent="0.25">
      <c r="A10" s="59">
        <v>3</v>
      </c>
      <c r="B10" s="59" t="s">
        <v>38</v>
      </c>
      <c r="C10" s="190">
        <f>'Crop Loan'!GE13</f>
        <v>4855</v>
      </c>
      <c r="D10" s="190">
        <f>'Crop Loan'!GF13</f>
        <v>5400</v>
      </c>
      <c r="E10" s="59">
        <v>1985</v>
      </c>
      <c r="F10" s="59">
        <v>1543</v>
      </c>
      <c r="G10" s="59">
        <v>1470</v>
      </c>
      <c r="H10" s="59">
        <v>1010</v>
      </c>
      <c r="I10" s="59">
        <v>528</v>
      </c>
      <c r="J10" s="59">
        <v>906</v>
      </c>
      <c r="K10" s="59">
        <v>2178</v>
      </c>
      <c r="L10" s="59">
        <v>2246</v>
      </c>
      <c r="M10" s="190">
        <f t="shared" si="0"/>
        <v>9546</v>
      </c>
      <c r="N10" s="190">
        <f t="shared" si="1"/>
        <v>10095</v>
      </c>
      <c r="O10" s="59">
        <v>778</v>
      </c>
      <c r="P10" s="59">
        <v>4557</v>
      </c>
      <c r="Q10" s="59">
        <v>285</v>
      </c>
      <c r="R10" s="59">
        <v>4424</v>
      </c>
      <c r="S10" s="59">
        <v>33</v>
      </c>
      <c r="T10" s="59">
        <v>179</v>
      </c>
      <c r="U10" s="59">
        <v>33</v>
      </c>
      <c r="V10" s="59">
        <v>227</v>
      </c>
      <c r="W10" s="59">
        <v>165</v>
      </c>
      <c r="X10" s="59">
        <v>205</v>
      </c>
      <c r="Y10" s="59">
        <f t="shared" si="2"/>
        <v>1294</v>
      </c>
      <c r="Z10" s="59">
        <f t="shared" si="3"/>
        <v>9592</v>
      </c>
      <c r="AA10" s="59">
        <v>0</v>
      </c>
      <c r="AB10" s="59">
        <v>0</v>
      </c>
      <c r="AC10" s="59">
        <v>322</v>
      </c>
      <c r="AD10" s="59">
        <v>319</v>
      </c>
      <c r="AE10" s="59">
        <v>264</v>
      </c>
      <c r="AF10" s="59">
        <v>2236</v>
      </c>
      <c r="AG10" s="59">
        <v>0</v>
      </c>
      <c r="AH10" s="59">
        <v>0</v>
      </c>
      <c r="AI10" s="59">
        <v>0</v>
      </c>
      <c r="AJ10" s="59">
        <v>0</v>
      </c>
      <c r="AK10" s="59">
        <v>2453</v>
      </c>
      <c r="AL10" s="59">
        <v>916</v>
      </c>
      <c r="AM10" s="59">
        <f t="shared" si="4"/>
        <v>13879</v>
      </c>
      <c r="AN10" s="59">
        <f t="shared" si="5"/>
        <v>23158</v>
      </c>
      <c r="AO10" s="59">
        <v>2023</v>
      </c>
      <c r="AP10" s="59">
        <v>3085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1167</v>
      </c>
      <c r="AZ10" s="59">
        <v>627</v>
      </c>
      <c r="BA10" s="59">
        <v>1167</v>
      </c>
      <c r="BB10" s="59">
        <v>627</v>
      </c>
      <c r="BC10" s="59">
        <v>15046</v>
      </c>
      <c r="BD10" s="59">
        <v>23785</v>
      </c>
    </row>
    <row r="11" spans="1:56" s="105" customFormat="1" ht="15.75" x14ac:dyDescent="0.25">
      <c r="A11" s="59">
        <v>4</v>
      </c>
      <c r="B11" s="59" t="s">
        <v>39</v>
      </c>
      <c r="C11" s="190">
        <f>'Crop Loan'!GE14</f>
        <v>1615</v>
      </c>
      <c r="D11" s="190">
        <f>'Crop Loan'!GF14</f>
        <v>1800</v>
      </c>
      <c r="E11" s="59">
        <v>698</v>
      </c>
      <c r="F11" s="59">
        <v>638</v>
      </c>
      <c r="G11" s="59">
        <v>510</v>
      </c>
      <c r="H11" s="59">
        <v>355</v>
      </c>
      <c r="I11" s="59">
        <v>186</v>
      </c>
      <c r="J11" s="59">
        <v>309</v>
      </c>
      <c r="K11" s="59">
        <v>763</v>
      </c>
      <c r="L11" s="59">
        <v>788</v>
      </c>
      <c r="M11" s="190">
        <f t="shared" si="0"/>
        <v>3262</v>
      </c>
      <c r="N11" s="190">
        <f t="shared" si="1"/>
        <v>3535</v>
      </c>
      <c r="O11" s="59">
        <v>206</v>
      </c>
      <c r="P11" s="59">
        <v>1265</v>
      </c>
      <c r="Q11" s="59">
        <v>75</v>
      </c>
      <c r="R11" s="59">
        <v>1227</v>
      </c>
      <c r="S11" s="59">
        <v>9</v>
      </c>
      <c r="T11" s="59">
        <v>50</v>
      </c>
      <c r="U11" s="59">
        <v>9</v>
      </c>
      <c r="V11" s="59">
        <v>64</v>
      </c>
      <c r="W11" s="59">
        <v>43</v>
      </c>
      <c r="X11" s="59">
        <v>55</v>
      </c>
      <c r="Y11" s="59">
        <f t="shared" si="2"/>
        <v>342</v>
      </c>
      <c r="Z11" s="59">
        <f t="shared" si="3"/>
        <v>2661</v>
      </c>
      <c r="AA11" s="59">
        <v>0</v>
      </c>
      <c r="AB11" s="59">
        <v>0</v>
      </c>
      <c r="AC11" s="59">
        <v>112</v>
      </c>
      <c r="AD11" s="59">
        <v>108</v>
      </c>
      <c r="AE11" s="59">
        <v>111</v>
      </c>
      <c r="AF11" s="59">
        <v>927</v>
      </c>
      <c r="AG11" s="59">
        <v>0</v>
      </c>
      <c r="AH11" s="59">
        <v>0</v>
      </c>
      <c r="AI11" s="59">
        <v>0</v>
      </c>
      <c r="AJ11" s="59">
        <v>0</v>
      </c>
      <c r="AK11" s="59">
        <v>1126</v>
      </c>
      <c r="AL11" s="59">
        <v>422</v>
      </c>
      <c r="AM11" s="59">
        <f t="shared" si="4"/>
        <v>4953</v>
      </c>
      <c r="AN11" s="59">
        <f t="shared" si="5"/>
        <v>7653</v>
      </c>
      <c r="AO11" s="59">
        <v>689</v>
      </c>
      <c r="AP11" s="59">
        <v>1060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310</v>
      </c>
      <c r="AZ11" s="59">
        <v>161</v>
      </c>
      <c r="BA11" s="59">
        <v>310</v>
      </c>
      <c r="BB11" s="59">
        <v>161</v>
      </c>
      <c r="BC11" s="59">
        <v>5263</v>
      </c>
      <c r="BD11" s="59">
        <v>7814</v>
      </c>
    </row>
    <row r="12" spans="1:56" s="105" customFormat="1" ht="15.75" x14ac:dyDescent="0.25">
      <c r="A12" s="59">
        <v>5</v>
      </c>
      <c r="B12" s="59" t="s">
        <v>40</v>
      </c>
      <c r="C12" s="190">
        <f>'Crop Loan'!GE15</f>
        <v>400</v>
      </c>
      <c r="D12" s="190">
        <f>'Crop Loan'!GF15</f>
        <v>500</v>
      </c>
      <c r="E12" s="59">
        <v>167</v>
      </c>
      <c r="F12" s="59">
        <v>197</v>
      </c>
      <c r="G12" s="59">
        <v>120</v>
      </c>
      <c r="H12" s="59">
        <v>100</v>
      </c>
      <c r="I12" s="59">
        <v>44</v>
      </c>
      <c r="J12" s="59">
        <v>74</v>
      </c>
      <c r="K12" s="59">
        <v>183</v>
      </c>
      <c r="L12" s="59">
        <v>188</v>
      </c>
      <c r="M12" s="190">
        <f t="shared" si="0"/>
        <v>794</v>
      </c>
      <c r="N12" s="190">
        <f t="shared" si="1"/>
        <v>959</v>
      </c>
      <c r="O12" s="59">
        <v>100</v>
      </c>
      <c r="P12" s="59">
        <v>582</v>
      </c>
      <c r="Q12" s="59">
        <v>37</v>
      </c>
      <c r="R12" s="59">
        <v>566</v>
      </c>
      <c r="S12" s="59">
        <v>4</v>
      </c>
      <c r="T12" s="59">
        <v>24</v>
      </c>
      <c r="U12" s="59">
        <v>4</v>
      </c>
      <c r="V12" s="59">
        <v>30</v>
      </c>
      <c r="W12" s="59">
        <v>21</v>
      </c>
      <c r="X12" s="59">
        <v>26</v>
      </c>
      <c r="Y12" s="59">
        <f t="shared" si="2"/>
        <v>166</v>
      </c>
      <c r="Z12" s="59">
        <f t="shared" si="3"/>
        <v>1228</v>
      </c>
      <c r="AA12" s="59">
        <v>0</v>
      </c>
      <c r="AB12" s="59">
        <v>0</v>
      </c>
      <c r="AC12" s="59">
        <v>19</v>
      </c>
      <c r="AD12" s="59">
        <v>18</v>
      </c>
      <c r="AE12" s="59">
        <v>13</v>
      </c>
      <c r="AF12" s="59">
        <v>105</v>
      </c>
      <c r="AG12" s="59">
        <v>0</v>
      </c>
      <c r="AH12" s="59">
        <v>0</v>
      </c>
      <c r="AI12" s="59">
        <v>0</v>
      </c>
      <c r="AJ12" s="59">
        <v>0</v>
      </c>
      <c r="AK12" s="59">
        <v>188</v>
      </c>
      <c r="AL12" s="59">
        <v>100</v>
      </c>
      <c r="AM12" s="59">
        <f t="shared" si="4"/>
        <v>1180</v>
      </c>
      <c r="AN12" s="59">
        <f t="shared" si="5"/>
        <v>2410</v>
      </c>
      <c r="AO12" s="59">
        <v>186</v>
      </c>
      <c r="AP12" s="59">
        <v>300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83</v>
      </c>
      <c r="AZ12" s="59">
        <v>44</v>
      </c>
      <c r="BA12" s="59">
        <v>83</v>
      </c>
      <c r="BB12" s="59">
        <v>44</v>
      </c>
      <c r="BC12" s="59">
        <v>1263</v>
      </c>
      <c r="BD12" s="59">
        <v>2454</v>
      </c>
    </row>
    <row r="13" spans="1:56" s="105" customFormat="1" ht="15.75" x14ac:dyDescent="0.25">
      <c r="A13" s="59">
        <v>6</v>
      </c>
      <c r="B13" s="59" t="s">
        <v>41</v>
      </c>
      <c r="C13" s="190">
        <f>'Crop Loan'!GE16</f>
        <v>0</v>
      </c>
      <c r="D13" s="190">
        <f>'Crop Loan'!GF16</f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190">
        <f t="shared" si="0"/>
        <v>0</v>
      </c>
      <c r="N13" s="190">
        <f t="shared" si="1"/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0</v>
      </c>
      <c r="Z13" s="59">
        <f t="shared" si="3"/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0</v>
      </c>
      <c r="AN13" s="59">
        <f t="shared" si="5"/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</row>
    <row r="14" spans="1:56" s="105" customFormat="1" ht="15.75" x14ac:dyDescent="0.25">
      <c r="A14" s="59">
        <v>7</v>
      </c>
      <c r="B14" s="59" t="s">
        <v>42</v>
      </c>
      <c r="C14" s="190">
        <f>'Crop Loan'!GE17</f>
        <v>0</v>
      </c>
      <c r="D14" s="190">
        <f>'Crop Loan'!GF17</f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Loan'!GE18</f>
        <v>0</v>
      </c>
      <c r="D15" s="190">
        <f>'Crop Loan'!GF18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Loan'!GE19</f>
        <v>0</v>
      </c>
      <c r="D16" s="190">
        <f>'Crop Loan'!GF19</f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190">
        <f t="shared" si="0"/>
        <v>0</v>
      </c>
      <c r="N16" s="190">
        <f t="shared" si="1"/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0</v>
      </c>
      <c r="Z16" s="59">
        <f t="shared" si="3"/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f t="shared" si="4"/>
        <v>0</v>
      </c>
      <c r="AN16" s="59">
        <f t="shared" si="5"/>
        <v>0</v>
      </c>
      <c r="AO16" s="59">
        <v>0</v>
      </c>
      <c r="AP16" s="59">
        <v>0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0</v>
      </c>
      <c r="AZ16" s="59">
        <v>0</v>
      </c>
      <c r="BA16" s="59">
        <v>0</v>
      </c>
      <c r="BB16" s="59">
        <v>0</v>
      </c>
      <c r="BC16" s="59">
        <v>0</v>
      </c>
      <c r="BD16" s="59">
        <v>0</v>
      </c>
    </row>
    <row r="17" spans="1:56" s="105" customFormat="1" ht="15.75" x14ac:dyDescent="0.25">
      <c r="A17" s="59">
        <v>10</v>
      </c>
      <c r="B17" s="59" t="s">
        <v>45</v>
      </c>
      <c r="C17" s="190">
        <f>'Crop Loan'!GE20</f>
        <v>5193</v>
      </c>
      <c r="D17" s="190">
        <f>'Crop Loan'!GF20</f>
        <v>5600</v>
      </c>
      <c r="E17" s="59">
        <v>2106</v>
      </c>
      <c r="F17" s="59">
        <v>1043</v>
      </c>
      <c r="G17" s="59">
        <v>1540</v>
      </c>
      <c r="H17" s="59">
        <v>1030</v>
      </c>
      <c r="I17" s="59">
        <v>559</v>
      </c>
      <c r="J17" s="59">
        <v>1380</v>
      </c>
      <c r="K17" s="59">
        <v>2310</v>
      </c>
      <c r="L17" s="59">
        <v>2320</v>
      </c>
      <c r="M17" s="190">
        <f t="shared" si="0"/>
        <v>10168</v>
      </c>
      <c r="N17" s="190">
        <f t="shared" si="1"/>
        <v>10343</v>
      </c>
      <c r="O17" s="59">
        <v>911</v>
      </c>
      <c r="P17" s="59">
        <v>5167</v>
      </c>
      <c r="Q17" s="59">
        <v>333</v>
      </c>
      <c r="R17" s="59">
        <v>5016</v>
      </c>
      <c r="S17" s="59">
        <v>38</v>
      </c>
      <c r="T17" s="59">
        <v>204</v>
      </c>
      <c r="U17" s="59">
        <v>38</v>
      </c>
      <c r="V17" s="59">
        <v>259</v>
      </c>
      <c r="W17" s="59">
        <v>194</v>
      </c>
      <c r="X17" s="59">
        <v>232</v>
      </c>
      <c r="Y17" s="59">
        <f t="shared" si="2"/>
        <v>1514</v>
      </c>
      <c r="Z17" s="59">
        <f t="shared" si="3"/>
        <v>10878</v>
      </c>
      <c r="AA17" s="59">
        <v>0</v>
      </c>
      <c r="AB17" s="59">
        <v>0</v>
      </c>
      <c r="AC17" s="59">
        <v>431</v>
      </c>
      <c r="AD17" s="59">
        <v>415</v>
      </c>
      <c r="AE17" s="59">
        <v>320</v>
      </c>
      <c r="AF17" s="59">
        <v>2638</v>
      </c>
      <c r="AG17" s="59">
        <v>0</v>
      </c>
      <c r="AH17" s="59">
        <v>0</v>
      </c>
      <c r="AI17" s="59">
        <v>0</v>
      </c>
      <c r="AJ17" s="59">
        <v>0</v>
      </c>
      <c r="AK17" s="59">
        <v>2776</v>
      </c>
      <c r="AL17" s="59">
        <v>998</v>
      </c>
      <c r="AM17" s="59">
        <f t="shared" si="4"/>
        <v>15209</v>
      </c>
      <c r="AN17" s="59">
        <f t="shared" si="5"/>
        <v>25272</v>
      </c>
      <c r="AO17" s="59">
        <v>2279</v>
      </c>
      <c r="AP17" s="59">
        <v>3405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2390</v>
      </c>
      <c r="AZ17" s="59">
        <v>1247</v>
      </c>
      <c r="BA17" s="59">
        <v>2390</v>
      </c>
      <c r="BB17" s="59">
        <v>1247</v>
      </c>
      <c r="BC17" s="59">
        <v>17599</v>
      </c>
      <c r="BD17" s="59">
        <v>26519</v>
      </c>
    </row>
    <row r="18" spans="1:56" s="105" customFormat="1" ht="15.75" x14ac:dyDescent="0.25">
      <c r="A18" s="59">
        <v>11</v>
      </c>
      <c r="B18" s="59" t="s">
        <v>46</v>
      </c>
      <c r="C18" s="190">
        <f>'Crop Loan'!GE21</f>
        <v>222</v>
      </c>
      <c r="D18" s="190">
        <f>'Crop Loan'!GF21</f>
        <v>300</v>
      </c>
      <c r="E18" s="59">
        <v>78</v>
      </c>
      <c r="F18" s="59">
        <v>70</v>
      </c>
      <c r="G18" s="59">
        <v>54</v>
      </c>
      <c r="H18" s="59">
        <v>27</v>
      </c>
      <c r="I18" s="59">
        <v>18</v>
      </c>
      <c r="J18" s="59">
        <v>30</v>
      </c>
      <c r="K18" s="59">
        <v>84</v>
      </c>
      <c r="L18" s="59">
        <v>82</v>
      </c>
      <c r="M18" s="190">
        <f t="shared" si="0"/>
        <v>402</v>
      </c>
      <c r="N18" s="190">
        <f t="shared" si="1"/>
        <v>482</v>
      </c>
      <c r="O18" s="59">
        <v>66</v>
      </c>
      <c r="P18" s="59">
        <v>393</v>
      </c>
      <c r="Q18" s="59">
        <v>24</v>
      </c>
      <c r="R18" s="59">
        <v>376</v>
      </c>
      <c r="S18" s="59">
        <v>12</v>
      </c>
      <c r="T18" s="59">
        <v>15</v>
      </c>
      <c r="U18" s="59">
        <v>12</v>
      </c>
      <c r="V18" s="59">
        <v>22</v>
      </c>
      <c r="W18" s="59">
        <v>12</v>
      </c>
      <c r="X18" s="59">
        <v>18</v>
      </c>
      <c r="Y18" s="59">
        <f t="shared" si="2"/>
        <v>126</v>
      </c>
      <c r="Z18" s="59">
        <f t="shared" si="3"/>
        <v>824</v>
      </c>
      <c r="AA18" s="59">
        <v>0</v>
      </c>
      <c r="AB18" s="59">
        <v>0</v>
      </c>
      <c r="AC18" s="59">
        <v>24</v>
      </c>
      <c r="AD18" s="59">
        <v>24</v>
      </c>
      <c r="AE18" s="59">
        <v>6</v>
      </c>
      <c r="AF18" s="59">
        <v>46</v>
      </c>
      <c r="AG18" s="59">
        <v>0</v>
      </c>
      <c r="AH18" s="59">
        <v>0</v>
      </c>
      <c r="AI18" s="59">
        <v>0</v>
      </c>
      <c r="AJ18" s="59">
        <v>0</v>
      </c>
      <c r="AK18" s="59">
        <v>72</v>
      </c>
      <c r="AL18" s="59">
        <v>24</v>
      </c>
      <c r="AM18" s="59">
        <f t="shared" si="4"/>
        <v>630</v>
      </c>
      <c r="AN18" s="59">
        <f t="shared" si="5"/>
        <v>1400</v>
      </c>
      <c r="AO18" s="59">
        <v>108</v>
      </c>
      <c r="AP18" s="59">
        <v>162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84</v>
      </c>
      <c r="AZ18" s="59">
        <v>45</v>
      </c>
      <c r="BA18" s="59">
        <v>84</v>
      </c>
      <c r="BB18" s="59">
        <v>45</v>
      </c>
      <c r="BC18" s="59">
        <v>714</v>
      </c>
      <c r="BD18" s="59">
        <v>1445</v>
      </c>
    </row>
    <row r="19" spans="1:56" s="105" customFormat="1" ht="15.75" x14ac:dyDescent="0.25">
      <c r="A19" s="59">
        <v>12</v>
      </c>
      <c r="B19" s="59" t="s">
        <v>47</v>
      </c>
      <c r="C19" s="190">
        <f>'Crop Loan'!GE22</f>
        <v>2390</v>
      </c>
      <c r="D19" s="190">
        <f>'Crop Loan'!GF22</f>
        <v>2400</v>
      </c>
      <c r="E19" s="59">
        <v>960</v>
      </c>
      <c r="F19" s="59">
        <v>1292</v>
      </c>
      <c r="G19" s="59">
        <v>645</v>
      </c>
      <c r="H19" s="59">
        <v>750</v>
      </c>
      <c r="I19" s="59">
        <v>240</v>
      </c>
      <c r="J19" s="59">
        <v>540</v>
      </c>
      <c r="K19" s="59">
        <v>1051</v>
      </c>
      <c r="L19" s="59">
        <v>1138</v>
      </c>
      <c r="M19" s="190">
        <f t="shared" si="0"/>
        <v>4641</v>
      </c>
      <c r="N19" s="190">
        <f t="shared" si="1"/>
        <v>5370</v>
      </c>
      <c r="O19" s="59">
        <v>393</v>
      </c>
      <c r="P19" s="59">
        <v>2314</v>
      </c>
      <c r="Q19" s="59">
        <v>145</v>
      </c>
      <c r="R19" s="59">
        <v>2250</v>
      </c>
      <c r="S19" s="59">
        <v>20</v>
      </c>
      <c r="T19" s="59">
        <v>89</v>
      </c>
      <c r="U19" s="59">
        <v>20</v>
      </c>
      <c r="V19" s="59">
        <v>116</v>
      </c>
      <c r="W19" s="59">
        <v>85</v>
      </c>
      <c r="X19" s="59">
        <v>106</v>
      </c>
      <c r="Y19" s="59">
        <f t="shared" si="2"/>
        <v>663</v>
      </c>
      <c r="Z19" s="59">
        <f t="shared" si="3"/>
        <v>4875</v>
      </c>
      <c r="AA19" s="59">
        <v>0</v>
      </c>
      <c r="AB19" s="59">
        <v>0</v>
      </c>
      <c r="AC19" s="59">
        <v>121</v>
      </c>
      <c r="AD19" s="59">
        <v>118</v>
      </c>
      <c r="AE19" s="59">
        <v>126</v>
      </c>
      <c r="AF19" s="59">
        <v>1062</v>
      </c>
      <c r="AG19" s="59">
        <v>0</v>
      </c>
      <c r="AH19" s="59">
        <v>0</v>
      </c>
      <c r="AI19" s="59">
        <v>0</v>
      </c>
      <c r="AJ19" s="59">
        <v>0</v>
      </c>
      <c r="AK19" s="59">
        <v>1258</v>
      </c>
      <c r="AL19" s="59">
        <v>472</v>
      </c>
      <c r="AM19" s="59">
        <f t="shared" si="4"/>
        <v>6809</v>
      </c>
      <c r="AN19" s="59">
        <f t="shared" si="5"/>
        <v>11897</v>
      </c>
      <c r="AO19" s="59">
        <v>997</v>
      </c>
      <c r="AP19" s="59">
        <v>1570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687</v>
      </c>
      <c r="AZ19" s="59">
        <v>365</v>
      </c>
      <c r="BA19" s="59">
        <v>687</v>
      </c>
      <c r="BB19" s="59">
        <v>365</v>
      </c>
      <c r="BC19" s="59">
        <v>7496</v>
      </c>
      <c r="BD19" s="59">
        <v>12262</v>
      </c>
    </row>
    <row r="20" spans="1:56" s="107" customFormat="1" ht="15.75" x14ac:dyDescent="0.25">
      <c r="A20" s="106"/>
      <c r="B20" s="91" t="s">
        <v>48</v>
      </c>
      <c r="C20" s="188">
        <f>SUM(C8:C19)</f>
        <v>20582</v>
      </c>
      <c r="D20" s="188">
        <f t="shared" ref="D20:BD20" si="6">SUM(D8:D19)</f>
        <v>22600</v>
      </c>
      <c r="E20" s="188">
        <f t="shared" si="6"/>
        <v>8491</v>
      </c>
      <c r="F20" s="188">
        <f t="shared" si="6"/>
        <v>6675</v>
      </c>
      <c r="G20" s="188">
        <f t="shared" si="6"/>
        <v>6164</v>
      </c>
      <c r="H20" s="188">
        <f t="shared" si="6"/>
        <v>4537</v>
      </c>
      <c r="I20" s="188">
        <f t="shared" si="6"/>
        <v>2205</v>
      </c>
      <c r="J20" s="188">
        <f t="shared" si="6"/>
        <v>4098</v>
      </c>
      <c r="K20" s="188">
        <f t="shared" si="6"/>
        <v>9306</v>
      </c>
      <c r="L20" s="188">
        <f t="shared" si="6"/>
        <v>9535</v>
      </c>
      <c r="M20" s="188">
        <f t="shared" si="6"/>
        <v>40584</v>
      </c>
      <c r="N20" s="188">
        <f t="shared" si="6"/>
        <v>42908</v>
      </c>
      <c r="O20" s="188">
        <f t="shared" si="6"/>
        <v>3564</v>
      </c>
      <c r="P20" s="188">
        <f t="shared" si="6"/>
        <v>20677</v>
      </c>
      <c r="Q20" s="188">
        <f t="shared" si="6"/>
        <v>1307</v>
      </c>
      <c r="R20" s="188">
        <f t="shared" si="6"/>
        <v>20072</v>
      </c>
      <c r="S20" s="188">
        <f t="shared" si="6"/>
        <v>161</v>
      </c>
      <c r="T20" s="188">
        <f t="shared" si="6"/>
        <v>814</v>
      </c>
      <c r="U20" s="188">
        <f t="shared" si="6"/>
        <v>161</v>
      </c>
      <c r="V20" s="188">
        <f t="shared" si="6"/>
        <v>1038</v>
      </c>
      <c r="W20" s="188">
        <f t="shared" si="6"/>
        <v>754</v>
      </c>
      <c r="X20" s="188">
        <f t="shared" si="6"/>
        <v>920</v>
      </c>
      <c r="Y20" s="188">
        <f t="shared" si="6"/>
        <v>5947</v>
      </c>
      <c r="Z20" s="188">
        <f t="shared" si="6"/>
        <v>43521</v>
      </c>
      <c r="AA20" s="188">
        <f t="shared" si="6"/>
        <v>0</v>
      </c>
      <c r="AB20" s="188">
        <f t="shared" si="6"/>
        <v>0</v>
      </c>
      <c r="AC20" s="188">
        <f t="shared" si="6"/>
        <v>1465</v>
      </c>
      <c r="AD20" s="188">
        <f t="shared" si="6"/>
        <v>1422</v>
      </c>
      <c r="AE20" s="188">
        <f t="shared" si="6"/>
        <v>1156</v>
      </c>
      <c r="AF20" s="188">
        <f t="shared" si="6"/>
        <v>9503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11208</v>
      </c>
      <c r="AL20" s="188">
        <f t="shared" si="6"/>
        <v>4146</v>
      </c>
      <c r="AM20" s="188">
        <f t="shared" si="6"/>
        <v>60360</v>
      </c>
      <c r="AN20" s="188">
        <f t="shared" si="6"/>
        <v>101500</v>
      </c>
      <c r="AO20" s="188">
        <f t="shared" si="6"/>
        <v>8942</v>
      </c>
      <c r="AP20" s="188">
        <f t="shared" si="6"/>
        <v>13562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0</v>
      </c>
      <c r="AX20" s="188">
        <f t="shared" si="6"/>
        <v>0</v>
      </c>
      <c r="AY20" s="188">
        <f t="shared" si="6"/>
        <v>5654</v>
      </c>
      <c r="AZ20" s="188">
        <f t="shared" si="6"/>
        <v>2979</v>
      </c>
      <c r="BA20" s="188">
        <f t="shared" si="6"/>
        <v>5654</v>
      </c>
      <c r="BB20" s="188">
        <f t="shared" si="6"/>
        <v>2979</v>
      </c>
      <c r="BC20" s="188">
        <f t="shared" si="6"/>
        <v>66014</v>
      </c>
      <c r="BD20" s="188">
        <f t="shared" si="6"/>
        <v>104479</v>
      </c>
    </row>
    <row r="21" spans="1:56" s="105" customFormat="1" ht="15.75" x14ac:dyDescent="0.25">
      <c r="A21" s="59">
        <v>13</v>
      </c>
      <c r="B21" s="59" t="s">
        <v>49</v>
      </c>
      <c r="C21" s="190">
        <f>'Crop Loan'!GE24</f>
        <v>150</v>
      </c>
      <c r="D21" s="190">
        <f>'Crop Loan'!GF24</f>
        <v>550</v>
      </c>
      <c r="E21" s="59">
        <v>48</v>
      </c>
      <c r="F21" s="59">
        <v>59</v>
      </c>
      <c r="G21" s="59">
        <v>30</v>
      </c>
      <c r="H21" s="59">
        <v>15</v>
      </c>
      <c r="I21" s="59">
        <v>12</v>
      </c>
      <c r="J21" s="59">
        <v>15</v>
      </c>
      <c r="K21" s="59">
        <v>54</v>
      </c>
      <c r="L21" s="59">
        <v>58</v>
      </c>
      <c r="M21" s="190">
        <f t="shared" ref="M21:M34" si="7">C21+E21+I21+K21</f>
        <v>264</v>
      </c>
      <c r="N21" s="190">
        <f t="shared" ref="N21:N34" si="8">D21+F21+J21+L21</f>
        <v>682</v>
      </c>
      <c r="O21" s="59">
        <v>33</v>
      </c>
      <c r="P21" s="59">
        <v>195</v>
      </c>
      <c r="Q21" s="59">
        <v>12</v>
      </c>
      <c r="R21" s="59">
        <v>189</v>
      </c>
      <c r="S21" s="59">
        <v>3</v>
      </c>
      <c r="T21" s="59">
        <v>8</v>
      </c>
      <c r="U21" s="59">
        <v>4</v>
      </c>
      <c r="V21" s="59">
        <v>11</v>
      </c>
      <c r="W21" s="59">
        <v>6</v>
      </c>
      <c r="X21" s="59">
        <v>9</v>
      </c>
      <c r="Y21" s="59">
        <f>O21+Q21+S21+U21+W21</f>
        <v>58</v>
      </c>
      <c r="Z21" s="59">
        <f>P21+R21+T21+V21+X21</f>
        <v>412</v>
      </c>
      <c r="AA21" s="59">
        <v>0</v>
      </c>
      <c r="AB21" s="59">
        <v>0</v>
      </c>
      <c r="AC21" s="59">
        <v>12</v>
      </c>
      <c r="AD21" s="59">
        <v>12</v>
      </c>
      <c r="AE21" s="59">
        <v>6</v>
      </c>
      <c r="AF21" s="59">
        <v>48</v>
      </c>
      <c r="AG21" s="59">
        <v>0</v>
      </c>
      <c r="AH21" s="59">
        <v>0</v>
      </c>
      <c r="AI21" s="59">
        <v>0</v>
      </c>
      <c r="AJ21" s="59">
        <v>0</v>
      </c>
      <c r="AK21" s="59">
        <v>162</v>
      </c>
      <c r="AL21" s="59">
        <v>60</v>
      </c>
      <c r="AM21" s="59">
        <f t="shared" ref="AM21:AM34" si="9">M21+Y21+AA21+AC21+AE21+AG21+AI21+AK21</f>
        <v>502</v>
      </c>
      <c r="AN21" s="59">
        <f t="shared" ref="AN21:AN34" si="10">N21+Z21+AB21+AD21+AF21+AH21+AJ21+AL21</f>
        <v>1214</v>
      </c>
      <c r="AO21" s="59">
        <v>75</v>
      </c>
      <c r="AP21" s="59">
        <v>114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84</v>
      </c>
      <c r="AZ21" s="59">
        <v>44</v>
      </c>
      <c r="BA21" s="59">
        <v>84</v>
      </c>
      <c r="BB21" s="59">
        <v>44</v>
      </c>
      <c r="BC21" s="59">
        <v>586</v>
      </c>
      <c r="BD21" s="59">
        <v>1258</v>
      </c>
    </row>
    <row r="22" spans="1:56" s="105" customFormat="1" ht="15.75" x14ac:dyDescent="0.25">
      <c r="A22" s="59">
        <v>14</v>
      </c>
      <c r="B22" s="59" t="s">
        <v>50</v>
      </c>
      <c r="C22" s="190">
        <f>'Crop Loan'!GE25</f>
        <v>0</v>
      </c>
      <c r="D22" s="190">
        <f>'Crop Loan'!GF25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Loan'!GE26</f>
        <v>0</v>
      </c>
      <c r="D23" s="190">
        <f>'Crop Loan'!GF26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Loan'!GE27</f>
        <v>0</v>
      </c>
      <c r="D24" s="190">
        <f>'Crop Loan'!GF27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Loan'!GE28</f>
        <v>256</v>
      </c>
      <c r="D25" s="190">
        <f>'Crop Loan'!GF28</f>
        <v>300</v>
      </c>
      <c r="E25" s="59">
        <v>166</v>
      </c>
      <c r="F25" s="59">
        <v>1935</v>
      </c>
      <c r="G25" s="59">
        <v>120</v>
      </c>
      <c r="H25" s="59">
        <v>20</v>
      </c>
      <c r="I25" s="59">
        <v>10</v>
      </c>
      <c r="J25" s="59">
        <v>10</v>
      </c>
      <c r="K25" s="59">
        <v>182</v>
      </c>
      <c r="L25" s="59">
        <v>188</v>
      </c>
      <c r="M25" s="190">
        <f t="shared" si="7"/>
        <v>614</v>
      </c>
      <c r="N25" s="190">
        <f t="shared" si="8"/>
        <v>2433</v>
      </c>
      <c r="O25" s="59">
        <v>104</v>
      </c>
      <c r="P25" s="59">
        <v>608</v>
      </c>
      <c r="Q25" s="59">
        <v>38</v>
      </c>
      <c r="R25" s="59">
        <v>591</v>
      </c>
      <c r="S25" s="59">
        <v>4</v>
      </c>
      <c r="T25" s="59">
        <v>24</v>
      </c>
      <c r="U25" s="59">
        <v>4</v>
      </c>
      <c r="V25" s="59">
        <v>31</v>
      </c>
      <c r="W25" s="59">
        <v>22</v>
      </c>
      <c r="X25" s="59">
        <v>28</v>
      </c>
      <c r="Y25" s="59">
        <f t="shared" si="11"/>
        <v>172</v>
      </c>
      <c r="Z25" s="59">
        <f t="shared" si="12"/>
        <v>1282</v>
      </c>
      <c r="AA25" s="59">
        <v>0</v>
      </c>
      <c r="AB25" s="59">
        <v>0</v>
      </c>
      <c r="AC25" s="59">
        <v>20</v>
      </c>
      <c r="AD25" s="59">
        <v>18</v>
      </c>
      <c r="AE25" s="59">
        <v>18</v>
      </c>
      <c r="AF25" s="59">
        <v>147</v>
      </c>
      <c r="AG25" s="59">
        <v>0</v>
      </c>
      <c r="AH25" s="59">
        <v>0</v>
      </c>
      <c r="AI25" s="59">
        <v>0</v>
      </c>
      <c r="AJ25" s="59">
        <v>0</v>
      </c>
      <c r="AK25" s="59">
        <v>182</v>
      </c>
      <c r="AL25" s="59">
        <v>68</v>
      </c>
      <c r="AM25" s="59">
        <f t="shared" si="9"/>
        <v>1006</v>
      </c>
      <c r="AN25" s="59">
        <f t="shared" si="10"/>
        <v>3948</v>
      </c>
      <c r="AO25" s="59">
        <v>178</v>
      </c>
      <c r="AP25" s="59">
        <v>280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66</v>
      </c>
      <c r="AZ25" s="59">
        <v>36</v>
      </c>
      <c r="BA25" s="59">
        <v>66</v>
      </c>
      <c r="BB25" s="59">
        <v>36</v>
      </c>
      <c r="BC25" s="59">
        <v>1072</v>
      </c>
      <c r="BD25" s="59">
        <v>3984</v>
      </c>
    </row>
    <row r="26" spans="1:56" s="105" customFormat="1" ht="15.75" x14ac:dyDescent="0.25">
      <c r="A26" s="59">
        <v>18</v>
      </c>
      <c r="B26" s="59" t="s">
        <v>54</v>
      </c>
      <c r="C26" s="190">
        <f>'Crop Loan'!GE29</f>
        <v>390</v>
      </c>
      <c r="D26" s="190">
        <f>'Crop Loan'!GF29</f>
        <v>300</v>
      </c>
      <c r="E26" s="59">
        <v>160</v>
      </c>
      <c r="F26" s="59">
        <v>186</v>
      </c>
      <c r="G26" s="59">
        <v>100</v>
      </c>
      <c r="H26" s="59">
        <v>50</v>
      </c>
      <c r="I26" s="59">
        <v>40</v>
      </c>
      <c r="J26" s="59">
        <v>70</v>
      </c>
      <c r="K26" s="59">
        <v>175</v>
      </c>
      <c r="L26" s="59">
        <v>196</v>
      </c>
      <c r="M26" s="190">
        <f t="shared" si="7"/>
        <v>765</v>
      </c>
      <c r="N26" s="190">
        <f t="shared" si="8"/>
        <v>752</v>
      </c>
      <c r="O26" s="59">
        <v>50</v>
      </c>
      <c r="P26" s="59">
        <v>305</v>
      </c>
      <c r="Q26" s="59">
        <v>20</v>
      </c>
      <c r="R26" s="59">
        <v>293</v>
      </c>
      <c r="S26" s="59">
        <v>5</v>
      </c>
      <c r="T26" s="59">
        <v>12</v>
      </c>
      <c r="U26" s="59">
        <v>6</v>
      </c>
      <c r="V26" s="59">
        <v>17</v>
      </c>
      <c r="W26" s="59">
        <v>10</v>
      </c>
      <c r="X26" s="59">
        <v>15</v>
      </c>
      <c r="Y26" s="59">
        <f t="shared" si="11"/>
        <v>91</v>
      </c>
      <c r="Z26" s="59">
        <f t="shared" si="12"/>
        <v>642</v>
      </c>
      <c r="AA26" s="59">
        <v>0</v>
      </c>
      <c r="AB26" s="59">
        <v>0</v>
      </c>
      <c r="AC26" s="59">
        <v>20</v>
      </c>
      <c r="AD26" s="59">
        <v>20</v>
      </c>
      <c r="AE26" s="59">
        <v>35</v>
      </c>
      <c r="AF26" s="59">
        <v>298</v>
      </c>
      <c r="AG26" s="59">
        <v>0</v>
      </c>
      <c r="AH26" s="59">
        <v>0</v>
      </c>
      <c r="AI26" s="59">
        <v>0</v>
      </c>
      <c r="AJ26" s="59">
        <v>0</v>
      </c>
      <c r="AK26" s="59">
        <v>620</v>
      </c>
      <c r="AL26" s="59">
        <v>230</v>
      </c>
      <c r="AM26" s="59">
        <f t="shared" si="9"/>
        <v>1531</v>
      </c>
      <c r="AN26" s="59">
        <f t="shared" si="10"/>
        <v>1942</v>
      </c>
      <c r="AO26" s="59">
        <v>205</v>
      </c>
      <c r="AP26" s="59">
        <v>313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665</v>
      </c>
      <c r="AZ26" s="59">
        <v>360</v>
      </c>
      <c r="BA26" s="59">
        <v>665</v>
      </c>
      <c r="BB26" s="59">
        <v>360</v>
      </c>
      <c r="BC26" s="59">
        <v>2196</v>
      </c>
      <c r="BD26" s="59">
        <v>2302</v>
      </c>
    </row>
    <row r="27" spans="1:56" s="105" customFormat="1" ht="15.75" x14ac:dyDescent="0.25">
      <c r="A27" s="59">
        <v>19</v>
      </c>
      <c r="B27" s="59" t="s">
        <v>55</v>
      </c>
      <c r="C27" s="190">
        <f>'Crop Loan'!GE30</f>
        <v>570</v>
      </c>
      <c r="D27" s="190">
        <f>'Crop Loan'!GF30</f>
        <v>850</v>
      </c>
      <c r="E27" s="59">
        <v>324</v>
      </c>
      <c r="F27" s="59">
        <v>1777</v>
      </c>
      <c r="G27" s="59">
        <v>240</v>
      </c>
      <c r="H27" s="59">
        <v>30</v>
      </c>
      <c r="I27" s="59">
        <v>30</v>
      </c>
      <c r="J27" s="59">
        <v>15</v>
      </c>
      <c r="K27" s="59">
        <v>354</v>
      </c>
      <c r="L27" s="59">
        <v>370</v>
      </c>
      <c r="M27" s="190">
        <f t="shared" si="7"/>
        <v>1278</v>
      </c>
      <c r="N27" s="190">
        <f t="shared" si="8"/>
        <v>3012</v>
      </c>
      <c r="O27" s="59">
        <v>120</v>
      </c>
      <c r="P27" s="59">
        <v>708</v>
      </c>
      <c r="Q27" s="59">
        <v>45</v>
      </c>
      <c r="R27" s="59">
        <v>688</v>
      </c>
      <c r="S27" s="59">
        <v>6</v>
      </c>
      <c r="T27" s="59">
        <v>29</v>
      </c>
      <c r="U27" s="59">
        <v>6</v>
      </c>
      <c r="V27" s="59">
        <v>36</v>
      </c>
      <c r="W27" s="59">
        <v>24</v>
      </c>
      <c r="X27" s="59">
        <v>31</v>
      </c>
      <c r="Y27" s="59">
        <f t="shared" si="11"/>
        <v>201</v>
      </c>
      <c r="Z27" s="59">
        <f t="shared" si="12"/>
        <v>1492</v>
      </c>
      <c r="AA27" s="59">
        <v>0</v>
      </c>
      <c r="AB27" s="59">
        <v>0</v>
      </c>
      <c r="AC27" s="59">
        <v>15</v>
      </c>
      <c r="AD27" s="59">
        <v>14</v>
      </c>
      <c r="AE27" s="59">
        <v>33</v>
      </c>
      <c r="AF27" s="59">
        <v>265</v>
      </c>
      <c r="AG27" s="59">
        <v>0</v>
      </c>
      <c r="AH27" s="59">
        <v>0</v>
      </c>
      <c r="AI27" s="59">
        <v>0</v>
      </c>
      <c r="AJ27" s="59">
        <v>0</v>
      </c>
      <c r="AK27" s="59">
        <v>315</v>
      </c>
      <c r="AL27" s="59">
        <v>120</v>
      </c>
      <c r="AM27" s="59">
        <f t="shared" si="9"/>
        <v>1842</v>
      </c>
      <c r="AN27" s="59">
        <f t="shared" si="10"/>
        <v>4903</v>
      </c>
      <c r="AO27" s="59">
        <v>282</v>
      </c>
      <c r="AP27" s="59">
        <v>435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84</v>
      </c>
      <c r="AZ27" s="59">
        <v>44</v>
      </c>
      <c r="BA27" s="59">
        <v>84</v>
      </c>
      <c r="BB27" s="59">
        <v>44</v>
      </c>
      <c r="BC27" s="59">
        <v>1926</v>
      </c>
      <c r="BD27" s="59">
        <v>4947</v>
      </c>
    </row>
    <row r="28" spans="1:56" s="105" customFormat="1" ht="15.75" x14ac:dyDescent="0.25">
      <c r="A28" s="59">
        <v>20</v>
      </c>
      <c r="B28" s="59" t="s">
        <v>56</v>
      </c>
      <c r="C28" s="190">
        <f>'Crop Loan'!GE31</f>
        <v>183</v>
      </c>
      <c r="D28" s="190">
        <f>'Crop Loan'!GF31</f>
        <v>350</v>
      </c>
      <c r="E28" s="59">
        <v>75</v>
      </c>
      <c r="F28" s="59">
        <v>87</v>
      </c>
      <c r="G28" s="59">
        <v>45</v>
      </c>
      <c r="H28" s="59">
        <v>30</v>
      </c>
      <c r="I28" s="59">
        <v>15</v>
      </c>
      <c r="J28" s="59">
        <v>15</v>
      </c>
      <c r="K28" s="59">
        <v>81</v>
      </c>
      <c r="L28" s="59">
        <v>85</v>
      </c>
      <c r="M28" s="190">
        <f t="shared" si="7"/>
        <v>354</v>
      </c>
      <c r="N28" s="190">
        <f t="shared" si="8"/>
        <v>537</v>
      </c>
      <c r="O28" s="59">
        <v>63</v>
      </c>
      <c r="P28" s="59">
        <v>364</v>
      </c>
      <c r="Q28" s="59">
        <v>24</v>
      </c>
      <c r="R28" s="59">
        <v>357</v>
      </c>
      <c r="S28" s="59">
        <v>3</v>
      </c>
      <c r="T28" s="59">
        <v>15</v>
      </c>
      <c r="U28" s="59">
        <v>3</v>
      </c>
      <c r="V28" s="59">
        <v>18</v>
      </c>
      <c r="W28" s="59">
        <v>12</v>
      </c>
      <c r="X28" s="59">
        <v>16</v>
      </c>
      <c r="Y28" s="59">
        <f t="shared" si="11"/>
        <v>105</v>
      </c>
      <c r="Z28" s="59">
        <f t="shared" si="12"/>
        <v>770</v>
      </c>
      <c r="AA28" s="59">
        <v>0</v>
      </c>
      <c r="AB28" s="59">
        <v>0</v>
      </c>
      <c r="AC28" s="59">
        <v>24</v>
      </c>
      <c r="AD28" s="59">
        <v>24</v>
      </c>
      <c r="AE28" s="59">
        <v>6</v>
      </c>
      <c r="AF28" s="59">
        <v>48</v>
      </c>
      <c r="AG28" s="59">
        <v>0</v>
      </c>
      <c r="AH28" s="59">
        <v>0</v>
      </c>
      <c r="AI28" s="59">
        <v>0</v>
      </c>
      <c r="AJ28" s="59">
        <v>0</v>
      </c>
      <c r="AK28" s="59">
        <v>243</v>
      </c>
      <c r="AL28" s="59">
        <v>90</v>
      </c>
      <c r="AM28" s="59">
        <f t="shared" si="9"/>
        <v>732</v>
      </c>
      <c r="AN28" s="59">
        <f t="shared" si="10"/>
        <v>1469</v>
      </c>
      <c r="AO28" s="59">
        <v>114</v>
      </c>
      <c r="AP28" s="59">
        <v>181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66</v>
      </c>
      <c r="AZ28" s="59">
        <v>37</v>
      </c>
      <c r="BA28" s="59">
        <v>66</v>
      </c>
      <c r="BB28" s="59">
        <v>37</v>
      </c>
      <c r="BC28" s="59">
        <v>798</v>
      </c>
      <c r="BD28" s="59">
        <v>1506</v>
      </c>
    </row>
    <row r="29" spans="1:56" s="105" customFormat="1" ht="15.75" x14ac:dyDescent="0.25">
      <c r="A29" s="59">
        <v>21</v>
      </c>
      <c r="B29" s="59" t="s">
        <v>57</v>
      </c>
      <c r="C29" s="190">
        <f>'Crop Loan'!GE32</f>
        <v>0</v>
      </c>
      <c r="D29" s="190">
        <f>'Crop Loan'!GF32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Loan'!GE33</f>
        <v>237</v>
      </c>
      <c r="D30" s="190">
        <f>'Crop Loan'!GF33</f>
        <v>300</v>
      </c>
      <c r="E30" s="59">
        <v>252</v>
      </c>
      <c r="F30" s="59">
        <v>296</v>
      </c>
      <c r="G30" s="59">
        <v>160</v>
      </c>
      <c r="H30" s="59">
        <v>20</v>
      </c>
      <c r="I30" s="59">
        <v>20</v>
      </c>
      <c r="J30" s="59">
        <v>9</v>
      </c>
      <c r="K30" s="59">
        <v>150</v>
      </c>
      <c r="L30" s="59">
        <v>139</v>
      </c>
      <c r="M30" s="190">
        <f t="shared" si="7"/>
        <v>659</v>
      </c>
      <c r="N30" s="190">
        <f t="shared" si="8"/>
        <v>744</v>
      </c>
      <c r="O30" s="59">
        <v>150</v>
      </c>
      <c r="P30" s="59">
        <v>509</v>
      </c>
      <c r="Q30" s="59">
        <v>32</v>
      </c>
      <c r="R30" s="59">
        <v>496</v>
      </c>
      <c r="S30" s="59">
        <v>4</v>
      </c>
      <c r="T30" s="59">
        <v>20</v>
      </c>
      <c r="U30" s="59">
        <v>4</v>
      </c>
      <c r="V30" s="59">
        <v>26</v>
      </c>
      <c r="W30" s="59">
        <v>19</v>
      </c>
      <c r="X30" s="59">
        <v>23</v>
      </c>
      <c r="Y30" s="59">
        <f t="shared" si="11"/>
        <v>209</v>
      </c>
      <c r="Z30" s="59">
        <f t="shared" si="12"/>
        <v>1074</v>
      </c>
      <c r="AA30" s="59">
        <v>0</v>
      </c>
      <c r="AB30" s="59">
        <v>0</v>
      </c>
      <c r="AC30" s="59">
        <v>9</v>
      </c>
      <c r="AD30" s="59">
        <v>11</v>
      </c>
      <c r="AE30" s="59">
        <v>11</v>
      </c>
      <c r="AF30" s="59">
        <v>48</v>
      </c>
      <c r="AG30" s="59">
        <v>0</v>
      </c>
      <c r="AH30" s="59">
        <v>0</v>
      </c>
      <c r="AI30" s="59">
        <v>0</v>
      </c>
      <c r="AJ30" s="59">
        <v>0</v>
      </c>
      <c r="AK30" s="59">
        <v>60</v>
      </c>
      <c r="AL30" s="59">
        <v>54</v>
      </c>
      <c r="AM30" s="59">
        <f t="shared" si="9"/>
        <v>948</v>
      </c>
      <c r="AN30" s="59">
        <f t="shared" si="10"/>
        <v>1931</v>
      </c>
      <c r="AO30" s="59">
        <v>130</v>
      </c>
      <c r="AP30" s="59">
        <v>199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44</v>
      </c>
      <c r="AZ30" s="59">
        <v>36</v>
      </c>
      <c r="BA30" s="59">
        <v>44</v>
      </c>
      <c r="BB30" s="59">
        <v>36</v>
      </c>
      <c r="BC30" s="59">
        <v>992</v>
      </c>
      <c r="BD30" s="59">
        <v>1967</v>
      </c>
    </row>
    <row r="31" spans="1:56" s="105" customFormat="1" ht="15.75" x14ac:dyDescent="0.25">
      <c r="A31" s="59">
        <v>23</v>
      </c>
      <c r="B31" s="59" t="s">
        <v>59</v>
      </c>
      <c r="C31" s="190">
        <f>'Crop Loan'!GE34</f>
        <v>0</v>
      </c>
      <c r="D31" s="190">
        <f>'Crop Loan'!GF34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Loan'!GE35</f>
        <v>217</v>
      </c>
      <c r="D32" s="190">
        <f>'Crop Loan'!GF35</f>
        <v>325</v>
      </c>
      <c r="E32" s="59">
        <v>77</v>
      </c>
      <c r="F32" s="59">
        <v>92</v>
      </c>
      <c r="G32" s="59">
        <v>45</v>
      </c>
      <c r="H32" s="59">
        <v>33</v>
      </c>
      <c r="I32" s="59">
        <v>20</v>
      </c>
      <c r="J32" s="59">
        <v>22</v>
      </c>
      <c r="K32" s="59">
        <v>84</v>
      </c>
      <c r="L32" s="59">
        <v>87</v>
      </c>
      <c r="M32" s="190">
        <f t="shared" si="7"/>
        <v>398</v>
      </c>
      <c r="N32" s="190">
        <f t="shared" si="8"/>
        <v>526</v>
      </c>
      <c r="O32" s="59">
        <v>56</v>
      </c>
      <c r="P32" s="59">
        <v>330</v>
      </c>
      <c r="Q32" s="59">
        <v>20</v>
      </c>
      <c r="R32" s="59">
        <v>318</v>
      </c>
      <c r="S32" s="59">
        <v>3</v>
      </c>
      <c r="T32" s="59">
        <v>13</v>
      </c>
      <c r="U32" s="59">
        <v>3</v>
      </c>
      <c r="V32" s="59">
        <v>18</v>
      </c>
      <c r="W32" s="59">
        <v>12</v>
      </c>
      <c r="X32" s="59">
        <v>15</v>
      </c>
      <c r="Y32" s="59">
        <f t="shared" si="11"/>
        <v>94</v>
      </c>
      <c r="Z32" s="59">
        <f t="shared" si="12"/>
        <v>694</v>
      </c>
      <c r="AA32" s="59">
        <v>0</v>
      </c>
      <c r="AB32" s="59">
        <v>0</v>
      </c>
      <c r="AC32" s="59">
        <v>12</v>
      </c>
      <c r="AD32" s="59">
        <v>12</v>
      </c>
      <c r="AE32" s="59">
        <v>27</v>
      </c>
      <c r="AF32" s="59">
        <v>223</v>
      </c>
      <c r="AG32" s="59">
        <v>0</v>
      </c>
      <c r="AH32" s="59">
        <v>0</v>
      </c>
      <c r="AI32" s="59">
        <v>0</v>
      </c>
      <c r="AJ32" s="59">
        <v>0</v>
      </c>
      <c r="AK32" s="59">
        <v>253</v>
      </c>
      <c r="AL32" s="59">
        <v>96</v>
      </c>
      <c r="AM32" s="59">
        <f t="shared" si="9"/>
        <v>784</v>
      </c>
      <c r="AN32" s="59">
        <f t="shared" si="10"/>
        <v>1551</v>
      </c>
      <c r="AO32" s="59">
        <v>128</v>
      </c>
      <c r="AP32" s="59">
        <v>200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167</v>
      </c>
      <c r="AZ32" s="59">
        <v>89</v>
      </c>
      <c r="BA32" s="59">
        <v>167</v>
      </c>
      <c r="BB32" s="59">
        <v>89</v>
      </c>
      <c r="BC32" s="59">
        <v>951</v>
      </c>
      <c r="BD32" s="59">
        <v>1640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Loan'!GE36</f>
        <v>0</v>
      </c>
      <c r="D33" s="190">
        <f>'Crop Loan'!GF36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Loan'!GE37</f>
        <v>115</v>
      </c>
      <c r="D34" s="190">
        <f>'Crop Loan'!GF37</f>
        <v>175</v>
      </c>
      <c r="E34" s="59">
        <v>40</v>
      </c>
      <c r="F34" s="59">
        <v>48</v>
      </c>
      <c r="G34" s="59">
        <v>30</v>
      </c>
      <c r="H34" s="59">
        <v>10</v>
      </c>
      <c r="I34" s="59">
        <v>5</v>
      </c>
      <c r="J34" s="59">
        <v>5</v>
      </c>
      <c r="K34" s="59">
        <v>44</v>
      </c>
      <c r="L34" s="59">
        <v>45</v>
      </c>
      <c r="M34" s="190">
        <f t="shared" si="7"/>
        <v>204</v>
      </c>
      <c r="N34" s="190">
        <f t="shared" si="8"/>
        <v>273</v>
      </c>
      <c r="O34" s="59">
        <v>38</v>
      </c>
      <c r="P34" s="59">
        <v>220</v>
      </c>
      <c r="Q34" s="59">
        <v>14</v>
      </c>
      <c r="R34" s="59">
        <v>214</v>
      </c>
      <c r="S34" s="59">
        <v>2</v>
      </c>
      <c r="T34" s="59">
        <v>10</v>
      </c>
      <c r="U34" s="59">
        <v>2</v>
      </c>
      <c r="V34" s="59">
        <v>12</v>
      </c>
      <c r="W34" s="59">
        <v>8</v>
      </c>
      <c r="X34" s="59">
        <v>10</v>
      </c>
      <c r="Y34" s="59">
        <f t="shared" si="11"/>
        <v>64</v>
      </c>
      <c r="Z34" s="59">
        <f t="shared" si="12"/>
        <v>466</v>
      </c>
      <c r="AA34" s="59">
        <v>0</v>
      </c>
      <c r="AB34" s="59">
        <v>0</v>
      </c>
      <c r="AC34" s="59">
        <v>10</v>
      </c>
      <c r="AD34" s="59">
        <v>10</v>
      </c>
      <c r="AE34" s="59">
        <v>5</v>
      </c>
      <c r="AF34" s="59">
        <v>44</v>
      </c>
      <c r="AG34" s="59">
        <v>0</v>
      </c>
      <c r="AH34" s="59">
        <v>0</v>
      </c>
      <c r="AI34" s="59">
        <v>0</v>
      </c>
      <c r="AJ34" s="59">
        <v>0</v>
      </c>
      <c r="AK34" s="59">
        <v>145</v>
      </c>
      <c r="AL34" s="59">
        <v>54</v>
      </c>
      <c r="AM34" s="59">
        <f t="shared" si="9"/>
        <v>428</v>
      </c>
      <c r="AN34" s="59">
        <f t="shared" si="10"/>
        <v>847</v>
      </c>
      <c r="AO34" s="59">
        <v>70</v>
      </c>
      <c r="AP34" s="59">
        <v>107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83</v>
      </c>
      <c r="AZ34" s="59">
        <v>45</v>
      </c>
      <c r="BA34" s="59">
        <v>83</v>
      </c>
      <c r="BB34" s="59">
        <v>45</v>
      </c>
      <c r="BC34" s="59">
        <v>511</v>
      </c>
      <c r="BD34" s="59">
        <v>892</v>
      </c>
    </row>
    <row r="35" spans="1:56" s="107" customFormat="1" ht="15.75" x14ac:dyDescent="0.25">
      <c r="A35" s="106"/>
      <c r="B35" s="91" t="s">
        <v>63</v>
      </c>
      <c r="C35" s="188">
        <f>SUM(C21:C34)</f>
        <v>2118</v>
      </c>
      <c r="D35" s="188">
        <f t="shared" ref="D35:BD35" si="13">SUM(D21:D34)</f>
        <v>3150</v>
      </c>
      <c r="E35" s="188">
        <f t="shared" si="13"/>
        <v>1142</v>
      </c>
      <c r="F35" s="188">
        <f t="shared" si="13"/>
        <v>4480</v>
      </c>
      <c r="G35" s="188">
        <f t="shared" si="13"/>
        <v>770</v>
      </c>
      <c r="H35" s="188">
        <f t="shared" si="13"/>
        <v>208</v>
      </c>
      <c r="I35" s="188">
        <f t="shared" si="13"/>
        <v>152</v>
      </c>
      <c r="J35" s="188">
        <f t="shared" si="13"/>
        <v>161</v>
      </c>
      <c r="K35" s="188">
        <f t="shared" si="13"/>
        <v>1124</v>
      </c>
      <c r="L35" s="188">
        <f t="shared" si="13"/>
        <v>1168</v>
      </c>
      <c r="M35" s="188">
        <f t="shared" si="13"/>
        <v>4536</v>
      </c>
      <c r="N35" s="188">
        <f t="shared" si="13"/>
        <v>8959</v>
      </c>
      <c r="O35" s="188">
        <f t="shared" si="13"/>
        <v>614</v>
      </c>
      <c r="P35" s="188">
        <f t="shared" si="13"/>
        <v>3239</v>
      </c>
      <c r="Q35" s="188">
        <f t="shared" si="13"/>
        <v>205</v>
      </c>
      <c r="R35" s="188">
        <f t="shared" si="13"/>
        <v>3146</v>
      </c>
      <c r="S35" s="188">
        <f t="shared" si="13"/>
        <v>30</v>
      </c>
      <c r="T35" s="188">
        <f t="shared" si="13"/>
        <v>131</v>
      </c>
      <c r="U35" s="188">
        <f t="shared" si="13"/>
        <v>32</v>
      </c>
      <c r="V35" s="188">
        <f t="shared" si="13"/>
        <v>169</v>
      </c>
      <c r="W35" s="188">
        <f t="shared" si="13"/>
        <v>113</v>
      </c>
      <c r="X35" s="188">
        <f t="shared" si="13"/>
        <v>147</v>
      </c>
      <c r="Y35" s="188">
        <f t="shared" si="13"/>
        <v>994</v>
      </c>
      <c r="Z35" s="188">
        <f t="shared" si="13"/>
        <v>6832</v>
      </c>
      <c r="AA35" s="188">
        <f t="shared" si="13"/>
        <v>0</v>
      </c>
      <c r="AB35" s="188">
        <f t="shared" si="13"/>
        <v>0</v>
      </c>
      <c r="AC35" s="188">
        <f t="shared" si="13"/>
        <v>122</v>
      </c>
      <c r="AD35" s="188">
        <f t="shared" si="13"/>
        <v>121</v>
      </c>
      <c r="AE35" s="188">
        <f t="shared" si="13"/>
        <v>141</v>
      </c>
      <c r="AF35" s="188">
        <f t="shared" si="13"/>
        <v>1121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1980</v>
      </c>
      <c r="AL35" s="188">
        <f t="shared" si="13"/>
        <v>772</v>
      </c>
      <c r="AM35" s="188">
        <f t="shared" si="13"/>
        <v>7773</v>
      </c>
      <c r="AN35" s="188">
        <f t="shared" si="13"/>
        <v>17805</v>
      </c>
      <c r="AO35" s="188">
        <f t="shared" si="13"/>
        <v>1182</v>
      </c>
      <c r="AP35" s="188">
        <f t="shared" si="13"/>
        <v>1829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1259</v>
      </c>
      <c r="AZ35" s="188">
        <f t="shared" si="13"/>
        <v>691</v>
      </c>
      <c r="BA35" s="188">
        <f t="shared" si="13"/>
        <v>1259</v>
      </c>
      <c r="BB35" s="188">
        <f t="shared" si="13"/>
        <v>691</v>
      </c>
      <c r="BC35" s="188">
        <f t="shared" si="13"/>
        <v>9032</v>
      </c>
      <c r="BD35" s="188">
        <f t="shared" si="13"/>
        <v>18496</v>
      </c>
    </row>
    <row r="36" spans="1:56" s="105" customFormat="1" ht="15.75" x14ac:dyDescent="0.25">
      <c r="A36" s="59">
        <v>27</v>
      </c>
      <c r="B36" s="59" t="s">
        <v>64</v>
      </c>
      <c r="C36" s="190">
        <f>'Crop Loan'!GE39</f>
        <v>113</v>
      </c>
      <c r="D36" s="190">
        <f>'Crop Loan'!GF39</f>
        <v>150</v>
      </c>
      <c r="E36" s="59">
        <v>28</v>
      </c>
      <c r="F36" s="59">
        <v>32</v>
      </c>
      <c r="G36" s="59">
        <v>20</v>
      </c>
      <c r="H36" s="59">
        <v>15</v>
      </c>
      <c r="I36" s="59">
        <v>5</v>
      </c>
      <c r="J36" s="59">
        <v>5</v>
      </c>
      <c r="K36" s="59">
        <v>31</v>
      </c>
      <c r="L36" s="59">
        <v>32</v>
      </c>
      <c r="M36" s="190">
        <f t="shared" ref="M36:M44" si="14">C36+E36+I36+K36</f>
        <v>177</v>
      </c>
      <c r="N36" s="190">
        <f t="shared" ref="N36:N44" si="15">D36+F36+J36+L36</f>
        <v>219</v>
      </c>
      <c r="O36" s="59">
        <v>16</v>
      </c>
      <c r="P36" s="59">
        <v>95</v>
      </c>
      <c r="Q36" s="59">
        <v>6</v>
      </c>
      <c r="R36" s="59">
        <v>92</v>
      </c>
      <c r="S36" s="59">
        <v>1</v>
      </c>
      <c r="T36" s="59">
        <v>5</v>
      </c>
      <c r="U36" s="59">
        <v>1</v>
      </c>
      <c r="V36" s="59">
        <v>5</v>
      </c>
      <c r="W36" s="59">
        <v>4</v>
      </c>
      <c r="X36" s="59">
        <v>5</v>
      </c>
      <c r="Y36" s="59">
        <f t="shared" ref="Y36:Y44" si="16">O36+Q36+S36+U36+W36</f>
        <v>28</v>
      </c>
      <c r="Z36" s="59">
        <f t="shared" ref="Z36:Z44" si="17">P36+R36+T36+V36+X36</f>
        <v>202</v>
      </c>
      <c r="AA36" s="59">
        <v>0</v>
      </c>
      <c r="AB36" s="59">
        <v>0</v>
      </c>
      <c r="AC36" s="59">
        <v>10</v>
      </c>
      <c r="AD36" s="59">
        <v>9</v>
      </c>
      <c r="AE36" s="59">
        <v>5</v>
      </c>
      <c r="AF36" s="59">
        <v>44</v>
      </c>
      <c r="AG36" s="59">
        <v>0</v>
      </c>
      <c r="AH36" s="59">
        <v>0</v>
      </c>
      <c r="AI36" s="59">
        <v>0</v>
      </c>
      <c r="AJ36" s="59">
        <v>0</v>
      </c>
      <c r="AK36" s="59">
        <v>145</v>
      </c>
      <c r="AL36" s="59">
        <v>54</v>
      </c>
      <c r="AM36" s="59">
        <f t="shared" ref="AM36:AM44" si="18">M36+Y36+AA36+AC36+AE36+AG36+AI36+AK36</f>
        <v>365</v>
      </c>
      <c r="AN36" s="59">
        <f t="shared" ref="AN36:AN44" si="19">N36+Z36+AB36+AD36+AF36+AH36+AJ36+AL36</f>
        <v>528</v>
      </c>
      <c r="AO36" s="59">
        <v>50</v>
      </c>
      <c r="AP36" s="59">
        <v>78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67</v>
      </c>
      <c r="AZ36" s="59">
        <v>36</v>
      </c>
      <c r="BA36" s="59">
        <v>67</v>
      </c>
      <c r="BB36" s="59">
        <v>36</v>
      </c>
      <c r="BC36" s="59">
        <v>432</v>
      </c>
      <c r="BD36" s="59">
        <v>564</v>
      </c>
    </row>
    <row r="37" spans="1:56" s="105" customFormat="1" ht="15.75" x14ac:dyDescent="0.25">
      <c r="A37" s="59">
        <v>28</v>
      </c>
      <c r="B37" s="59" t="s">
        <v>65</v>
      </c>
      <c r="C37" s="190">
        <f>'Crop Loan'!GE40</f>
        <v>0</v>
      </c>
      <c r="D37" s="190">
        <f>'Crop Loan'!GF40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Loan'!GE41</f>
        <v>0</v>
      </c>
      <c r="D38" s="190">
        <f>'Crop Loan'!GF41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Loan'!GE42</f>
        <v>0</v>
      </c>
      <c r="D39" s="190">
        <f>'Crop Loan'!GF42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Loan'!GE43</f>
        <v>0</v>
      </c>
      <c r="D40" s="190">
        <f>'Crop Loan'!GF43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Loan'!GE44</f>
        <v>0</v>
      </c>
      <c r="D41" s="190">
        <f>'Crop Loan'!GF44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Loan'!GE45</f>
        <v>0</v>
      </c>
      <c r="D42" s="190">
        <f>'Crop Loan'!GF45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Loan'!GE46</f>
        <v>0</v>
      </c>
      <c r="D43" s="190">
        <f>'Crop Loan'!GF46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Loan'!GE47</f>
        <v>0</v>
      </c>
      <c r="D44" s="190">
        <f>'Crop Loan'!GF47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113</v>
      </c>
      <c r="D45" s="91">
        <f t="shared" ref="D45:BD45" si="20">SUM(D36:D44)</f>
        <v>150</v>
      </c>
      <c r="E45" s="91">
        <f t="shared" si="20"/>
        <v>28</v>
      </c>
      <c r="F45" s="91">
        <f t="shared" si="20"/>
        <v>32</v>
      </c>
      <c r="G45" s="91">
        <f t="shared" si="20"/>
        <v>20</v>
      </c>
      <c r="H45" s="91">
        <f t="shared" si="20"/>
        <v>15</v>
      </c>
      <c r="I45" s="91">
        <f t="shared" si="20"/>
        <v>5</v>
      </c>
      <c r="J45" s="91">
        <f t="shared" si="20"/>
        <v>5</v>
      </c>
      <c r="K45" s="91">
        <f t="shared" si="20"/>
        <v>31</v>
      </c>
      <c r="L45" s="91">
        <f t="shared" si="20"/>
        <v>32</v>
      </c>
      <c r="M45" s="91">
        <f t="shared" si="20"/>
        <v>177</v>
      </c>
      <c r="N45" s="91">
        <f t="shared" si="20"/>
        <v>219</v>
      </c>
      <c r="O45" s="91">
        <f t="shared" si="20"/>
        <v>16</v>
      </c>
      <c r="P45" s="91">
        <f t="shared" si="20"/>
        <v>95</v>
      </c>
      <c r="Q45" s="91">
        <f t="shared" si="20"/>
        <v>6</v>
      </c>
      <c r="R45" s="91">
        <f t="shared" si="20"/>
        <v>92</v>
      </c>
      <c r="S45" s="91">
        <f t="shared" si="20"/>
        <v>1</v>
      </c>
      <c r="T45" s="91">
        <f t="shared" si="20"/>
        <v>5</v>
      </c>
      <c r="U45" s="91">
        <f t="shared" si="20"/>
        <v>1</v>
      </c>
      <c r="V45" s="91">
        <f t="shared" si="20"/>
        <v>5</v>
      </c>
      <c r="W45" s="91">
        <f t="shared" si="20"/>
        <v>4</v>
      </c>
      <c r="X45" s="91">
        <f t="shared" si="20"/>
        <v>5</v>
      </c>
      <c r="Y45" s="91">
        <f t="shared" si="20"/>
        <v>28</v>
      </c>
      <c r="Z45" s="91">
        <f t="shared" si="20"/>
        <v>202</v>
      </c>
      <c r="AA45" s="91">
        <f t="shared" si="20"/>
        <v>0</v>
      </c>
      <c r="AB45" s="91">
        <f t="shared" si="20"/>
        <v>0</v>
      </c>
      <c r="AC45" s="91">
        <f t="shared" si="20"/>
        <v>10</v>
      </c>
      <c r="AD45" s="91">
        <f t="shared" si="20"/>
        <v>9</v>
      </c>
      <c r="AE45" s="91">
        <f t="shared" si="20"/>
        <v>5</v>
      </c>
      <c r="AF45" s="91">
        <f t="shared" si="20"/>
        <v>44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145</v>
      </c>
      <c r="AL45" s="91">
        <f t="shared" si="20"/>
        <v>54</v>
      </c>
      <c r="AM45" s="91">
        <f t="shared" si="20"/>
        <v>365</v>
      </c>
      <c r="AN45" s="91">
        <f t="shared" si="20"/>
        <v>528</v>
      </c>
      <c r="AO45" s="91">
        <f t="shared" si="20"/>
        <v>50</v>
      </c>
      <c r="AP45" s="91">
        <f t="shared" si="20"/>
        <v>78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67</v>
      </c>
      <c r="AZ45" s="91">
        <f t="shared" si="20"/>
        <v>36</v>
      </c>
      <c r="BA45" s="91">
        <f t="shared" si="20"/>
        <v>67</v>
      </c>
      <c r="BB45" s="91">
        <f t="shared" si="20"/>
        <v>36</v>
      </c>
      <c r="BC45" s="91">
        <f t="shared" si="20"/>
        <v>432</v>
      </c>
      <c r="BD45" s="91">
        <f t="shared" si="20"/>
        <v>564</v>
      </c>
    </row>
    <row r="46" spans="1:56" s="105" customFormat="1" ht="15.75" x14ac:dyDescent="0.25">
      <c r="A46" s="59">
        <v>36</v>
      </c>
      <c r="B46" s="59" t="s">
        <v>74</v>
      </c>
      <c r="C46" s="190">
        <f>'Crop Loan'!GE49</f>
        <v>0</v>
      </c>
      <c r="D46" s="190">
        <f>'Crop Loan'!GF49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Loan'!GE51</f>
        <v>0</v>
      </c>
      <c r="D48" s="190">
        <f>'Crop Loan'!GF51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Loan'!GE54</f>
        <v>0</v>
      </c>
      <c r="D50" s="190">
        <f>'Crop Loan'!GF54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Loan'!GE55</f>
        <v>1122</v>
      </c>
      <c r="D51" s="190">
        <f>'Crop Loan'!GF55</f>
        <v>1600</v>
      </c>
      <c r="E51" s="59">
        <v>452</v>
      </c>
      <c r="F51" s="59">
        <v>383</v>
      </c>
      <c r="G51" s="59">
        <v>335</v>
      </c>
      <c r="H51" s="59">
        <v>280</v>
      </c>
      <c r="I51" s="59">
        <v>122</v>
      </c>
      <c r="J51" s="59">
        <v>80</v>
      </c>
      <c r="K51" s="59">
        <v>457</v>
      </c>
      <c r="L51" s="59">
        <v>266</v>
      </c>
      <c r="M51" s="190">
        <f>C51+E51+I51+K51</f>
        <v>2153</v>
      </c>
      <c r="N51" s="190">
        <f>D51+F51+J51+L51</f>
        <v>2329</v>
      </c>
      <c r="O51" s="59">
        <v>599</v>
      </c>
      <c r="P51" s="59">
        <v>3470</v>
      </c>
      <c r="Q51" s="59">
        <v>218</v>
      </c>
      <c r="R51" s="59">
        <v>3367</v>
      </c>
      <c r="S51" s="59">
        <v>25</v>
      </c>
      <c r="T51" s="59">
        <v>136</v>
      </c>
      <c r="U51" s="59">
        <v>25</v>
      </c>
      <c r="V51" s="59">
        <v>173</v>
      </c>
      <c r="W51" s="59">
        <v>128</v>
      </c>
      <c r="X51" s="59">
        <v>156</v>
      </c>
      <c r="Y51" s="59">
        <f>O51+Q51+S51+U51+W51</f>
        <v>995</v>
      </c>
      <c r="Z51" s="59">
        <f>P51+R51+T51+V51+X51</f>
        <v>7302</v>
      </c>
      <c r="AA51" s="59">
        <v>0</v>
      </c>
      <c r="AB51" s="59">
        <v>0</v>
      </c>
      <c r="AC51" s="59">
        <v>55</v>
      </c>
      <c r="AD51" s="59">
        <v>55</v>
      </c>
      <c r="AE51" s="59">
        <v>74</v>
      </c>
      <c r="AF51" s="59">
        <v>626</v>
      </c>
      <c r="AG51" s="59">
        <v>0</v>
      </c>
      <c r="AH51" s="59">
        <v>0</v>
      </c>
      <c r="AI51" s="59">
        <v>0</v>
      </c>
      <c r="AJ51" s="59">
        <v>0</v>
      </c>
      <c r="AK51" s="59">
        <v>567</v>
      </c>
      <c r="AL51" s="59">
        <v>212</v>
      </c>
      <c r="AM51" s="59">
        <f>M51+Y51+AA51+AC51+AE51+AG51+AI51+AK51</f>
        <v>3844</v>
      </c>
      <c r="AN51" s="59">
        <f>N51+Z51+AB51+AD51+AF51+AH51+AJ51+AL51</f>
        <v>10524</v>
      </c>
      <c r="AO51" s="59">
        <v>794</v>
      </c>
      <c r="AP51" s="59">
        <v>1240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918</v>
      </c>
      <c r="AZ51" s="59">
        <v>491</v>
      </c>
      <c r="BA51" s="59">
        <v>918</v>
      </c>
      <c r="BB51" s="59">
        <v>491</v>
      </c>
      <c r="BC51" s="59">
        <v>4762</v>
      </c>
      <c r="BD51" s="59">
        <v>11015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1122</v>
      </c>
      <c r="D52" s="188">
        <f t="shared" ref="D52:BD52" si="23">SUM(D50:D51)</f>
        <v>1600</v>
      </c>
      <c r="E52" s="188">
        <f t="shared" si="23"/>
        <v>452</v>
      </c>
      <c r="F52" s="188">
        <f t="shared" si="23"/>
        <v>383</v>
      </c>
      <c r="G52" s="188">
        <f t="shared" si="23"/>
        <v>335</v>
      </c>
      <c r="H52" s="188">
        <f t="shared" si="23"/>
        <v>280</v>
      </c>
      <c r="I52" s="188">
        <f t="shared" si="23"/>
        <v>122</v>
      </c>
      <c r="J52" s="188">
        <f t="shared" si="23"/>
        <v>80</v>
      </c>
      <c r="K52" s="188">
        <f t="shared" si="23"/>
        <v>457</v>
      </c>
      <c r="L52" s="188">
        <f t="shared" si="23"/>
        <v>266</v>
      </c>
      <c r="M52" s="188">
        <f t="shared" si="23"/>
        <v>2153</v>
      </c>
      <c r="N52" s="188">
        <f t="shared" si="23"/>
        <v>2329</v>
      </c>
      <c r="O52" s="188">
        <f t="shared" si="23"/>
        <v>599</v>
      </c>
      <c r="P52" s="188">
        <f t="shared" si="23"/>
        <v>3470</v>
      </c>
      <c r="Q52" s="188">
        <f t="shared" si="23"/>
        <v>218</v>
      </c>
      <c r="R52" s="188">
        <f t="shared" si="23"/>
        <v>3367</v>
      </c>
      <c r="S52" s="188">
        <f t="shared" si="23"/>
        <v>25</v>
      </c>
      <c r="T52" s="188">
        <f t="shared" si="23"/>
        <v>136</v>
      </c>
      <c r="U52" s="188">
        <f t="shared" si="23"/>
        <v>25</v>
      </c>
      <c r="V52" s="188">
        <f t="shared" si="23"/>
        <v>173</v>
      </c>
      <c r="W52" s="188">
        <f t="shared" si="23"/>
        <v>128</v>
      </c>
      <c r="X52" s="188">
        <f t="shared" si="23"/>
        <v>156</v>
      </c>
      <c r="Y52" s="188">
        <f t="shared" si="23"/>
        <v>995</v>
      </c>
      <c r="Z52" s="188">
        <f t="shared" si="23"/>
        <v>7302</v>
      </c>
      <c r="AA52" s="188">
        <f t="shared" si="23"/>
        <v>0</v>
      </c>
      <c r="AB52" s="188">
        <f t="shared" si="23"/>
        <v>0</v>
      </c>
      <c r="AC52" s="188">
        <f t="shared" si="23"/>
        <v>55</v>
      </c>
      <c r="AD52" s="188">
        <f t="shared" si="23"/>
        <v>55</v>
      </c>
      <c r="AE52" s="188">
        <f t="shared" si="23"/>
        <v>74</v>
      </c>
      <c r="AF52" s="188">
        <f t="shared" si="23"/>
        <v>626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567</v>
      </c>
      <c r="AL52" s="188">
        <f t="shared" si="23"/>
        <v>212</v>
      </c>
      <c r="AM52" s="188">
        <f t="shared" si="23"/>
        <v>3844</v>
      </c>
      <c r="AN52" s="188">
        <f t="shared" si="23"/>
        <v>10524</v>
      </c>
      <c r="AO52" s="188">
        <f t="shared" si="23"/>
        <v>794</v>
      </c>
      <c r="AP52" s="188">
        <f t="shared" si="23"/>
        <v>1240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918</v>
      </c>
      <c r="AZ52" s="188">
        <f t="shared" si="23"/>
        <v>491</v>
      </c>
      <c r="BA52" s="188">
        <f t="shared" si="23"/>
        <v>918</v>
      </c>
      <c r="BB52" s="188">
        <f t="shared" si="23"/>
        <v>491</v>
      </c>
      <c r="BC52" s="188">
        <f t="shared" si="23"/>
        <v>4762</v>
      </c>
      <c r="BD52" s="188">
        <f t="shared" si="23"/>
        <v>11015</v>
      </c>
    </row>
    <row r="53" spans="1:56" s="105" customFormat="1" ht="15.75" x14ac:dyDescent="0.25">
      <c r="A53" s="59">
        <v>40</v>
      </c>
      <c r="B53" s="59" t="s">
        <v>81</v>
      </c>
      <c r="C53" s="190">
        <f>'Crop Loan'!GE57</f>
        <v>8865</v>
      </c>
      <c r="D53" s="190">
        <f>'Crop Loan'!GF57</f>
        <v>10500</v>
      </c>
      <c r="E53" s="59">
        <v>3679</v>
      </c>
      <c r="F53" s="59">
        <v>4430</v>
      </c>
      <c r="G53" s="59">
        <v>2711</v>
      </c>
      <c r="H53" s="59">
        <v>1960</v>
      </c>
      <c r="I53" s="59">
        <v>976</v>
      </c>
      <c r="J53" s="59">
        <v>1656</v>
      </c>
      <c r="K53" s="59">
        <v>3821</v>
      </c>
      <c r="L53" s="59">
        <v>3999</v>
      </c>
      <c r="M53" s="190">
        <f>C53+E53+I53+K53</f>
        <v>17341</v>
      </c>
      <c r="N53" s="190">
        <f>D53+F53+J53+L53</f>
        <v>20585</v>
      </c>
      <c r="O53" s="59">
        <v>1769</v>
      </c>
      <c r="P53" s="59">
        <v>10519</v>
      </c>
      <c r="Q53" s="59">
        <v>648</v>
      </c>
      <c r="R53" s="59">
        <v>10223</v>
      </c>
      <c r="S53" s="59">
        <v>75</v>
      </c>
      <c r="T53" s="59">
        <v>414</v>
      </c>
      <c r="U53" s="59">
        <v>75</v>
      </c>
      <c r="V53" s="59">
        <v>515</v>
      </c>
      <c r="W53" s="59">
        <v>376</v>
      </c>
      <c r="X53" s="59">
        <v>472</v>
      </c>
      <c r="Y53" s="59">
        <f>O53+Q53+S53+U53+W53</f>
        <v>2943</v>
      </c>
      <c r="Z53" s="59">
        <f>P53+R53+T53+V53+X53</f>
        <v>22143</v>
      </c>
      <c r="AA53" s="59">
        <v>0</v>
      </c>
      <c r="AB53" s="59">
        <v>0</v>
      </c>
      <c r="AC53" s="59">
        <v>391</v>
      </c>
      <c r="AD53" s="59">
        <v>393</v>
      </c>
      <c r="AE53" s="59">
        <v>677</v>
      </c>
      <c r="AF53" s="59">
        <v>5706</v>
      </c>
      <c r="AG53" s="59">
        <v>0</v>
      </c>
      <c r="AH53" s="59">
        <v>0</v>
      </c>
      <c r="AI53" s="59">
        <v>0</v>
      </c>
      <c r="AJ53" s="59">
        <v>0</v>
      </c>
      <c r="AK53" s="59">
        <v>2113</v>
      </c>
      <c r="AL53" s="59">
        <v>816</v>
      </c>
      <c r="AM53" s="59">
        <f>M53+Y53+AA53+AC53+AE53+AG53+AI53+AK53</f>
        <v>23465</v>
      </c>
      <c r="AN53" s="59">
        <f>N53+Z53+AB53+AD53+AF53+AH53+AJ53+AL53</f>
        <v>49643</v>
      </c>
      <c r="AO53" s="59">
        <v>3819</v>
      </c>
      <c r="AP53" s="59">
        <v>5920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8466</v>
      </c>
      <c r="AZ53" s="59">
        <v>4603</v>
      </c>
      <c r="BA53" s="59">
        <v>8466</v>
      </c>
      <c r="BB53" s="59">
        <v>4603</v>
      </c>
      <c r="BC53" s="59">
        <v>31931</v>
      </c>
      <c r="BD53" s="59">
        <v>54246</v>
      </c>
    </row>
    <row r="54" spans="1:56" s="107" customFormat="1" ht="15.75" x14ac:dyDescent="0.25">
      <c r="A54" s="106"/>
      <c r="B54" s="91" t="s">
        <v>82</v>
      </c>
      <c r="C54" s="188">
        <f>C53</f>
        <v>8865</v>
      </c>
      <c r="D54" s="188">
        <f t="shared" ref="D54:BD54" si="24">D53</f>
        <v>10500</v>
      </c>
      <c r="E54" s="188">
        <f t="shared" si="24"/>
        <v>3679</v>
      </c>
      <c r="F54" s="188">
        <f t="shared" si="24"/>
        <v>4430</v>
      </c>
      <c r="G54" s="188">
        <f t="shared" si="24"/>
        <v>2711</v>
      </c>
      <c r="H54" s="188">
        <f t="shared" si="24"/>
        <v>1960</v>
      </c>
      <c r="I54" s="188">
        <f t="shared" si="24"/>
        <v>976</v>
      </c>
      <c r="J54" s="188">
        <f t="shared" si="24"/>
        <v>1656</v>
      </c>
      <c r="K54" s="188">
        <f t="shared" si="24"/>
        <v>3821</v>
      </c>
      <c r="L54" s="188">
        <f t="shared" si="24"/>
        <v>3999</v>
      </c>
      <c r="M54" s="188">
        <f t="shared" si="24"/>
        <v>17341</v>
      </c>
      <c r="N54" s="188">
        <f t="shared" si="24"/>
        <v>20585</v>
      </c>
      <c r="O54" s="188">
        <f t="shared" si="24"/>
        <v>1769</v>
      </c>
      <c r="P54" s="188">
        <f t="shared" si="24"/>
        <v>10519</v>
      </c>
      <c r="Q54" s="188">
        <f t="shared" si="24"/>
        <v>648</v>
      </c>
      <c r="R54" s="188">
        <f t="shared" si="24"/>
        <v>10223</v>
      </c>
      <c r="S54" s="188">
        <f t="shared" si="24"/>
        <v>75</v>
      </c>
      <c r="T54" s="188">
        <f t="shared" si="24"/>
        <v>414</v>
      </c>
      <c r="U54" s="188">
        <f t="shared" si="24"/>
        <v>75</v>
      </c>
      <c r="V54" s="188">
        <f t="shared" si="24"/>
        <v>515</v>
      </c>
      <c r="W54" s="188">
        <f t="shared" si="24"/>
        <v>376</v>
      </c>
      <c r="X54" s="188">
        <f t="shared" si="24"/>
        <v>472</v>
      </c>
      <c r="Y54" s="188">
        <f t="shared" si="24"/>
        <v>2943</v>
      </c>
      <c r="Z54" s="188">
        <f t="shared" si="24"/>
        <v>22143</v>
      </c>
      <c r="AA54" s="188">
        <f t="shared" si="24"/>
        <v>0</v>
      </c>
      <c r="AB54" s="188">
        <f t="shared" si="24"/>
        <v>0</v>
      </c>
      <c r="AC54" s="188">
        <f t="shared" si="24"/>
        <v>391</v>
      </c>
      <c r="AD54" s="188">
        <f t="shared" si="24"/>
        <v>393</v>
      </c>
      <c r="AE54" s="188">
        <f t="shared" si="24"/>
        <v>677</v>
      </c>
      <c r="AF54" s="188">
        <f t="shared" si="24"/>
        <v>5706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2113</v>
      </c>
      <c r="AL54" s="188">
        <f t="shared" si="24"/>
        <v>816</v>
      </c>
      <c r="AM54" s="188">
        <f t="shared" si="24"/>
        <v>23465</v>
      </c>
      <c r="AN54" s="188">
        <f t="shared" si="24"/>
        <v>49643</v>
      </c>
      <c r="AO54" s="188">
        <f t="shared" si="24"/>
        <v>3819</v>
      </c>
      <c r="AP54" s="188">
        <f t="shared" si="24"/>
        <v>5920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8466</v>
      </c>
      <c r="AZ54" s="188">
        <f t="shared" si="24"/>
        <v>4603</v>
      </c>
      <c r="BA54" s="188">
        <f t="shared" si="24"/>
        <v>8466</v>
      </c>
      <c r="BB54" s="188">
        <f t="shared" si="24"/>
        <v>4603</v>
      </c>
      <c r="BC54" s="188">
        <f t="shared" si="24"/>
        <v>31931</v>
      </c>
      <c r="BD54" s="188">
        <f t="shared" si="24"/>
        <v>54246</v>
      </c>
    </row>
    <row r="55" spans="1:56" s="105" customFormat="1" ht="15.75" x14ac:dyDescent="0.25">
      <c r="A55" s="59">
        <v>42</v>
      </c>
      <c r="B55" s="59" t="s">
        <v>83</v>
      </c>
      <c r="C55" s="190">
        <f>'Crop Loan'!GE59</f>
        <v>0</v>
      </c>
      <c r="D55" s="190">
        <f>'Crop Loan'!GF59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Loan'!GE60</f>
        <v>0</v>
      </c>
      <c r="D56" s="190">
        <f>'Crop Loan'!GF60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Loan'!GE61</f>
        <v>0</v>
      </c>
      <c r="D57" s="190">
        <f>'Crop Loan'!GF61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Loan'!GE62</f>
        <v>0</v>
      </c>
      <c r="D58" s="190">
        <f>'Crop Loan'!GF62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32800</v>
      </c>
      <c r="D60" s="188">
        <f t="shared" si="29"/>
        <v>38000</v>
      </c>
      <c r="E60" s="188">
        <f t="shared" si="29"/>
        <v>13792</v>
      </c>
      <c r="F60" s="188">
        <f t="shared" si="29"/>
        <v>16000</v>
      </c>
      <c r="G60" s="188">
        <f t="shared" si="29"/>
        <v>10000</v>
      </c>
      <c r="H60" s="188">
        <f t="shared" si="29"/>
        <v>7000</v>
      </c>
      <c r="I60" s="188">
        <f t="shared" si="29"/>
        <v>3460</v>
      </c>
      <c r="J60" s="188">
        <f t="shared" si="29"/>
        <v>6000</v>
      </c>
      <c r="K60" s="188">
        <f t="shared" si="29"/>
        <v>14739</v>
      </c>
      <c r="L60" s="188">
        <f t="shared" si="29"/>
        <v>15000</v>
      </c>
      <c r="M60" s="188">
        <f t="shared" si="29"/>
        <v>64791</v>
      </c>
      <c r="N60" s="188">
        <f t="shared" si="29"/>
        <v>75000</v>
      </c>
      <c r="O60" s="188">
        <f t="shared" si="29"/>
        <v>6562</v>
      </c>
      <c r="P60" s="188">
        <f t="shared" si="29"/>
        <v>38000</v>
      </c>
      <c r="Q60" s="188">
        <f t="shared" si="29"/>
        <v>2384</v>
      </c>
      <c r="R60" s="188">
        <f t="shared" si="29"/>
        <v>36900</v>
      </c>
      <c r="S60" s="188">
        <f t="shared" si="29"/>
        <v>292</v>
      </c>
      <c r="T60" s="188">
        <f t="shared" si="29"/>
        <v>1500</v>
      </c>
      <c r="U60" s="188">
        <f t="shared" si="29"/>
        <v>294</v>
      </c>
      <c r="V60" s="188">
        <f t="shared" si="29"/>
        <v>1900</v>
      </c>
      <c r="W60" s="188">
        <f t="shared" si="29"/>
        <v>1375</v>
      </c>
      <c r="X60" s="188">
        <f t="shared" si="29"/>
        <v>1700</v>
      </c>
      <c r="Y60" s="188">
        <f t="shared" si="29"/>
        <v>10907</v>
      </c>
      <c r="Z60" s="188">
        <f t="shared" si="29"/>
        <v>80000</v>
      </c>
      <c r="AA60" s="188">
        <f t="shared" si="29"/>
        <v>0</v>
      </c>
      <c r="AB60" s="188">
        <f t="shared" si="29"/>
        <v>0</v>
      </c>
      <c r="AC60" s="188">
        <f t="shared" si="29"/>
        <v>2043</v>
      </c>
      <c r="AD60" s="188">
        <f t="shared" si="29"/>
        <v>2000</v>
      </c>
      <c r="AE60" s="188">
        <f t="shared" si="29"/>
        <v>2053</v>
      </c>
      <c r="AF60" s="188">
        <f t="shared" si="29"/>
        <v>17000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16013</v>
      </c>
      <c r="AL60" s="188">
        <f t="shared" si="29"/>
        <v>6000</v>
      </c>
      <c r="AM60" s="188">
        <f>M60+Y60+AA60+AC60+AE60+AG60+AI60+AK60</f>
        <v>95807</v>
      </c>
      <c r="AN60" s="188">
        <f>N60+Z60+AB60+AD60+AF60+AH60+AJ60+AL60</f>
        <v>180000</v>
      </c>
      <c r="AO60" s="188">
        <f t="shared" ref="AO60:BB60" si="30">AO59+AO54+AO52+AO49+AO47+AO45+AO35+AO20</f>
        <v>14787</v>
      </c>
      <c r="AP60" s="188">
        <f t="shared" si="30"/>
        <v>22629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0</v>
      </c>
      <c r="AV60" s="188">
        <f t="shared" si="30"/>
        <v>0</v>
      </c>
      <c r="AW60" s="188">
        <f t="shared" si="30"/>
        <v>0</v>
      </c>
      <c r="AX60" s="188">
        <f t="shared" si="30"/>
        <v>0</v>
      </c>
      <c r="AY60" s="188">
        <f t="shared" si="30"/>
        <v>16364</v>
      </c>
      <c r="AZ60" s="188">
        <f t="shared" si="30"/>
        <v>8800</v>
      </c>
      <c r="BA60" s="188">
        <f t="shared" si="30"/>
        <v>16364</v>
      </c>
      <c r="BB60" s="188">
        <f t="shared" si="30"/>
        <v>8800</v>
      </c>
      <c r="BC60" s="188">
        <f>AM60+BA60</f>
        <v>112171</v>
      </c>
      <c r="BD60" s="188">
        <f>AN60+BB60</f>
        <v>188800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9.5703125" customWidth="1"/>
    <col min="4" max="4" width="11" customWidth="1"/>
    <col min="5" max="5" width="10.85546875" customWidth="1"/>
    <col min="6" max="6" width="13.28515625" customWidth="1"/>
    <col min="7" max="7" width="11" customWidth="1"/>
    <col min="8" max="9" width="10.28515625" customWidth="1"/>
    <col min="10" max="10" width="13" customWidth="1"/>
    <col min="11" max="11" width="13.42578125" customWidth="1"/>
    <col min="12" max="12" width="11.42578125" customWidth="1"/>
    <col min="13" max="13" width="12" customWidth="1"/>
    <col min="14" max="14" width="11.28515625" customWidth="1"/>
    <col min="15" max="55" width="14.7109375" customWidth="1"/>
    <col min="56" max="56" width="20.5703125" style="19" customWidth="1"/>
  </cols>
  <sheetData>
    <row r="1" spans="1:56" x14ac:dyDescent="0.25">
      <c r="F1" s="211"/>
      <c r="G1" s="97"/>
    </row>
    <row r="2" spans="1:56" ht="21.75" customHeight="1" x14ac:dyDescent="0.3">
      <c r="B2" s="252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119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Loan'!GK11</f>
        <v>17931</v>
      </c>
      <c r="D8" s="190">
        <f>'Crop Loan'!GL11</f>
        <v>19468.759999999998</v>
      </c>
      <c r="E8" s="59">
        <v>6729</v>
      </c>
      <c r="F8" s="59">
        <v>10608.155999999999</v>
      </c>
      <c r="G8" s="59">
        <v>2956</v>
      </c>
      <c r="H8" s="59">
        <v>4210.3049999999994</v>
      </c>
      <c r="I8" s="59">
        <v>1747</v>
      </c>
      <c r="J8" s="59">
        <v>2485.7604999999999</v>
      </c>
      <c r="K8" s="59">
        <v>512</v>
      </c>
      <c r="L8" s="59">
        <v>731.1105</v>
      </c>
      <c r="M8" s="190">
        <f>C8+E8+I8+K8</f>
        <v>26919</v>
      </c>
      <c r="N8" s="190">
        <f>D8+F8+J8+L8</f>
        <v>33293.786999999997</v>
      </c>
      <c r="O8" s="59">
        <v>2218</v>
      </c>
      <c r="P8" s="59">
        <v>4147.97</v>
      </c>
      <c r="Q8" s="59">
        <v>1847</v>
      </c>
      <c r="R8" s="59">
        <v>3456.64</v>
      </c>
      <c r="S8" s="59">
        <v>1109</v>
      </c>
      <c r="T8" s="59">
        <v>2073.9499999999998</v>
      </c>
      <c r="U8" s="59">
        <v>740</v>
      </c>
      <c r="V8" s="59">
        <v>1382.65</v>
      </c>
      <c r="W8" s="59">
        <v>1481</v>
      </c>
      <c r="X8" s="59">
        <v>2765.32</v>
      </c>
      <c r="Y8" s="59">
        <f>O8+Q8+S8+U8+W8</f>
        <v>7395</v>
      </c>
      <c r="Z8" s="59">
        <f>P8+R8+T8+V8+X8</f>
        <v>13826.53</v>
      </c>
      <c r="AA8" s="59">
        <v>0</v>
      </c>
      <c r="AB8" s="59">
        <v>0</v>
      </c>
      <c r="AC8" s="59">
        <v>402</v>
      </c>
      <c r="AD8" s="59">
        <v>801.7</v>
      </c>
      <c r="AE8" s="59">
        <v>883</v>
      </c>
      <c r="AF8" s="59">
        <v>4402.04</v>
      </c>
      <c r="AG8" s="59">
        <v>0</v>
      </c>
      <c r="AH8" s="59">
        <v>0</v>
      </c>
      <c r="AI8" s="59">
        <v>0</v>
      </c>
      <c r="AJ8" s="59">
        <v>0</v>
      </c>
      <c r="AK8" s="59">
        <v>513</v>
      </c>
      <c r="AL8" s="59">
        <v>512.57000000000005</v>
      </c>
      <c r="AM8" s="59">
        <f>M8+Y8+AA8+AC8+AE8+AG8+AI8+AK8</f>
        <v>36112</v>
      </c>
      <c r="AN8" s="59">
        <f>N8+Z8+AB8+AD8+AF8+AH8+AJ8+AL8</f>
        <v>52836.626999999993</v>
      </c>
      <c r="AO8" s="59">
        <v>5417</v>
      </c>
      <c r="AP8" s="59">
        <v>7944.77</v>
      </c>
      <c r="AQ8" s="59">
        <v>0</v>
      </c>
      <c r="AR8" s="59">
        <v>0</v>
      </c>
      <c r="AS8" s="59">
        <v>0</v>
      </c>
      <c r="AT8" s="59">
        <v>0</v>
      </c>
      <c r="AU8" s="59">
        <v>52</v>
      </c>
      <c r="AV8" s="59">
        <v>260.75</v>
      </c>
      <c r="AW8" s="59">
        <v>0</v>
      </c>
      <c r="AX8" s="59">
        <v>0</v>
      </c>
      <c r="AY8" s="59">
        <v>174</v>
      </c>
      <c r="AZ8" s="59">
        <v>173.85</v>
      </c>
      <c r="BA8" s="59">
        <f>AQ8+AS8+AU8+AW8+AY8</f>
        <v>226</v>
      </c>
      <c r="BB8" s="59">
        <v>434.6</v>
      </c>
      <c r="BC8" s="59">
        <v>36338</v>
      </c>
      <c r="BD8" s="59">
        <v>53399.72</v>
      </c>
    </row>
    <row r="9" spans="1:56" s="105" customFormat="1" ht="15.75" x14ac:dyDescent="0.25">
      <c r="A9" s="59">
        <v>2</v>
      </c>
      <c r="B9" s="59" t="s">
        <v>37</v>
      </c>
      <c r="C9" s="190">
        <f>'Crop Loan'!GK12</f>
        <v>75231</v>
      </c>
      <c r="D9" s="190">
        <f>'Crop Loan'!GL12</f>
        <v>82187.3</v>
      </c>
      <c r="E9" s="59">
        <v>28231</v>
      </c>
      <c r="F9" s="59">
        <v>44507.177000000003</v>
      </c>
      <c r="G9" s="59">
        <v>12389</v>
      </c>
      <c r="H9" s="59">
        <v>17651.816999999999</v>
      </c>
      <c r="I9" s="59">
        <v>7315</v>
      </c>
      <c r="J9" s="59">
        <v>10423.143499999998</v>
      </c>
      <c r="K9" s="59">
        <v>2152</v>
      </c>
      <c r="L9" s="59">
        <v>3065.6120000000001</v>
      </c>
      <c r="M9" s="190">
        <f t="shared" ref="M9:M19" si="0">C9+E9+I9+K9</f>
        <v>112929</v>
      </c>
      <c r="N9" s="190">
        <f t="shared" ref="N9:N19" si="1">D9+F9+J9+L9</f>
        <v>140183.23250000001</v>
      </c>
      <c r="O9" s="59">
        <v>6433</v>
      </c>
      <c r="P9" s="59">
        <v>12025.43</v>
      </c>
      <c r="Q9" s="59">
        <v>5359</v>
      </c>
      <c r="R9" s="59">
        <v>10021.219999999999</v>
      </c>
      <c r="S9" s="59">
        <v>3215</v>
      </c>
      <c r="T9" s="59">
        <v>6012.72</v>
      </c>
      <c r="U9" s="59">
        <v>2145</v>
      </c>
      <c r="V9" s="59">
        <v>4008.49</v>
      </c>
      <c r="W9" s="59">
        <v>4285</v>
      </c>
      <c r="X9" s="59">
        <v>8016.98</v>
      </c>
      <c r="Y9" s="59">
        <f t="shared" ref="Y9:Y19" si="2">O9+Q9+S9+U9+W9</f>
        <v>21437</v>
      </c>
      <c r="Z9" s="59">
        <f t="shared" ref="Z9:Z19" si="3">P9+R9+T9+V9+X9</f>
        <v>40084.839999999997</v>
      </c>
      <c r="AA9" s="59">
        <v>0</v>
      </c>
      <c r="AB9" s="59">
        <v>0</v>
      </c>
      <c r="AC9" s="59">
        <v>1363</v>
      </c>
      <c r="AD9" s="59">
        <v>2731.98</v>
      </c>
      <c r="AE9" s="59">
        <v>1927</v>
      </c>
      <c r="AF9" s="59">
        <v>9636.85</v>
      </c>
      <c r="AG9" s="59">
        <v>0</v>
      </c>
      <c r="AH9" s="59">
        <v>0</v>
      </c>
      <c r="AI9" s="59">
        <v>0</v>
      </c>
      <c r="AJ9" s="59">
        <v>0</v>
      </c>
      <c r="AK9" s="59">
        <v>553</v>
      </c>
      <c r="AL9" s="59">
        <v>555.9</v>
      </c>
      <c r="AM9" s="59">
        <f t="shared" ref="AM9:AM19" si="4">M9+Y9+AA9+AC9+AE9+AG9+AI9+AK9</f>
        <v>138209</v>
      </c>
      <c r="AN9" s="59">
        <f t="shared" ref="AN9:AN19" si="5">N9+Z9+AB9+AD9+AF9+AH9+AJ9+AL9</f>
        <v>193192.80250000002</v>
      </c>
      <c r="AO9" s="59">
        <v>20731</v>
      </c>
      <c r="AP9" s="59">
        <v>28986.83</v>
      </c>
      <c r="AQ9" s="59">
        <v>0</v>
      </c>
      <c r="AR9" s="59">
        <v>0</v>
      </c>
      <c r="AS9" s="59">
        <v>0</v>
      </c>
      <c r="AT9" s="59">
        <v>0</v>
      </c>
      <c r="AU9" s="59">
        <v>210</v>
      </c>
      <c r="AV9" s="59">
        <v>1036.1600000000001</v>
      </c>
      <c r="AW9" s="59">
        <v>0</v>
      </c>
      <c r="AX9" s="59">
        <v>0</v>
      </c>
      <c r="AY9" s="59">
        <v>690</v>
      </c>
      <c r="AZ9" s="59">
        <v>690.76</v>
      </c>
      <c r="BA9" s="59">
        <v>900</v>
      </c>
      <c r="BB9" s="59">
        <v>1726.92</v>
      </c>
      <c r="BC9" s="59">
        <v>139109</v>
      </c>
      <c r="BD9" s="59">
        <v>194972.42</v>
      </c>
    </row>
    <row r="10" spans="1:56" s="105" customFormat="1" ht="15.75" x14ac:dyDescent="0.25">
      <c r="A10" s="59">
        <v>3</v>
      </c>
      <c r="B10" s="59" t="s">
        <v>38</v>
      </c>
      <c r="C10" s="190">
        <f>'Crop Loan'!GK13</f>
        <v>43244</v>
      </c>
      <c r="D10" s="190">
        <f>'Crop Loan'!GL13</f>
        <v>50486.21</v>
      </c>
      <c r="E10" s="59">
        <v>16232</v>
      </c>
      <c r="F10" s="59">
        <v>25212.931</v>
      </c>
      <c r="G10" s="59">
        <v>7130</v>
      </c>
      <c r="H10" s="59">
        <v>10148.3845</v>
      </c>
      <c r="I10" s="59">
        <v>4219</v>
      </c>
      <c r="J10" s="59">
        <v>5992.3909999999996</v>
      </c>
      <c r="K10" s="59">
        <v>1233</v>
      </c>
      <c r="L10" s="59">
        <v>1762.4684999999999</v>
      </c>
      <c r="M10" s="190">
        <f t="shared" si="0"/>
        <v>64928</v>
      </c>
      <c r="N10" s="190">
        <f t="shared" si="1"/>
        <v>83454.000500000009</v>
      </c>
      <c r="O10" s="59">
        <v>3391</v>
      </c>
      <c r="P10" s="59">
        <v>6338.77</v>
      </c>
      <c r="Q10" s="59">
        <v>2819</v>
      </c>
      <c r="R10" s="59">
        <v>5282.27</v>
      </c>
      <c r="S10" s="59">
        <v>1700</v>
      </c>
      <c r="T10" s="59">
        <v>3169.3</v>
      </c>
      <c r="U10" s="59">
        <v>1131</v>
      </c>
      <c r="V10" s="59">
        <v>2112.87</v>
      </c>
      <c r="W10" s="59">
        <v>2256</v>
      </c>
      <c r="X10" s="59">
        <v>4225.8</v>
      </c>
      <c r="Y10" s="59">
        <f t="shared" si="2"/>
        <v>11297</v>
      </c>
      <c r="Z10" s="59">
        <f t="shared" si="3"/>
        <v>21129.01</v>
      </c>
      <c r="AA10" s="59">
        <v>0</v>
      </c>
      <c r="AB10" s="59">
        <v>0</v>
      </c>
      <c r="AC10" s="59">
        <v>832</v>
      </c>
      <c r="AD10" s="59">
        <v>1667.89</v>
      </c>
      <c r="AE10" s="59">
        <v>1158</v>
      </c>
      <c r="AF10" s="59">
        <v>5819.67</v>
      </c>
      <c r="AG10" s="59">
        <v>0</v>
      </c>
      <c r="AH10" s="59">
        <v>0</v>
      </c>
      <c r="AI10" s="59">
        <v>0</v>
      </c>
      <c r="AJ10" s="59">
        <v>0</v>
      </c>
      <c r="AK10" s="59">
        <v>1019</v>
      </c>
      <c r="AL10" s="59">
        <v>1018.54</v>
      </c>
      <c r="AM10" s="59">
        <f t="shared" si="4"/>
        <v>79234</v>
      </c>
      <c r="AN10" s="59">
        <f t="shared" si="5"/>
        <v>113089.1105</v>
      </c>
      <c r="AO10" s="59">
        <v>11886</v>
      </c>
      <c r="AP10" s="59">
        <v>16533.060000000001</v>
      </c>
      <c r="AQ10" s="59">
        <v>0</v>
      </c>
      <c r="AR10" s="59">
        <v>0</v>
      </c>
      <c r="AS10" s="59">
        <v>0</v>
      </c>
      <c r="AT10" s="59">
        <v>0</v>
      </c>
      <c r="AU10" s="59">
        <v>119</v>
      </c>
      <c r="AV10" s="59">
        <v>581.04</v>
      </c>
      <c r="AW10" s="59">
        <v>0</v>
      </c>
      <c r="AX10" s="59">
        <v>0</v>
      </c>
      <c r="AY10" s="59">
        <v>387</v>
      </c>
      <c r="AZ10" s="59">
        <v>387.42</v>
      </c>
      <c r="BA10" s="59">
        <v>506</v>
      </c>
      <c r="BB10" s="59">
        <v>968.46</v>
      </c>
      <c r="BC10" s="59">
        <v>79740</v>
      </c>
      <c r="BD10" s="59">
        <v>111188.78</v>
      </c>
    </row>
    <row r="11" spans="1:56" s="105" customFormat="1" ht="15.75" x14ac:dyDescent="0.25">
      <c r="A11" s="59">
        <v>4</v>
      </c>
      <c r="B11" s="59" t="s">
        <v>39</v>
      </c>
      <c r="C11" s="190">
        <f>'Crop Loan'!GK14</f>
        <v>8992</v>
      </c>
      <c r="D11" s="190">
        <f>'Crop Loan'!GL14</f>
        <v>10158.57</v>
      </c>
      <c r="E11" s="59">
        <v>3376</v>
      </c>
      <c r="F11" s="59">
        <v>5319.8954999999996</v>
      </c>
      <c r="G11" s="59">
        <v>1486</v>
      </c>
      <c r="H11" s="59">
        <v>2109.8359999999998</v>
      </c>
      <c r="I11" s="59">
        <v>875</v>
      </c>
      <c r="J11" s="59">
        <v>1245.8585</v>
      </c>
      <c r="K11" s="59">
        <v>255</v>
      </c>
      <c r="L11" s="59">
        <v>366.43400000000003</v>
      </c>
      <c r="M11" s="190">
        <f t="shared" si="0"/>
        <v>13498</v>
      </c>
      <c r="N11" s="190">
        <f t="shared" si="1"/>
        <v>17090.757999999998</v>
      </c>
      <c r="O11" s="59">
        <v>1602</v>
      </c>
      <c r="P11" s="59">
        <v>2993.98</v>
      </c>
      <c r="Q11" s="59">
        <v>1333</v>
      </c>
      <c r="R11" s="59">
        <v>2494.98</v>
      </c>
      <c r="S11" s="59">
        <v>798</v>
      </c>
      <c r="T11" s="59">
        <v>1496.99</v>
      </c>
      <c r="U11" s="59">
        <v>533</v>
      </c>
      <c r="V11" s="59">
        <v>998.01</v>
      </c>
      <c r="W11" s="59">
        <v>1068</v>
      </c>
      <c r="X11" s="59">
        <v>1995.97</v>
      </c>
      <c r="Y11" s="59">
        <f t="shared" si="2"/>
        <v>5334</v>
      </c>
      <c r="Z11" s="59">
        <f t="shared" si="3"/>
        <v>9979.93</v>
      </c>
      <c r="AA11" s="59">
        <v>0</v>
      </c>
      <c r="AB11" s="59">
        <v>0</v>
      </c>
      <c r="AC11" s="59">
        <v>247</v>
      </c>
      <c r="AD11" s="59">
        <v>491.5</v>
      </c>
      <c r="AE11" s="59">
        <v>670</v>
      </c>
      <c r="AF11" s="59">
        <v>3342.38</v>
      </c>
      <c r="AG11" s="59">
        <v>0</v>
      </c>
      <c r="AH11" s="59">
        <v>0</v>
      </c>
      <c r="AI11" s="59">
        <v>0</v>
      </c>
      <c r="AJ11" s="59">
        <v>0</v>
      </c>
      <c r="AK11" s="59">
        <v>359</v>
      </c>
      <c r="AL11" s="59">
        <v>356.91</v>
      </c>
      <c r="AM11" s="59">
        <f t="shared" si="4"/>
        <v>20108</v>
      </c>
      <c r="AN11" s="59">
        <f t="shared" si="5"/>
        <v>31261.477999999999</v>
      </c>
      <c r="AO11" s="59">
        <v>3015</v>
      </c>
      <c r="AP11" s="59">
        <v>4639.1000000000004</v>
      </c>
      <c r="AQ11" s="59">
        <v>0</v>
      </c>
      <c r="AR11" s="59">
        <v>0</v>
      </c>
      <c r="AS11" s="59">
        <v>0</v>
      </c>
      <c r="AT11" s="59">
        <v>0</v>
      </c>
      <c r="AU11" s="59">
        <v>27</v>
      </c>
      <c r="AV11" s="59">
        <v>133.54</v>
      </c>
      <c r="AW11" s="59">
        <v>0</v>
      </c>
      <c r="AX11" s="59">
        <v>0</v>
      </c>
      <c r="AY11" s="59">
        <v>92</v>
      </c>
      <c r="AZ11" s="59">
        <v>89.06</v>
      </c>
      <c r="BA11" s="59">
        <v>119</v>
      </c>
      <c r="BB11" s="59">
        <v>222.6</v>
      </c>
      <c r="BC11" s="59">
        <v>20227</v>
      </c>
      <c r="BD11" s="59">
        <v>31149.89</v>
      </c>
    </row>
    <row r="12" spans="1:56" s="105" customFormat="1" ht="15.75" x14ac:dyDescent="0.25">
      <c r="A12" s="59">
        <v>5</v>
      </c>
      <c r="B12" s="59" t="s">
        <v>40</v>
      </c>
      <c r="C12" s="190">
        <f>'Crop Loan'!GK15</f>
        <v>11370</v>
      </c>
      <c r="D12" s="190">
        <f>'Crop Loan'!GL15</f>
        <v>12967.45</v>
      </c>
      <c r="E12" s="59">
        <v>4270</v>
      </c>
      <c r="F12" s="59">
        <v>6730.0659999999998</v>
      </c>
      <c r="G12" s="59">
        <v>1870</v>
      </c>
      <c r="H12" s="59">
        <v>2669.2624999999998</v>
      </c>
      <c r="I12" s="59">
        <v>1113</v>
      </c>
      <c r="J12" s="59">
        <v>1576.05</v>
      </c>
      <c r="K12" s="59">
        <v>327</v>
      </c>
      <c r="L12" s="59">
        <v>463.5335</v>
      </c>
      <c r="M12" s="190">
        <f t="shared" si="0"/>
        <v>17080</v>
      </c>
      <c r="N12" s="190">
        <f t="shared" si="1"/>
        <v>21737.0995</v>
      </c>
      <c r="O12" s="59">
        <v>1740</v>
      </c>
      <c r="P12" s="59">
        <v>3253.55</v>
      </c>
      <c r="Q12" s="59">
        <v>1449</v>
      </c>
      <c r="R12" s="59">
        <v>2711.31</v>
      </c>
      <c r="S12" s="59">
        <v>871</v>
      </c>
      <c r="T12" s="59">
        <v>1626.77</v>
      </c>
      <c r="U12" s="59">
        <v>579</v>
      </c>
      <c r="V12" s="59">
        <v>1084.53</v>
      </c>
      <c r="W12" s="59">
        <v>1159</v>
      </c>
      <c r="X12" s="59">
        <v>2169.0300000000002</v>
      </c>
      <c r="Y12" s="59">
        <f t="shared" si="2"/>
        <v>5798</v>
      </c>
      <c r="Z12" s="59">
        <f t="shared" si="3"/>
        <v>10845.190000000002</v>
      </c>
      <c r="AA12" s="59">
        <v>0</v>
      </c>
      <c r="AB12" s="59">
        <v>0</v>
      </c>
      <c r="AC12" s="59">
        <v>277</v>
      </c>
      <c r="AD12" s="59">
        <v>550.42999999999995</v>
      </c>
      <c r="AE12" s="59">
        <v>414</v>
      </c>
      <c r="AF12" s="59">
        <v>2078.13</v>
      </c>
      <c r="AG12" s="59">
        <v>0</v>
      </c>
      <c r="AH12" s="59">
        <v>0</v>
      </c>
      <c r="AI12" s="59">
        <v>0</v>
      </c>
      <c r="AJ12" s="59">
        <v>0</v>
      </c>
      <c r="AK12" s="59">
        <v>284</v>
      </c>
      <c r="AL12" s="59">
        <v>283.52999999999997</v>
      </c>
      <c r="AM12" s="59">
        <f t="shared" si="4"/>
        <v>23853</v>
      </c>
      <c r="AN12" s="59">
        <f t="shared" si="5"/>
        <v>35494.379499999995</v>
      </c>
      <c r="AO12" s="59">
        <v>3578</v>
      </c>
      <c r="AP12" s="59">
        <v>5243.39</v>
      </c>
      <c r="AQ12" s="59">
        <v>0</v>
      </c>
      <c r="AR12" s="59">
        <v>0</v>
      </c>
      <c r="AS12" s="59">
        <v>0</v>
      </c>
      <c r="AT12" s="59">
        <v>0</v>
      </c>
      <c r="AU12" s="59">
        <v>34</v>
      </c>
      <c r="AV12" s="59">
        <v>170.88</v>
      </c>
      <c r="AW12" s="59">
        <v>0</v>
      </c>
      <c r="AX12" s="59">
        <v>0</v>
      </c>
      <c r="AY12" s="59">
        <v>113</v>
      </c>
      <c r="AZ12" s="59">
        <v>113.95</v>
      </c>
      <c r="BA12" s="59">
        <v>147</v>
      </c>
      <c r="BB12" s="59">
        <v>284.83</v>
      </c>
      <c r="BC12" s="59">
        <v>24000</v>
      </c>
      <c r="BD12" s="59">
        <v>35240.769999999997</v>
      </c>
    </row>
    <row r="13" spans="1:56" s="105" customFormat="1" ht="15.75" x14ac:dyDescent="0.25">
      <c r="A13" s="59">
        <v>6</v>
      </c>
      <c r="B13" s="59" t="s">
        <v>41</v>
      </c>
      <c r="C13" s="190">
        <f>'Crop Loan'!GK16</f>
        <v>1086</v>
      </c>
      <c r="D13" s="190">
        <f>'Crop Loan'!GL16</f>
        <v>1144.23</v>
      </c>
      <c r="E13" s="59">
        <v>407</v>
      </c>
      <c r="F13" s="59">
        <v>644.1</v>
      </c>
      <c r="G13" s="59">
        <v>178</v>
      </c>
      <c r="H13" s="59">
        <v>255.47399999999999</v>
      </c>
      <c r="I13" s="59">
        <v>106</v>
      </c>
      <c r="J13" s="59">
        <v>150.8125</v>
      </c>
      <c r="K13" s="59">
        <v>31</v>
      </c>
      <c r="L13" s="59">
        <v>44.365000000000002</v>
      </c>
      <c r="M13" s="190">
        <f t="shared" si="0"/>
        <v>1630</v>
      </c>
      <c r="N13" s="190">
        <f t="shared" si="1"/>
        <v>1983.5074999999999</v>
      </c>
      <c r="O13" s="59">
        <v>373</v>
      </c>
      <c r="P13" s="59">
        <v>699.01</v>
      </c>
      <c r="Q13" s="59">
        <v>311</v>
      </c>
      <c r="R13" s="59">
        <v>582.51</v>
      </c>
      <c r="S13" s="59">
        <v>187</v>
      </c>
      <c r="T13" s="59">
        <v>349.51</v>
      </c>
      <c r="U13" s="59">
        <v>124</v>
      </c>
      <c r="V13" s="59">
        <v>233</v>
      </c>
      <c r="W13" s="59">
        <v>249</v>
      </c>
      <c r="X13" s="59">
        <v>466.01</v>
      </c>
      <c r="Y13" s="59">
        <f t="shared" si="2"/>
        <v>1244</v>
      </c>
      <c r="Z13" s="59">
        <f t="shared" si="3"/>
        <v>2330.04</v>
      </c>
      <c r="AA13" s="59">
        <v>0</v>
      </c>
      <c r="AB13" s="59">
        <v>0</v>
      </c>
      <c r="AC13" s="59">
        <v>83</v>
      </c>
      <c r="AD13" s="59">
        <v>164.57</v>
      </c>
      <c r="AE13" s="59">
        <v>140</v>
      </c>
      <c r="AF13" s="59">
        <v>694.95</v>
      </c>
      <c r="AG13" s="59">
        <v>0</v>
      </c>
      <c r="AH13" s="59">
        <v>0</v>
      </c>
      <c r="AI13" s="59">
        <v>0</v>
      </c>
      <c r="AJ13" s="59">
        <v>0</v>
      </c>
      <c r="AK13" s="59">
        <v>128</v>
      </c>
      <c r="AL13" s="59">
        <v>126.75</v>
      </c>
      <c r="AM13" s="59">
        <f t="shared" si="4"/>
        <v>3225</v>
      </c>
      <c r="AN13" s="59">
        <f t="shared" si="5"/>
        <v>5299.8174999999992</v>
      </c>
      <c r="AO13" s="59">
        <v>484</v>
      </c>
      <c r="AP13" s="59">
        <v>801.6</v>
      </c>
      <c r="AQ13" s="59">
        <v>0</v>
      </c>
      <c r="AR13" s="59">
        <v>0</v>
      </c>
      <c r="AS13" s="59">
        <v>0</v>
      </c>
      <c r="AT13" s="59">
        <v>0</v>
      </c>
      <c r="AU13" s="59">
        <v>5</v>
      </c>
      <c r="AV13" s="59">
        <v>27.21</v>
      </c>
      <c r="AW13" s="59">
        <v>0</v>
      </c>
      <c r="AX13" s="59">
        <v>0</v>
      </c>
      <c r="AY13" s="59">
        <v>18</v>
      </c>
      <c r="AZ13" s="59">
        <v>18.149999999999999</v>
      </c>
      <c r="BA13" s="59">
        <v>23</v>
      </c>
      <c r="BB13" s="59">
        <v>45.36</v>
      </c>
      <c r="BC13" s="59">
        <v>3248</v>
      </c>
      <c r="BD13" s="59">
        <v>5389.35</v>
      </c>
    </row>
    <row r="14" spans="1:56" s="105" customFormat="1" ht="15.75" x14ac:dyDescent="0.25">
      <c r="A14" s="59">
        <v>7</v>
      </c>
      <c r="B14" s="59" t="s">
        <v>42</v>
      </c>
      <c r="C14" s="190">
        <f>'Crop Loan'!GK17</f>
        <v>4764</v>
      </c>
      <c r="D14" s="190">
        <f>'Crop Loan'!GL17</f>
        <v>5014.83</v>
      </c>
      <c r="E14" s="59">
        <v>1783</v>
      </c>
      <c r="F14" s="59">
        <v>2819.7235000000001</v>
      </c>
      <c r="G14" s="59">
        <v>782</v>
      </c>
      <c r="H14" s="59">
        <v>1118.3875</v>
      </c>
      <c r="I14" s="59">
        <v>462</v>
      </c>
      <c r="J14" s="59">
        <v>660.36399999999992</v>
      </c>
      <c r="K14" s="59">
        <v>137</v>
      </c>
      <c r="L14" s="59">
        <v>194.21799999999999</v>
      </c>
      <c r="M14" s="190">
        <f t="shared" si="0"/>
        <v>7146</v>
      </c>
      <c r="N14" s="190">
        <f t="shared" si="1"/>
        <v>8689.1355000000003</v>
      </c>
      <c r="O14" s="59">
        <v>525</v>
      </c>
      <c r="P14" s="59">
        <v>980.84</v>
      </c>
      <c r="Q14" s="59">
        <v>437</v>
      </c>
      <c r="R14" s="59">
        <v>817.36</v>
      </c>
      <c r="S14" s="59">
        <v>262</v>
      </c>
      <c r="T14" s="59">
        <v>490.42</v>
      </c>
      <c r="U14" s="59">
        <v>176</v>
      </c>
      <c r="V14" s="59">
        <v>326.94</v>
      </c>
      <c r="W14" s="59">
        <v>350</v>
      </c>
      <c r="X14" s="59">
        <v>653.88</v>
      </c>
      <c r="Y14" s="59">
        <f t="shared" si="2"/>
        <v>1750</v>
      </c>
      <c r="Z14" s="59">
        <f t="shared" si="3"/>
        <v>3269.44</v>
      </c>
      <c r="AA14" s="59">
        <v>0</v>
      </c>
      <c r="AB14" s="59">
        <v>0</v>
      </c>
      <c r="AC14" s="59">
        <v>82</v>
      </c>
      <c r="AD14" s="59">
        <v>162.35</v>
      </c>
      <c r="AE14" s="59">
        <v>158</v>
      </c>
      <c r="AF14" s="59">
        <v>791.67</v>
      </c>
      <c r="AG14" s="59">
        <v>0</v>
      </c>
      <c r="AH14" s="59">
        <v>0</v>
      </c>
      <c r="AI14" s="59">
        <v>0</v>
      </c>
      <c r="AJ14" s="59">
        <v>0</v>
      </c>
      <c r="AK14" s="59">
        <v>85</v>
      </c>
      <c r="AL14" s="59">
        <v>85.62</v>
      </c>
      <c r="AM14" s="59">
        <f t="shared" si="4"/>
        <v>9221</v>
      </c>
      <c r="AN14" s="59">
        <f t="shared" si="5"/>
        <v>12998.215500000002</v>
      </c>
      <c r="AO14" s="59">
        <v>1383</v>
      </c>
      <c r="AP14" s="59">
        <v>1978.74</v>
      </c>
      <c r="AQ14" s="59">
        <v>0</v>
      </c>
      <c r="AR14" s="59">
        <v>0</v>
      </c>
      <c r="AS14" s="59">
        <v>0</v>
      </c>
      <c r="AT14" s="59">
        <v>0</v>
      </c>
      <c r="AU14" s="59">
        <v>10</v>
      </c>
      <c r="AV14" s="59">
        <v>48.73</v>
      </c>
      <c r="AW14" s="59">
        <v>0</v>
      </c>
      <c r="AX14" s="59">
        <v>0</v>
      </c>
      <c r="AY14" s="59">
        <v>32</v>
      </c>
      <c r="AZ14" s="59">
        <v>32.5</v>
      </c>
      <c r="BA14" s="59">
        <v>42</v>
      </c>
      <c r="BB14" s="59">
        <v>81.23</v>
      </c>
      <c r="BC14" s="59">
        <v>9263</v>
      </c>
      <c r="BD14" s="59">
        <v>13272.83</v>
      </c>
    </row>
    <row r="15" spans="1:56" s="105" customFormat="1" ht="15.75" x14ac:dyDescent="0.25">
      <c r="A15" s="59">
        <v>8</v>
      </c>
      <c r="B15" s="59" t="s">
        <v>43</v>
      </c>
      <c r="C15" s="190">
        <f>'Crop Loan'!GK18</f>
        <v>0</v>
      </c>
      <c r="D15" s="190">
        <f>'Crop Loan'!GL18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Loan'!GK19</f>
        <v>1812</v>
      </c>
      <c r="D16" s="190">
        <f>'Crop Loan'!GL19</f>
        <v>1907.02</v>
      </c>
      <c r="E16" s="59">
        <v>683</v>
      </c>
      <c r="F16" s="59">
        <v>1072.2935</v>
      </c>
      <c r="G16" s="59">
        <v>297</v>
      </c>
      <c r="H16" s="59">
        <v>425.25799999999998</v>
      </c>
      <c r="I16" s="59">
        <v>176</v>
      </c>
      <c r="J16" s="59">
        <v>251.09449999999998</v>
      </c>
      <c r="K16" s="59">
        <v>52</v>
      </c>
      <c r="L16" s="59">
        <v>73.833999999999989</v>
      </c>
      <c r="M16" s="190">
        <f t="shared" si="0"/>
        <v>2723</v>
      </c>
      <c r="N16" s="190">
        <f t="shared" si="1"/>
        <v>3304.2420000000002</v>
      </c>
      <c r="O16" s="59">
        <v>552</v>
      </c>
      <c r="P16" s="59">
        <v>1032.6300000000001</v>
      </c>
      <c r="Q16" s="59">
        <v>460</v>
      </c>
      <c r="R16" s="59">
        <v>860.53</v>
      </c>
      <c r="S16" s="59">
        <v>277</v>
      </c>
      <c r="T16" s="59">
        <v>516.30999999999995</v>
      </c>
      <c r="U16" s="59">
        <v>183</v>
      </c>
      <c r="V16" s="59">
        <v>344.2</v>
      </c>
      <c r="W16" s="59">
        <v>367</v>
      </c>
      <c r="X16" s="59">
        <v>688.41</v>
      </c>
      <c r="Y16" s="59">
        <f t="shared" si="2"/>
        <v>1839</v>
      </c>
      <c r="Z16" s="59">
        <f t="shared" si="3"/>
        <v>3442.08</v>
      </c>
      <c r="AA16" s="59">
        <v>0</v>
      </c>
      <c r="AB16" s="59">
        <v>0</v>
      </c>
      <c r="AC16" s="59">
        <v>216</v>
      </c>
      <c r="AD16" s="59">
        <v>433.66</v>
      </c>
      <c r="AE16" s="59">
        <v>362</v>
      </c>
      <c r="AF16" s="59">
        <v>1807.96</v>
      </c>
      <c r="AG16" s="59">
        <v>0</v>
      </c>
      <c r="AH16" s="59">
        <v>0</v>
      </c>
      <c r="AI16" s="59">
        <v>0</v>
      </c>
      <c r="AJ16" s="59">
        <v>0</v>
      </c>
      <c r="AK16" s="59">
        <v>118</v>
      </c>
      <c r="AL16" s="59">
        <v>116.74</v>
      </c>
      <c r="AM16" s="59">
        <f t="shared" si="4"/>
        <v>5258</v>
      </c>
      <c r="AN16" s="59">
        <f t="shared" si="5"/>
        <v>9104.6819999999989</v>
      </c>
      <c r="AO16" s="59">
        <v>789</v>
      </c>
      <c r="AP16" s="59">
        <v>1376.73</v>
      </c>
      <c r="AQ16" s="59">
        <v>0</v>
      </c>
      <c r="AR16" s="59">
        <v>0</v>
      </c>
      <c r="AS16" s="59">
        <v>0</v>
      </c>
      <c r="AT16" s="59">
        <v>0</v>
      </c>
      <c r="AU16" s="59">
        <v>10</v>
      </c>
      <c r="AV16" s="59">
        <v>48.1</v>
      </c>
      <c r="AW16" s="59">
        <v>0</v>
      </c>
      <c r="AX16" s="59">
        <v>0</v>
      </c>
      <c r="AY16" s="59">
        <v>32</v>
      </c>
      <c r="AZ16" s="59">
        <v>32.08</v>
      </c>
      <c r="BA16" s="59">
        <v>42</v>
      </c>
      <c r="BB16" s="59">
        <v>80.180000000000007</v>
      </c>
      <c r="BC16" s="59">
        <v>5300</v>
      </c>
      <c r="BD16" s="59">
        <v>9258.4</v>
      </c>
    </row>
    <row r="17" spans="1:56" s="105" customFormat="1" ht="15.75" x14ac:dyDescent="0.25">
      <c r="A17" s="59">
        <v>10</v>
      </c>
      <c r="B17" s="59" t="s">
        <v>45</v>
      </c>
      <c r="C17" s="190">
        <f>'Crop Loan'!GK20</f>
        <v>55790</v>
      </c>
      <c r="D17" s="190">
        <f>'Crop Loan'!GL20</f>
        <v>60805.97</v>
      </c>
      <c r="E17" s="59">
        <v>20915</v>
      </c>
      <c r="F17" s="59">
        <v>32969.398499999996</v>
      </c>
      <c r="G17" s="59">
        <v>9144</v>
      </c>
      <c r="H17" s="59">
        <v>12955.425499999999</v>
      </c>
      <c r="I17" s="59">
        <v>5478</v>
      </c>
      <c r="J17" s="59">
        <v>7768.0455000000002</v>
      </c>
      <c r="K17" s="59">
        <v>1592</v>
      </c>
      <c r="L17" s="59">
        <v>2284.674</v>
      </c>
      <c r="M17" s="190">
        <f t="shared" si="0"/>
        <v>83775</v>
      </c>
      <c r="N17" s="190">
        <f t="shared" si="1"/>
        <v>103828.08799999999</v>
      </c>
      <c r="O17" s="59">
        <v>5838</v>
      </c>
      <c r="P17" s="59">
        <v>10918.46</v>
      </c>
      <c r="Q17" s="59">
        <v>4911</v>
      </c>
      <c r="R17" s="59">
        <v>9184.5499999999993</v>
      </c>
      <c r="S17" s="59">
        <v>2947</v>
      </c>
      <c r="T17" s="59">
        <v>5505.68</v>
      </c>
      <c r="U17" s="59">
        <v>1962</v>
      </c>
      <c r="V17" s="59">
        <v>3673.85</v>
      </c>
      <c r="W17" s="59">
        <v>3934</v>
      </c>
      <c r="X17" s="59">
        <v>7347.6</v>
      </c>
      <c r="Y17" s="59">
        <f t="shared" si="2"/>
        <v>19592</v>
      </c>
      <c r="Z17" s="59">
        <f t="shared" si="3"/>
        <v>36630.14</v>
      </c>
      <c r="AA17" s="59">
        <v>0</v>
      </c>
      <c r="AB17" s="59">
        <v>0</v>
      </c>
      <c r="AC17" s="59">
        <v>702</v>
      </c>
      <c r="AD17" s="59">
        <v>1412.14</v>
      </c>
      <c r="AE17" s="59">
        <v>1754</v>
      </c>
      <c r="AF17" s="59">
        <v>8804.0400000000009</v>
      </c>
      <c r="AG17" s="59">
        <v>0</v>
      </c>
      <c r="AH17" s="59">
        <v>0</v>
      </c>
      <c r="AI17" s="59">
        <v>0</v>
      </c>
      <c r="AJ17" s="59">
        <v>0</v>
      </c>
      <c r="AK17" s="59">
        <v>712</v>
      </c>
      <c r="AL17" s="59">
        <v>710.49</v>
      </c>
      <c r="AM17" s="59">
        <f t="shared" si="4"/>
        <v>106535</v>
      </c>
      <c r="AN17" s="59">
        <f t="shared" si="5"/>
        <v>151384.89800000002</v>
      </c>
      <c r="AO17" s="59">
        <v>15981</v>
      </c>
      <c r="AP17" s="59">
        <v>22732.03</v>
      </c>
      <c r="AQ17" s="59">
        <v>0</v>
      </c>
      <c r="AR17" s="59">
        <v>0</v>
      </c>
      <c r="AS17" s="59">
        <v>0</v>
      </c>
      <c r="AT17" s="59">
        <v>0</v>
      </c>
      <c r="AU17" s="59">
        <v>134</v>
      </c>
      <c r="AV17" s="59">
        <v>630.57000000000005</v>
      </c>
      <c r="AW17" s="59">
        <v>0</v>
      </c>
      <c r="AX17" s="59">
        <v>0</v>
      </c>
      <c r="AY17" s="59">
        <v>418</v>
      </c>
      <c r="AZ17" s="59">
        <v>429.58</v>
      </c>
      <c r="BA17" s="59">
        <v>552</v>
      </c>
      <c r="BB17" s="59">
        <v>1060.1500000000001</v>
      </c>
      <c r="BC17" s="59">
        <v>107087</v>
      </c>
      <c r="BD17" s="59">
        <v>152606.97</v>
      </c>
    </row>
    <row r="18" spans="1:56" s="105" customFormat="1" ht="15.75" x14ac:dyDescent="0.25">
      <c r="A18" s="59">
        <v>11</v>
      </c>
      <c r="B18" s="59" t="s">
        <v>46</v>
      </c>
      <c r="C18" s="190">
        <f>'Crop Loan'!GK21</f>
        <v>668</v>
      </c>
      <c r="D18" s="190">
        <f>'Crop Loan'!GL21</f>
        <v>700.75</v>
      </c>
      <c r="E18" s="59">
        <v>252</v>
      </c>
      <c r="F18" s="59">
        <v>394.27849999999995</v>
      </c>
      <c r="G18" s="59">
        <v>111</v>
      </c>
      <c r="H18" s="59">
        <v>156.36999999999998</v>
      </c>
      <c r="I18" s="59">
        <v>66</v>
      </c>
      <c r="J18" s="59">
        <v>92.377999999999986</v>
      </c>
      <c r="K18" s="59">
        <v>19</v>
      </c>
      <c r="L18" s="59">
        <v>27.150999999999996</v>
      </c>
      <c r="M18" s="190">
        <f t="shared" si="0"/>
        <v>1005</v>
      </c>
      <c r="N18" s="190">
        <f t="shared" si="1"/>
        <v>1214.5574999999999</v>
      </c>
      <c r="O18" s="59">
        <v>275</v>
      </c>
      <c r="P18" s="59">
        <v>513.13</v>
      </c>
      <c r="Q18" s="59">
        <v>228</v>
      </c>
      <c r="R18" s="59">
        <v>427.61</v>
      </c>
      <c r="S18" s="59">
        <v>137</v>
      </c>
      <c r="T18" s="59">
        <v>256.57</v>
      </c>
      <c r="U18" s="59">
        <v>92</v>
      </c>
      <c r="V18" s="59">
        <v>171.05</v>
      </c>
      <c r="W18" s="59">
        <v>183</v>
      </c>
      <c r="X18" s="59">
        <v>342.08</v>
      </c>
      <c r="Y18" s="59">
        <f t="shared" si="2"/>
        <v>915</v>
      </c>
      <c r="Z18" s="59">
        <f t="shared" si="3"/>
        <v>1710.4399999999998</v>
      </c>
      <c r="AA18" s="59">
        <v>0</v>
      </c>
      <c r="AB18" s="59">
        <v>0</v>
      </c>
      <c r="AC18" s="59">
        <v>56</v>
      </c>
      <c r="AD18" s="59">
        <v>111.2</v>
      </c>
      <c r="AE18" s="59">
        <v>123</v>
      </c>
      <c r="AF18" s="59">
        <v>614.88</v>
      </c>
      <c r="AG18" s="59">
        <v>0</v>
      </c>
      <c r="AH18" s="59">
        <v>0</v>
      </c>
      <c r="AI18" s="59">
        <v>0</v>
      </c>
      <c r="AJ18" s="59">
        <v>0</v>
      </c>
      <c r="AK18" s="59">
        <v>52</v>
      </c>
      <c r="AL18" s="59">
        <v>51.14</v>
      </c>
      <c r="AM18" s="59">
        <f t="shared" si="4"/>
        <v>2151</v>
      </c>
      <c r="AN18" s="59">
        <f t="shared" si="5"/>
        <v>3702.2174999999993</v>
      </c>
      <c r="AO18" s="59">
        <v>323</v>
      </c>
      <c r="AP18" s="59">
        <v>559.39</v>
      </c>
      <c r="AQ18" s="59">
        <v>0</v>
      </c>
      <c r="AR18" s="59">
        <v>0</v>
      </c>
      <c r="AS18" s="59">
        <v>0</v>
      </c>
      <c r="AT18" s="59">
        <v>0</v>
      </c>
      <c r="AU18" s="59">
        <v>3</v>
      </c>
      <c r="AV18" s="59">
        <v>16.45</v>
      </c>
      <c r="AW18" s="59">
        <v>0</v>
      </c>
      <c r="AX18" s="59">
        <v>0</v>
      </c>
      <c r="AY18" s="59">
        <v>11</v>
      </c>
      <c r="AZ18" s="59">
        <v>10.98</v>
      </c>
      <c r="BA18" s="59">
        <v>14</v>
      </c>
      <c r="BB18" s="59">
        <v>27.43</v>
      </c>
      <c r="BC18" s="59">
        <v>2165</v>
      </c>
      <c r="BD18" s="59">
        <v>3756.69</v>
      </c>
    </row>
    <row r="19" spans="1:56" s="105" customFormat="1" ht="15.75" x14ac:dyDescent="0.25">
      <c r="A19" s="59">
        <v>12</v>
      </c>
      <c r="B19" s="59" t="s">
        <v>47</v>
      </c>
      <c r="C19" s="190">
        <f>'Crop Loan'!GK22</f>
        <v>17703</v>
      </c>
      <c r="D19" s="190">
        <f>'Crop Loan'!GL22</f>
        <v>18630.89</v>
      </c>
      <c r="E19" s="59">
        <v>6649</v>
      </c>
      <c r="F19" s="59">
        <v>10480.200500000001</v>
      </c>
      <c r="G19" s="59">
        <v>2929</v>
      </c>
      <c r="H19" s="59">
        <v>4156.402</v>
      </c>
      <c r="I19" s="59">
        <v>1733</v>
      </c>
      <c r="J19" s="59">
        <v>2454.4389999999999</v>
      </c>
      <c r="K19" s="59">
        <v>505</v>
      </c>
      <c r="L19" s="59">
        <v>721.83849999999995</v>
      </c>
      <c r="M19" s="190">
        <f t="shared" si="0"/>
        <v>26590</v>
      </c>
      <c r="N19" s="190">
        <f t="shared" si="1"/>
        <v>32287.367999999999</v>
      </c>
      <c r="O19" s="59">
        <v>2145</v>
      </c>
      <c r="P19" s="59">
        <v>4014.86</v>
      </c>
      <c r="Q19" s="59">
        <v>1787</v>
      </c>
      <c r="R19" s="59">
        <v>3345.7</v>
      </c>
      <c r="S19" s="59">
        <v>1073</v>
      </c>
      <c r="T19" s="59">
        <v>2007.41</v>
      </c>
      <c r="U19" s="59">
        <v>714</v>
      </c>
      <c r="V19" s="59">
        <v>1338.34</v>
      </c>
      <c r="W19" s="59">
        <v>1431</v>
      </c>
      <c r="X19" s="59">
        <v>2676.53</v>
      </c>
      <c r="Y19" s="59">
        <f t="shared" si="2"/>
        <v>7150</v>
      </c>
      <c r="Z19" s="59">
        <f t="shared" si="3"/>
        <v>13382.84</v>
      </c>
      <c r="AA19" s="59">
        <v>0</v>
      </c>
      <c r="AB19" s="59">
        <v>0</v>
      </c>
      <c r="AC19" s="59">
        <v>984</v>
      </c>
      <c r="AD19" s="59">
        <v>1969.19</v>
      </c>
      <c r="AE19" s="59">
        <v>842</v>
      </c>
      <c r="AF19" s="59">
        <v>4204.08</v>
      </c>
      <c r="AG19" s="59">
        <v>0</v>
      </c>
      <c r="AH19" s="59">
        <v>0</v>
      </c>
      <c r="AI19" s="59">
        <v>0</v>
      </c>
      <c r="AJ19" s="59">
        <v>0</v>
      </c>
      <c r="AK19" s="59">
        <v>588</v>
      </c>
      <c r="AL19" s="59">
        <v>588.21</v>
      </c>
      <c r="AM19" s="59">
        <f t="shared" si="4"/>
        <v>36154</v>
      </c>
      <c r="AN19" s="59">
        <f t="shared" si="5"/>
        <v>52431.688000000002</v>
      </c>
      <c r="AO19" s="59">
        <v>5423</v>
      </c>
      <c r="AP19" s="59">
        <v>7972.51</v>
      </c>
      <c r="AQ19" s="59">
        <v>0</v>
      </c>
      <c r="AR19" s="59">
        <v>0</v>
      </c>
      <c r="AS19" s="59">
        <v>0</v>
      </c>
      <c r="AT19" s="59">
        <v>0</v>
      </c>
      <c r="AU19" s="59">
        <v>38</v>
      </c>
      <c r="AV19" s="59">
        <v>189.23</v>
      </c>
      <c r="AW19" s="59">
        <v>0</v>
      </c>
      <c r="AX19" s="59">
        <v>0</v>
      </c>
      <c r="AY19" s="59">
        <v>125</v>
      </c>
      <c r="AZ19" s="59">
        <v>126.19</v>
      </c>
      <c r="BA19" s="59">
        <v>163</v>
      </c>
      <c r="BB19" s="59">
        <v>315.42</v>
      </c>
      <c r="BC19" s="59">
        <v>36317</v>
      </c>
      <c r="BD19" s="59">
        <v>53465.46</v>
      </c>
    </row>
    <row r="20" spans="1:56" s="107" customFormat="1" ht="15.75" x14ac:dyDescent="0.25">
      <c r="A20" s="106"/>
      <c r="B20" s="91" t="s">
        <v>48</v>
      </c>
      <c r="C20" s="188">
        <f>SUM(C8:C19)</f>
        <v>238591</v>
      </c>
      <c r="D20" s="188">
        <f t="shared" ref="D20:BD20" si="6">SUM(D8:D19)</f>
        <v>263471.98</v>
      </c>
      <c r="E20" s="188">
        <f t="shared" si="6"/>
        <v>89527</v>
      </c>
      <c r="F20" s="188">
        <f t="shared" si="6"/>
        <v>140758.22</v>
      </c>
      <c r="G20" s="188">
        <f t="shared" si="6"/>
        <v>39272</v>
      </c>
      <c r="H20" s="188">
        <f t="shared" si="6"/>
        <v>55856.921999999999</v>
      </c>
      <c r="I20" s="188">
        <f t="shared" si="6"/>
        <v>23290</v>
      </c>
      <c r="J20" s="188">
        <f t="shared" si="6"/>
        <v>33100.337</v>
      </c>
      <c r="K20" s="188">
        <f t="shared" si="6"/>
        <v>6815</v>
      </c>
      <c r="L20" s="188">
        <f t="shared" si="6"/>
        <v>9735.2389999999978</v>
      </c>
      <c r="M20" s="188">
        <f t="shared" si="6"/>
        <v>358223</v>
      </c>
      <c r="N20" s="188">
        <f t="shared" si="6"/>
        <v>447065.77600000001</v>
      </c>
      <c r="O20" s="188">
        <f t="shared" si="6"/>
        <v>25092</v>
      </c>
      <c r="P20" s="188">
        <f t="shared" si="6"/>
        <v>46918.63</v>
      </c>
      <c r="Q20" s="188">
        <f t="shared" si="6"/>
        <v>20941</v>
      </c>
      <c r="R20" s="188">
        <f t="shared" si="6"/>
        <v>39184.679999999993</v>
      </c>
      <c r="S20" s="188">
        <f t="shared" si="6"/>
        <v>12576</v>
      </c>
      <c r="T20" s="188">
        <f t="shared" si="6"/>
        <v>23505.63</v>
      </c>
      <c r="U20" s="188">
        <f t="shared" si="6"/>
        <v>8379</v>
      </c>
      <c r="V20" s="188">
        <f t="shared" si="6"/>
        <v>15673.93</v>
      </c>
      <c r="W20" s="188">
        <f t="shared" si="6"/>
        <v>16763</v>
      </c>
      <c r="X20" s="188">
        <f t="shared" si="6"/>
        <v>31347.61</v>
      </c>
      <c r="Y20" s="188">
        <f t="shared" si="6"/>
        <v>83751</v>
      </c>
      <c r="Z20" s="188">
        <f t="shared" si="6"/>
        <v>156630.48000000001</v>
      </c>
      <c r="AA20" s="188">
        <f t="shared" si="6"/>
        <v>0</v>
      </c>
      <c r="AB20" s="188">
        <f t="shared" si="6"/>
        <v>0</v>
      </c>
      <c r="AC20" s="188">
        <f t="shared" si="6"/>
        <v>5244</v>
      </c>
      <c r="AD20" s="188">
        <f t="shared" si="6"/>
        <v>10496.610000000002</v>
      </c>
      <c r="AE20" s="188">
        <f t="shared" si="6"/>
        <v>8431</v>
      </c>
      <c r="AF20" s="188">
        <f t="shared" si="6"/>
        <v>42196.65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4411</v>
      </c>
      <c r="AL20" s="188">
        <f t="shared" si="6"/>
        <v>4406.3999999999996</v>
      </c>
      <c r="AM20" s="188">
        <f t="shared" si="6"/>
        <v>460060</v>
      </c>
      <c r="AN20" s="188">
        <f t="shared" si="6"/>
        <v>660795.91599999997</v>
      </c>
      <c r="AO20" s="188">
        <f t="shared" si="6"/>
        <v>69010</v>
      </c>
      <c r="AP20" s="188">
        <f t="shared" si="6"/>
        <v>98768.15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642</v>
      </c>
      <c r="AV20" s="188">
        <f t="shared" si="6"/>
        <v>3142.66</v>
      </c>
      <c r="AW20" s="188">
        <f t="shared" si="6"/>
        <v>0</v>
      </c>
      <c r="AX20" s="188">
        <f t="shared" si="6"/>
        <v>0</v>
      </c>
      <c r="AY20" s="188">
        <f t="shared" si="6"/>
        <v>2092</v>
      </c>
      <c r="AZ20" s="188">
        <f t="shared" si="6"/>
        <v>2104.52</v>
      </c>
      <c r="BA20" s="188">
        <f t="shared" si="6"/>
        <v>2734</v>
      </c>
      <c r="BB20" s="188">
        <f t="shared" si="6"/>
        <v>5247.18</v>
      </c>
      <c r="BC20" s="188">
        <f t="shared" si="6"/>
        <v>462794</v>
      </c>
      <c r="BD20" s="188">
        <f t="shared" si="6"/>
        <v>663701.28</v>
      </c>
    </row>
    <row r="21" spans="1:56" s="105" customFormat="1" ht="15.75" x14ac:dyDescent="0.25">
      <c r="A21" s="59">
        <v>13</v>
      </c>
      <c r="B21" s="59" t="s">
        <v>49</v>
      </c>
      <c r="C21" s="190">
        <f>'Crop Loan'!GK24</f>
        <v>4088</v>
      </c>
      <c r="D21" s="190">
        <f>'Crop Loan'!GL24</f>
        <v>4303.2</v>
      </c>
      <c r="E21" s="59">
        <v>1531</v>
      </c>
      <c r="F21" s="59">
        <v>2414.4915000000001</v>
      </c>
      <c r="G21" s="59">
        <v>670</v>
      </c>
      <c r="H21" s="59">
        <v>959.95600000000002</v>
      </c>
      <c r="I21" s="59">
        <v>397</v>
      </c>
      <c r="J21" s="59">
        <v>566.92199999999991</v>
      </c>
      <c r="K21" s="59">
        <v>116</v>
      </c>
      <c r="L21" s="59">
        <v>166.7345</v>
      </c>
      <c r="M21" s="190">
        <f t="shared" ref="M21:M34" si="7">C21+E21+I21+K21</f>
        <v>6132</v>
      </c>
      <c r="N21" s="190">
        <f t="shared" ref="N21:N34" si="8">D21+F21+J21+L21</f>
        <v>7451.347999999999</v>
      </c>
      <c r="O21" s="59">
        <v>865</v>
      </c>
      <c r="P21" s="59">
        <v>1617.23</v>
      </c>
      <c r="Q21" s="59">
        <v>722</v>
      </c>
      <c r="R21" s="59">
        <v>1347.69</v>
      </c>
      <c r="S21" s="59">
        <v>434</v>
      </c>
      <c r="T21" s="59">
        <v>808.64</v>
      </c>
      <c r="U21" s="59">
        <v>290</v>
      </c>
      <c r="V21" s="59">
        <v>539.09</v>
      </c>
      <c r="W21" s="59">
        <v>576</v>
      </c>
      <c r="X21" s="59">
        <v>1078.1600000000001</v>
      </c>
      <c r="Y21" s="59">
        <f>O21+Q21+S21+U21+W21</f>
        <v>2887</v>
      </c>
      <c r="Z21" s="59">
        <f>P21+R21+T21+V21+X21</f>
        <v>5390.8099999999995</v>
      </c>
      <c r="AA21" s="59">
        <v>0</v>
      </c>
      <c r="AB21" s="59">
        <v>0</v>
      </c>
      <c r="AC21" s="59">
        <v>107</v>
      </c>
      <c r="AD21" s="59">
        <v>217.96</v>
      </c>
      <c r="AE21" s="59">
        <v>376</v>
      </c>
      <c r="AF21" s="59">
        <v>1875.76</v>
      </c>
      <c r="AG21" s="59">
        <v>0</v>
      </c>
      <c r="AH21" s="59">
        <v>0</v>
      </c>
      <c r="AI21" s="59">
        <v>0</v>
      </c>
      <c r="AJ21" s="59">
        <v>0</v>
      </c>
      <c r="AK21" s="59">
        <v>344</v>
      </c>
      <c r="AL21" s="59">
        <v>341.35</v>
      </c>
      <c r="AM21" s="59">
        <f t="shared" ref="AM21:AM34" si="9">M21+Y21+AA21+AC21+AE21+AG21+AI21+AK21</f>
        <v>9846</v>
      </c>
      <c r="AN21" s="59">
        <f t="shared" ref="AN21:AN34" si="10">N21+Z21+AB21+AD21+AF21+AH21+AJ21+AL21</f>
        <v>15277.227999999999</v>
      </c>
      <c r="AO21" s="59">
        <v>1477</v>
      </c>
      <c r="AP21" s="59">
        <v>2316.4299999999998</v>
      </c>
      <c r="AQ21" s="59">
        <v>0</v>
      </c>
      <c r="AR21" s="59">
        <v>0</v>
      </c>
      <c r="AS21" s="59">
        <v>0</v>
      </c>
      <c r="AT21" s="59">
        <v>0</v>
      </c>
      <c r="AU21" s="59">
        <v>13</v>
      </c>
      <c r="AV21" s="59">
        <v>56.97</v>
      </c>
      <c r="AW21" s="59">
        <v>0</v>
      </c>
      <c r="AX21" s="59">
        <v>0</v>
      </c>
      <c r="AY21" s="59">
        <v>38</v>
      </c>
      <c r="AZ21" s="59">
        <v>37.979999999999997</v>
      </c>
      <c r="BA21" s="59">
        <v>51</v>
      </c>
      <c r="BB21" s="59">
        <v>94.95</v>
      </c>
      <c r="BC21" s="59">
        <v>9897</v>
      </c>
      <c r="BD21" s="59">
        <v>15537.87</v>
      </c>
    </row>
    <row r="22" spans="1:56" s="105" customFormat="1" ht="15.75" x14ac:dyDescent="0.25">
      <c r="A22" s="59">
        <v>14</v>
      </c>
      <c r="B22" s="59" t="s">
        <v>50</v>
      </c>
      <c r="C22" s="190">
        <f>'Crop Loan'!GK25</f>
        <v>0</v>
      </c>
      <c r="D22" s="190">
        <f>'Crop Loan'!GL25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Loan'!GK26</f>
        <v>0</v>
      </c>
      <c r="D23" s="190">
        <f>'Crop Loan'!GL26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Loan'!GK27</f>
        <v>0</v>
      </c>
      <c r="D24" s="190">
        <f>'Crop Loan'!GL27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Loan'!GK28</f>
        <v>1747</v>
      </c>
      <c r="D25" s="190">
        <f>'Crop Loan'!GL28</f>
        <v>1837.84</v>
      </c>
      <c r="E25" s="59">
        <v>663</v>
      </c>
      <c r="F25" s="59">
        <v>1034.2745</v>
      </c>
      <c r="G25" s="59">
        <v>288</v>
      </c>
      <c r="H25" s="59">
        <v>410.21</v>
      </c>
      <c r="I25" s="59">
        <v>172</v>
      </c>
      <c r="J25" s="59">
        <v>242.19299999999998</v>
      </c>
      <c r="K25" s="59">
        <v>51</v>
      </c>
      <c r="L25" s="59">
        <v>71.259500000000003</v>
      </c>
      <c r="M25" s="190">
        <f t="shared" si="7"/>
        <v>2633</v>
      </c>
      <c r="N25" s="190">
        <f t="shared" si="8"/>
        <v>3185.567</v>
      </c>
      <c r="O25" s="59">
        <v>353</v>
      </c>
      <c r="P25" s="59">
        <v>659.93</v>
      </c>
      <c r="Q25" s="59">
        <v>295</v>
      </c>
      <c r="R25" s="59">
        <v>549.94000000000005</v>
      </c>
      <c r="S25" s="59">
        <v>176</v>
      </c>
      <c r="T25" s="59">
        <v>329.97</v>
      </c>
      <c r="U25" s="59">
        <v>119</v>
      </c>
      <c r="V25" s="59">
        <v>219.98</v>
      </c>
      <c r="W25" s="59">
        <v>235</v>
      </c>
      <c r="X25" s="59">
        <v>439.95</v>
      </c>
      <c r="Y25" s="59">
        <f t="shared" si="11"/>
        <v>1178</v>
      </c>
      <c r="Z25" s="59">
        <f t="shared" si="12"/>
        <v>2199.77</v>
      </c>
      <c r="AA25" s="59">
        <v>0</v>
      </c>
      <c r="AB25" s="59">
        <v>0</v>
      </c>
      <c r="AC25" s="59">
        <v>51</v>
      </c>
      <c r="AD25" s="59">
        <v>101.18</v>
      </c>
      <c r="AE25" s="59">
        <v>135</v>
      </c>
      <c r="AF25" s="59">
        <v>681.6</v>
      </c>
      <c r="AG25" s="59">
        <v>0</v>
      </c>
      <c r="AH25" s="59">
        <v>0</v>
      </c>
      <c r="AI25" s="59">
        <v>0</v>
      </c>
      <c r="AJ25" s="59">
        <v>0</v>
      </c>
      <c r="AK25" s="59">
        <v>112</v>
      </c>
      <c r="AL25" s="59">
        <v>112.31</v>
      </c>
      <c r="AM25" s="59">
        <f t="shared" si="9"/>
        <v>4109</v>
      </c>
      <c r="AN25" s="59">
        <f t="shared" si="10"/>
        <v>6280.4270000000006</v>
      </c>
      <c r="AO25" s="59">
        <v>617</v>
      </c>
      <c r="AP25" s="59">
        <v>952.7</v>
      </c>
      <c r="AQ25" s="59">
        <v>0</v>
      </c>
      <c r="AR25" s="59">
        <v>0</v>
      </c>
      <c r="AS25" s="59">
        <v>0</v>
      </c>
      <c r="AT25" s="59">
        <v>0</v>
      </c>
      <c r="AU25" s="59">
        <v>6</v>
      </c>
      <c r="AV25" s="59">
        <v>25.33</v>
      </c>
      <c r="AW25" s="59">
        <v>0</v>
      </c>
      <c r="AX25" s="59">
        <v>0</v>
      </c>
      <c r="AY25" s="59">
        <v>17</v>
      </c>
      <c r="AZ25" s="59">
        <v>16.87</v>
      </c>
      <c r="BA25" s="59">
        <v>23</v>
      </c>
      <c r="BB25" s="59">
        <v>42.2</v>
      </c>
      <c r="BC25" s="59">
        <v>4132</v>
      </c>
      <c r="BD25" s="59">
        <v>6393.56</v>
      </c>
    </row>
    <row r="26" spans="1:56" s="105" customFormat="1" ht="15.75" x14ac:dyDescent="0.25">
      <c r="A26" s="59">
        <v>18</v>
      </c>
      <c r="B26" s="59" t="s">
        <v>54</v>
      </c>
      <c r="C26" s="190">
        <f>'Crop Loan'!GK29</f>
        <v>11096</v>
      </c>
      <c r="D26" s="190">
        <f>'Crop Loan'!GL29</f>
        <v>11774.42</v>
      </c>
      <c r="E26" s="59">
        <v>4174</v>
      </c>
      <c r="F26" s="59">
        <v>6568.3095000000003</v>
      </c>
      <c r="G26" s="59">
        <v>1833</v>
      </c>
      <c r="H26" s="59">
        <v>2605.0519999999997</v>
      </c>
      <c r="I26" s="59">
        <v>1081</v>
      </c>
      <c r="J26" s="59">
        <v>1538.278</v>
      </c>
      <c r="K26" s="59">
        <v>318</v>
      </c>
      <c r="L26" s="59">
        <v>452.428</v>
      </c>
      <c r="M26" s="190">
        <f t="shared" si="7"/>
        <v>16669</v>
      </c>
      <c r="N26" s="190">
        <f t="shared" si="8"/>
        <v>20333.4355</v>
      </c>
      <c r="O26" s="59">
        <v>837</v>
      </c>
      <c r="P26" s="59">
        <v>1565.13</v>
      </c>
      <c r="Q26" s="59">
        <v>696</v>
      </c>
      <c r="R26" s="59">
        <v>1354.28</v>
      </c>
      <c r="S26" s="59">
        <v>418</v>
      </c>
      <c r="T26" s="59">
        <v>782.57</v>
      </c>
      <c r="U26" s="59">
        <v>279</v>
      </c>
      <c r="V26" s="59">
        <v>521.72</v>
      </c>
      <c r="W26" s="59">
        <v>558</v>
      </c>
      <c r="X26" s="59">
        <v>1043.42</v>
      </c>
      <c r="Y26" s="59">
        <f t="shared" si="11"/>
        <v>2788</v>
      </c>
      <c r="Z26" s="59">
        <f t="shared" si="12"/>
        <v>5267.12</v>
      </c>
      <c r="AA26" s="59">
        <v>0</v>
      </c>
      <c r="AB26" s="59">
        <v>0</v>
      </c>
      <c r="AC26" s="59">
        <v>147</v>
      </c>
      <c r="AD26" s="59">
        <v>294.67</v>
      </c>
      <c r="AE26" s="59">
        <v>473</v>
      </c>
      <c r="AF26" s="59">
        <v>2320.91</v>
      </c>
      <c r="AG26" s="59">
        <v>0</v>
      </c>
      <c r="AH26" s="59">
        <v>0</v>
      </c>
      <c r="AI26" s="59">
        <v>0</v>
      </c>
      <c r="AJ26" s="59">
        <v>0</v>
      </c>
      <c r="AK26" s="59">
        <v>181</v>
      </c>
      <c r="AL26" s="59">
        <v>181.25</v>
      </c>
      <c r="AM26" s="59">
        <f t="shared" si="9"/>
        <v>20258</v>
      </c>
      <c r="AN26" s="59">
        <f t="shared" si="10"/>
        <v>28397.385499999997</v>
      </c>
      <c r="AO26" s="59">
        <v>3040</v>
      </c>
      <c r="AP26" s="59">
        <v>4312.5600000000004</v>
      </c>
      <c r="AQ26" s="59">
        <v>0</v>
      </c>
      <c r="AR26" s="59">
        <v>0</v>
      </c>
      <c r="AS26" s="59">
        <v>0</v>
      </c>
      <c r="AT26" s="59">
        <v>0</v>
      </c>
      <c r="AU26" s="59">
        <v>13</v>
      </c>
      <c r="AV26" s="59">
        <v>68.98</v>
      </c>
      <c r="AW26" s="59">
        <v>0</v>
      </c>
      <c r="AX26" s="59">
        <v>0</v>
      </c>
      <c r="AY26" s="59">
        <v>47</v>
      </c>
      <c r="AZ26" s="59">
        <v>46.01</v>
      </c>
      <c r="BA26" s="59">
        <v>60</v>
      </c>
      <c r="BB26" s="59">
        <v>114.99</v>
      </c>
      <c r="BC26" s="59">
        <v>20318</v>
      </c>
      <c r="BD26" s="59">
        <v>28865.43</v>
      </c>
    </row>
    <row r="27" spans="1:56" s="105" customFormat="1" ht="15.75" x14ac:dyDescent="0.25">
      <c r="A27" s="59">
        <v>19</v>
      </c>
      <c r="B27" s="59" t="s">
        <v>55</v>
      </c>
      <c r="C27" s="190">
        <f>'Crop Loan'!GK30</f>
        <v>23262</v>
      </c>
      <c r="D27" s="190">
        <f>'Crop Loan'!GL30</f>
        <v>24483.309999999998</v>
      </c>
      <c r="E27" s="59">
        <v>8729</v>
      </c>
      <c r="F27" s="59">
        <v>13770.972</v>
      </c>
      <c r="G27" s="59">
        <v>3825</v>
      </c>
      <c r="H27" s="59">
        <v>5461.6734999999999</v>
      </c>
      <c r="I27" s="59">
        <v>2264</v>
      </c>
      <c r="J27" s="59">
        <v>3225.06</v>
      </c>
      <c r="K27" s="59">
        <v>666</v>
      </c>
      <c r="L27" s="59">
        <v>948.56549999999993</v>
      </c>
      <c r="M27" s="190">
        <f t="shared" si="7"/>
        <v>34921</v>
      </c>
      <c r="N27" s="190">
        <f t="shared" si="8"/>
        <v>42427.907499999994</v>
      </c>
      <c r="O27" s="59">
        <v>1804</v>
      </c>
      <c r="P27" s="59">
        <v>3373.63</v>
      </c>
      <c r="Q27" s="59">
        <v>1503</v>
      </c>
      <c r="R27" s="59">
        <v>2812.34</v>
      </c>
      <c r="S27" s="59">
        <v>902</v>
      </c>
      <c r="T27" s="59">
        <v>1685.92</v>
      </c>
      <c r="U27" s="59">
        <v>600</v>
      </c>
      <c r="V27" s="59">
        <v>1123.93</v>
      </c>
      <c r="W27" s="59">
        <v>1201</v>
      </c>
      <c r="X27" s="59">
        <v>2249.73</v>
      </c>
      <c r="Y27" s="59">
        <f t="shared" si="11"/>
        <v>6010</v>
      </c>
      <c r="Z27" s="59">
        <f t="shared" si="12"/>
        <v>11245.55</v>
      </c>
      <c r="AA27" s="59">
        <v>0</v>
      </c>
      <c r="AB27" s="59">
        <v>0</v>
      </c>
      <c r="AC27" s="59">
        <v>537</v>
      </c>
      <c r="AD27" s="59">
        <v>1080.81</v>
      </c>
      <c r="AE27" s="59">
        <v>805</v>
      </c>
      <c r="AF27" s="59">
        <v>4021.75</v>
      </c>
      <c r="AG27" s="59">
        <v>0</v>
      </c>
      <c r="AH27" s="59">
        <v>0</v>
      </c>
      <c r="AI27" s="59">
        <v>0</v>
      </c>
      <c r="AJ27" s="59">
        <v>0</v>
      </c>
      <c r="AK27" s="59">
        <v>482</v>
      </c>
      <c r="AL27" s="59">
        <v>485.85</v>
      </c>
      <c r="AM27" s="59">
        <f t="shared" si="9"/>
        <v>42755</v>
      </c>
      <c r="AN27" s="59">
        <f t="shared" si="10"/>
        <v>59261.867499999986</v>
      </c>
      <c r="AO27" s="59">
        <v>6415</v>
      </c>
      <c r="AP27" s="59">
        <v>9030.9500000000007</v>
      </c>
      <c r="AQ27" s="59">
        <v>0</v>
      </c>
      <c r="AR27" s="59">
        <v>0</v>
      </c>
      <c r="AS27" s="59">
        <v>0</v>
      </c>
      <c r="AT27" s="59">
        <v>0</v>
      </c>
      <c r="AU27" s="59">
        <v>62</v>
      </c>
      <c r="AV27" s="59">
        <v>303.81</v>
      </c>
      <c r="AW27" s="59">
        <v>0</v>
      </c>
      <c r="AX27" s="59">
        <v>0</v>
      </c>
      <c r="AY27" s="59">
        <v>204</v>
      </c>
      <c r="AZ27" s="59">
        <v>203.6</v>
      </c>
      <c r="BA27" s="59">
        <v>266</v>
      </c>
      <c r="BB27" s="59">
        <v>507.41</v>
      </c>
      <c r="BC27" s="59">
        <v>43021</v>
      </c>
      <c r="BD27" s="59">
        <v>60713.73</v>
      </c>
    </row>
    <row r="28" spans="1:56" s="105" customFormat="1" ht="15.75" x14ac:dyDescent="0.25">
      <c r="A28" s="59">
        <v>20</v>
      </c>
      <c r="B28" s="59" t="s">
        <v>56</v>
      </c>
      <c r="C28" s="190">
        <f>'Crop Loan'!GK31</f>
        <v>16521</v>
      </c>
      <c r="D28" s="190">
        <f>'Crop Loan'!GL31</f>
        <v>17390.04</v>
      </c>
      <c r="E28" s="59">
        <v>6206</v>
      </c>
      <c r="F28" s="59">
        <v>9781.7319999999982</v>
      </c>
      <c r="G28" s="59">
        <v>2729</v>
      </c>
      <c r="H28" s="59">
        <v>3879.4009999999998</v>
      </c>
      <c r="I28" s="59">
        <v>1613</v>
      </c>
      <c r="J28" s="59">
        <v>2290.8964999999998</v>
      </c>
      <c r="K28" s="59">
        <v>474</v>
      </c>
      <c r="L28" s="59">
        <v>673.77800000000002</v>
      </c>
      <c r="M28" s="190">
        <f t="shared" si="7"/>
        <v>24814</v>
      </c>
      <c r="N28" s="190">
        <f t="shared" si="8"/>
        <v>30136.446499999995</v>
      </c>
      <c r="O28" s="59">
        <v>1468</v>
      </c>
      <c r="P28" s="59">
        <v>2746.18</v>
      </c>
      <c r="Q28" s="59">
        <v>1222</v>
      </c>
      <c r="R28" s="59">
        <v>2288.4699999999998</v>
      </c>
      <c r="S28" s="59">
        <v>734</v>
      </c>
      <c r="T28" s="59">
        <v>1373.05</v>
      </c>
      <c r="U28" s="59">
        <v>489</v>
      </c>
      <c r="V28" s="59">
        <v>915.42</v>
      </c>
      <c r="W28" s="59">
        <v>980</v>
      </c>
      <c r="X28" s="59">
        <v>1830.76</v>
      </c>
      <c r="Y28" s="59">
        <f t="shared" si="11"/>
        <v>4893</v>
      </c>
      <c r="Z28" s="59">
        <f t="shared" si="12"/>
        <v>9153.8799999999992</v>
      </c>
      <c r="AA28" s="59">
        <v>0</v>
      </c>
      <c r="AB28" s="59">
        <v>0</v>
      </c>
      <c r="AC28" s="59">
        <v>268</v>
      </c>
      <c r="AD28" s="59">
        <v>533.74</v>
      </c>
      <c r="AE28" s="59">
        <v>470</v>
      </c>
      <c r="AF28" s="59">
        <v>2353.88</v>
      </c>
      <c r="AG28" s="59">
        <v>0</v>
      </c>
      <c r="AH28" s="59">
        <v>0</v>
      </c>
      <c r="AI28" s="59">
        <v>0</v>
      </c>
      <c r="AJ28" s="59">
        <v>0</v>
      </c>
      <c r="AK28" s="59">
        <v>225</v>
      </c>
      <c r="AL28" s="59">
        <v>224.61</v>
      </c>
      <c r="AM28" s="59">
        <f t="shared" si="9"/>
        <v>30670</v>
      </c>
      <c r="AN28" s="59">
        <f t="shared" si="10"/>
        <v>42402.556499999992</v>
      </c>
      <c r="AO28" s="59">
        <v>4600</v>
      </c>
      <c r="AP28" s="59">
        <v>6460.88</v>
      </c>
      <c r="AQ28" s="59">
        <v>0</v>
      </c>
      <c r="AR28" s="59">
        <v>0</v>
      </c>
      <c r="AS28" s="59">
        <v>0</v>
      </c>
      <c r="AT28" s="59">
        <v>0</v>
      </c>
      <c r="AU28" s="59">
        <v>31</v>
      </c>
      <c r="AV28" s="59">
        <v>157.57</v>
      </c>
      <c r="AW28" s="59">
        <v>0</v>
      </c>
      <c r="AX28" s="59">
        <v>0</v>
      </c>
      <c r="AY28" s="59">
        <v>105</v>
      </c>
      <c r="AZ28" s="59">
        <v>105.09</v>
      </c>
      <c r="BA28" s="59">
        <v>136</v>
      </c>
      <c r="BB28" s="59">
        <v>262.66000000000003</v>
      </c>
      <c r="BC28" s="59">
        <v>30806</v>
      </c>
      <c r="BD28" s="59">
        <v>43335.19</v>
      </c>
    </row>
    <row r="29" spans="1:56" s="105" customFormat="1" ht="15.75" x14ac:dyDescent="0.25">
      <c r="A29" s="59">
        <v>21</v>
      </c>
      <c r="B29" s="59" t="s">
        <v>57</v>
      </c>
      <c r="C29" s="190">
        <f>'Crop Loan'!GK32</f>
        <v>0</v>
      </c>
      <c r="D29" s="190">
        <f>'Crop Loan'!GL32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Loan'!GK33</f>
        <v>1470</v>
      </c>
      <c r="D30" s="190">
        <f>'Crop Loan'!GL33</f>
        <v>1544.6999999999998</v>
      </c>
      <c r="E30" s="59">
        <v>559</v>
      </c>
      <c r="F30" s="59">
        <v>868.13850000000002</v>
      </c>
      <c r="G30" s="59">
        <v>242</v>
      </c>
      <c r="H30" s="59">
        <v>344.28</v>
      </c>
      <c r="I30" s="59">
        <v>142</v>
      </c>
      <c r="J30" s="59">
        <v>203.32849999999999</v>
      </c>
      <c r="K30" s="59">
        <v>42</v>
      </c>
      <c r="L30" s="59">
        <v>59.811999999999998</v>
      </c>
      <c r="M30" s="190">
        <f t="shared" si="7"/>
        <v>2213</v>
      </c>
      <c r="N30" s="190">
        <f t="shared" si="8"/>
        <v>2675.9789999999998</v>
      </c>
      <c r="O30" s="59">
        <v>299</v>
      </c>
      <c r="P30" s="59">
        <v>559.86</v>
      </c>
      <c r="Q30" s="59">
        <v>251</v>
      </c>
      <c r="R30" s="59">
        <v>470.34</v>
      </c>
      <c r="S30" s="59">
        <v>148</v>
      </c>
      <c r="T30" s="59">
        <v>276.11</v>
      </c>
      <c r="U30" s="59">
        <v>98</v>
      </c>
      <c r="V30" s="59">
        <v>184.08</v>
      </c>
      <c r="W30" s="59">
        <v>200</v>
      </c>
      <c r="X30" s="59">
        <v>375.78</v>
      </c>
      <c r="Y30" s="59">
        <f t="shared" si="11"/>
        <v>996</v>
      </c>
      <c r="Z30" s="59">
        <f t="shared" si="12"/>
        <v>1866.1699999999998</v>
      </c>
      <c r="AA30" s="59">
        <v>0</v>
      </c>
      <c r="AB30" s="59">
        <v>0</v>
      </c>
      <c r="AC30" s="59">
        <v>65</v>
      </c>
      <c r="AD30" s="59">
        <v>131.22</v>
      </c>
      <c r="AE30" s="59">
        <v>103</v>
      </c>
      <c r="AF30" s="59">
        <v>513.71</v>
      </c>
      <c r="AG30" s="59">
        <v>0</v>
      </c>
      <c r="AH30" s="59">
        <v>0</v>
      </c>
      <c r="AI30" s="59">
        <v>0</v>
      </c>
      <c r="AJ30" s="59">
        <v>0</v>
      </c>
      <c r="AK30" s="59">
        <v>40</v>
      </c>
      <c r="AL30" s="59">
        <v>40.020000000000003</v>
      </c>
      <c r="AM30" s="59">
        <f t="shared" si="9"/>
        <v>3417</v>
      </c>
      <c r="AN30" s="59">
        <f t="shared" si="10"/>
        <v>5227.0990000000002</v>
      </c>
      <c r="AO30" s="59">
        <v>514</v>
      </c>
      <c r="AP30" s="59">
        <v>792.96</v>
      </c>
      <c r="AQ30" s="59">
        <v>0</v>
      </c>
      <c r="AR30" s="59">
        <v>0</v>
      </c>
      <c r="AS30" s="59">
        <v>0</v>
      </c>
      <c r="AT30" s="59">
        <v>0</v>
      </c>
      <c r="AU30" s="59">
        <v>4</v>
      </c>
      <c r="AV30" s="59">
        <v>18.98</v>
      </c>
      <c r="AW30" s="59">
        <v>0</v>
      </c>
      <c r="AX30" s="59">
        <v>0</v>
      </c>
      <c r="AY30" s="59">
        <v>16</v>
      </c>
      <c r="AZ30" s="59">
        <v>16.86</v>
      </c>
      <c r="BA30" s="59">
        <v>20</v>
      </c>
      <c r="BB30" s="59">
        <v>35.840000000000003</v>
      </c>
      <c r="BC30" s="59">
        <v>3437</v>
      </c>
      <c r="BD30" s="59">
        <v>5322.13</v>
      </c>
    </row>
    <row r="31" spans="1:56" s="105" customFormat="1" ht="15.75" x14ac:dyDescent="0.25">
      <c r="A31" s="59">
        <v>23</v>
      </c>
      <c r="B31" s="59" t="s">
        <v>59</v>
      </c>
      <c r="C31" s="190">
        <f>'Crop Loan'!GK34</f>
        <v>390</v>
      </c>
      <c r="D31" s="190">
        <f>'Crop Loan'!GL34</f>
        <v>412.01</v>
      </c>
      <c r="E31" s="59">
        <v>147</v>
      </c>
      <c r="F31" s="59">
        <v>232.10399999999998</v>
      </c>
      <c r="G31" s="59">
        <v>64</v>
      </c>
      <c r="H31" s="59">
        <v>92.035999999999987</v>
      </c>
      <c r="I31" s="59">
        <v>37</v>
      </c>
      <c r="J31" s="59">
        <v>54.34</v>
      </c>
      <c r="K31" s="59">
        <v>11</v>
      </c>
      <c r="L31" s="59">
        <v>15.978999999999999</v>
      </c>
      <c r="M31" s="190">
        <f t="shared" si="7"/>
        <v>585</v>
      </c>
      <c r="N31" s="190">
        <f t="shared" si="8"/>
        <v>714.43300000000011</v>
      </c>
      <c r="O31" s="59">
        <v>127</v>
      </c>
      <c r="P31" s="59">
        <v>238.3</v>
      </c>
      <c r="Q31" s="59">
        <v>106</v>
      </c>
      <c r="R31" s="59">
        <v>198.58</v>
      </c>
      <c r="S31" s="59">
        <v>64</v>
      </c>
      <c r="T31" s="59">
        <v>119.15</v>
      </c>
      <c r="U31" s="59">
        <v>42</v>
      </c>
      <c r="V31" s="59">
        <v>79.430000000000007</v>
      </c>
      <c r="W31" s="59">
        <v>85</v>
      </c>
      <c r="X31" s="59">
        <v>158.87</v>
      </c>
      <c r="Y31" s="59">
        <f t="shared" si="11"/>
        <v>424</v>
      </c>
      <c r="Z31" s="59">
        <f t="shared" si="12"/>
        <v>794.33</v>
      </c>
      <c r="AA31" s="59">
        <v>0</v>
      </c>
      <c r="AB31" s="59">
        <v>0</v>
      </c>
      <c r="AC31" s="59">
        <v>22</v>
      </c>
      <c r="AD31" s="59">
        <v>44.48</v>
      </c>
      <c r="AE31" s="59">
        <v>72</v>
      </c>
      <c r="AF31" s="59">
        <v>361.37</v>
      </c>
      <c r="AG31" s="59">
        <v>0</v>
      </c>
      <c r="AH31" s="59">
        <v>0</v>
      </c>
      <c r="AI31" s="59">
        <v>0</v>
      </c>
      <c r="AJ31" s="59">
        <v>0</v>
      </c>
      <c r="AK31" s="59">
        <v>76</v>
      </c>
      <c r="AL31" s="59">
        <v>75.61</v>
      </c>
      <c r="AM31" s="59">
        <f t="shared" si="9"/>
        <v>1179</v>
      </c>
      <c r="AN31" s="59">
        <f t="shared" si="10"/>
        <v>1990.2230000000002</v>
      </c>
      <c r="AO31" s="59">
        <v>177</v>
      </c>
      <c r="AP31" s="59">
        <v>300.92</v>
      </c>
      <c r="AQ31" s="59">
        <v>0</v>
      </c>
      <c r="AR31" s="59">
        <v>0</v>
      </c>
      <c r="AS31" s="59">
        <v>0</v>
      </c>
      <c r="AT31" s="59">
        <v>0</v>
      </c>
      <c r="AU31" s="59">
        <v>2</v>
      </c>
      <c r="AV31" s="59">
        <v>9.49</v>
      </c>
      <c r="AW31" s="59">
        <v>0</v>
      </c>
      <c r="AX31" s="59">
        <v>0</v>
      </c>
      <c r="AY31" s="59">
        <v>6</v>
      </c>
      <c r="AZ31" s="59">
        <v>6.33</v>
      </c>
      <c r="BA31" s="59">
        <v>8</v>
      </c>
      <c r="BB31" s="59">
        <v>15.82</v>
      </c>
      <c r="BC31" s="59">
        <v>1187</v>
      </c>
      <c r="BD31" s="59">
        <v>2021.96</v>
      </c>
    </row>
    <row r="32" spans="1:56" s="105" customFormat="1" ht="15.75" x14ac:dyDescent="0.25">
      <c r="A32" s="59">
        <v>24</v>
      </c>
      <c r="B32" s="59" t="s">
        <v>60</v>
      </c>
      <c r="C32" s="190">
        <f>'Crop Loan'!GK35</f>
        <v>390</v>
      </c>
      <c r="D32" s="190">
        <f>'Crop Loan'!GL35</f>
        <v>412.01</v>
      </c>
      <c r="E32" s="59">
        <v>147</v>
      </c>
      <c r="F32" s="59">
        <v>232.10399999999998</v>
      </c>
      <c r="G32" s="59">
        <v>64</v>
      </c>
      <c r="H32" s="59">
        <v>92.035999999999987</v>
      </c>
      <c r="I32" s="59">
        <v>37</v>
      </c>
      <c r="J32" s="59">
        <v>54.34</v>
      </c>
      <c r="K32" s="59">
        <v>11</v>
      </c>
      <c r="L32" s="59">
        <v>15.978999999999999</v>
      </c>
      <c r="M32" s="190">
        <f t="shared" si="7"/>
        <v>585</v>
      </c>
      <c r="N32" s="190">
        <f t="shared" si="8"/>
        <v>714.43300000000011</v>
      </c>
      <c r="O32" s="59">
        <v>127</v>
      </c>
      <c r="P32" s="59">
        <v>238.3</v>
      </c>
      <c r="Q32" s="59">
        <v>106</v>
      </c>
      <c r="R32" s="59">
        <v>198.58</v>
      </c>
      <c r="S32" s="59">
        <v>64</v>
      </c>
      <c r="T32" s="59">
        <v>119.15</v>
      </c>
      <c r="U32" s="59">
        <v>42</v>
      </c>
      <c r="V32" s="59">
        <v>79.430000000000007</v>
      </c>
      <c r="W32" s="59">
        <v>85</v>
      </c>
      <c r="X32" s="59">
        <v>158.87</v>
      </c>
      <c r="Y32" s="59">
        <f t="shared" si="11"/>
        <v>424</v>
      </c>
      <c r="Z32" s="59">
        <f t="shared" si="12"/>
        <v>794.33</v>
      </c>
      <c r="AA32" s="59">
        <v>0</v>
      </c>
      <c r="AB32" s="59">
        <v>0</v>
      </c>
      <c r="AC32" s="59">
        <v>22</v>
      </c>
      <c r="AD32" s="59">
        <v>44.48</v>
      </c>
      <c r="AE32" s="59">
        <v>72</v>
      </c>
      <c r="AF32" s="59">
        <v>361.37</v>
      </c>
      <c r="AG32" s="59">
        <v>0</v>
      </c>
      <c r="AH32" s="59">
        <v>0</v>
      </c>
      <c r="AI32" s="59">
        <v>0</v>
      </c>
      <c r="AJ32" s="59">
        <v>0</v>
      </c>
      <c r="AK32" s="59">
        <v>76</v>
      </c>
      <c r="AL32" s="59">
        <v>75.61</v>
      </c>
      <c r="AM32" s="59">
        <f t="shared" si="9"/>
        <v>1179</v>
      </c>
      <c r="AN32" s="59">
        <f t="shared" si="10"/>
        <v>1990.2230000000002</v>
      </c>
      <c r="AO32" s="59">
        <v>177</v>
      </c>
      <c r="AP32" s="59">
        <v>300.92</v>
      </c>
      <c r="AQ32" s="59">
        <v>0</v>
      </c>
      <c r="AR32" s="59">
        <v>0</v>
      </c>
      <c r="AS32" s="59">
        <v>0</v>
      </c>
      <c r="AT32" s="59">
        <v>0</v>
      </c>
      <c r="AU32" s="59">
        <v>2</v>
      </c>
      <c r="AV32" s="59">
        <v>9.49</v>
      </c>
      <c r="AW32" s="59">
        <v>0</v>
      </c>
      <c r="AX32" s="59">
        <v>0</v>
      </c>
      <c r="AY32" s="59">
        <v>6</v>
      </c>
      <c r="AZ32" s="59">
        <v>6.33</v>
      </c>
      <c r="BA32" s="59">
        <v>8</v>
      </c>
      <c r="BB32" s="59">
        <v>15.82</v>
      </c>
      <c r="BC32" s="59">
        <v>1187</v>
      </c>
      <c r="BD32" s="59">
        <v>2021.96</v>
      </c>
    </row>
    <row r="33" spans="1:56" s="105" customFormat="1" ht="15.75" x14ac:dyDescent="0.25">
      <c r="A33" s="59">
        <v>25</v>
      </c>
      <c r="B33" s="59" t="s">
        <v>61</v>
      </c>
      <c r="C33" s="190">
        <f>'Crop Loan'!GK36</f>
        <v>1182</v>
      </c>
      <c r="D33" s="190">
        <f>'Crop Loan'!GL36</f>
        <v>1246.79</v>
      </c>
      <c r="E33" s="59">
        <v>443</v>
      </c>
      <c r="F33" s="59">
        <v>701.72699999999998</v>
      </c>
      <c r="G33" s="59">
        <v>195</v>
      </c>
      <c r="H33" s="59">
        <v>278.29300000000001</v>
      </c>
      <c r="I33" s="59">
        <v>114</v>
      </c>
      <c r="J33" s="59">
        <v>164.34049999999999</v>
      </c>
      <c r="K33" s="59">
        <v>34</v>
      </c>
      <c r="L33" s="59">
        <v>48.326499999999996</v>
      </c>
      <c r="M33" s="190">
        <f t="shared" si="7"/>
        <v>1773</v>
      </c>
      <c r="N33" s="190">
        <f t="shared" si="8"/>
        <v>2161.1839999999997</v>
      </c>
      <c r="O33" s="59">
        <v>314</v>
      </c>
      <c r="P33" s="59">
        <v>586.53</v>
      </c>
      <c r="Q33" s="59">
        <v>261</v>
      </c>
      <c r="R33" s="59">
        <v>488.78</v>
      </c>
      <c r="S33" s="59">
        <v>157</v>
      </c>
      <c r="T33" s="59">
        <v>293.26</v>
      </c>
      <c r="U33" s="59">
        <v>104</v>
      </c>
      <c r="V33" s="59">
        <v>195.51</v>
      </c>
      <c r="W33" s="59">
        <v>209</v>
      </c>
      <c r="X33" s="59">
        <v>391.02</v>
      </c>
      <c r="Y33" s="59">
        <f t="shared" si="11"/>
        <v>1045</v>
      </c>
      <c r="Z33" s="59">
        <f t="shared" si="12"/>
        <v>1955.1</v>
      </c>
      <c r="AA33" s="59">
        <v>0</v>
      </c>
      <c r="AB33" s="59">
        <v>0</v>
      </c>
      <c r="AC33" s="59">
        <v>49</v>
      </c>
      <c r="AD33" s="59">
        <v>97.85</v>
      </c>
      <c r="AE33" s="59">
        <v>104</v>
      </c>
      <c r="AF33" s="59">
        <v>521.48</v>
      </c>
      <c r="AG33" s="59">
        <v>0</v>
      </c>
      <c r="AH33" s="59">
        <v>0</v>
      </c>
      <c r="AI33" s="59">
        <v>0</v>
      </c>
      <c r="AJ33" s="59">
        <v>0</v>
      </c>
      <c r="AK33" s="59">
        <v>80</v>
      </c>
      <c r="AL33" s="59">
        <v>80.06</v>
      </c>
      <c r="AM33" s="59">
        <f t="shared" si="9"/>
        <v>3051</v>
      </c>
      <c r="AN33" s="59">
        <f t="shared" si="10"/>
        <v>4815.674</v>
      </c>
      <c r="AO33" s="59">
        <v>457</v>
      </c>
      <c r="AP33" s="59">
        <v>729.57</v>
      </c>
      <c r="AQ33" s="59">
        <v>0</v>
      </c>
      <c r="AR33" s="59">
        <v>0</v>
      </c>
      <c r="AS33" s="59">
        <v>0</v>
      </c>
      <c r="AT33" s="59">
        <v>0</v>
      </c>
      <c r="AU33" s="59">
        <v>4</v>
      </c>
      <c r="AV33" s="59">
        <v>17.09</v>
      </c>
      <c r="AW33" s="59">
        <v>0</v>
      </c>
      <c r="AX33" s="59">
        <v>0</v>
      </c>
      <c r="AY33" s="59">
        <v>11</v>
      </c>
      <c r="AZ33" s="59">
        <v>11.39</v>
      </c>
      <c r="BA33" s="59">
        <v>15</v>
      </c>
      <c r="BB33" s="59">
        <v>28.48</v>
      </c>
      <c r="BC33" s="59">
        <v>3066</v>
      </c>
      <c r="BD33" s="59">
        <v>4892.28</v>
      </c>
    </row>
    <row r="34" spans="1:56" s="105" customFormat="1" ht="15.75" x14ac:dyDescent="0.25">
      <c r="A34" s="59">
        <v>26</v>
      </c>
      <c r="B34" s="59" t="s">
        <v>62</v>
      </c>
      <c r="C34" s="190">
        <f>'Crop Loan'!GK37</f>
        <v>0</v>
      </c>
      <c r="D34" s="190">
        <f>'Crop Loan'!GL37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60146</v>
      </c>
      <c r="D35" s="188">
        <f t="shared" ref="D35:BD35" si="13">SUM(D21:D34)</f>
        <v>63404.32</v>
      </c>
      <c r="E35" s="188">
        <f t="shared" si="13"/>
        <v>22599</v>
      </c>
      <c r="F35" s="188">
        <f t="shared" si="13"/>
        <v>35603.852999999996</v>
      </c>
      <c r="G35" s="188">
        <f t="shared" si="13"/>
        <v>9910</v>
      </c>
      <c r="H35" s="188">
        <f t="shared" si="13"/>
        <v>14122.9375</v>
      </c>
      <c r="I35" s="188">
        <f t="shared" si="13"/>
        <v>5857</v>
      </c>
      <c r="J35" s="188">
        <f t="shared" si="13"/>
        <v>8339.6984999999986</v>
      </c>
      <c r="K35" s="188">
        <f t="shared" si="13"/>
        <v>1723</v>
      </c>
      <c r="L35" s="188">
        <f t="shared" si="13"/>
        <v>2452.8619999999996</v>
      </c>
      <c r="M35" s="188">
        <f t="shared" si="13"/>
        <v>90325</v>
      </c>
      <c r="N35" s="188">
        <f t="shared" si="13"/>
        <v>109800.7335</v>
      </c>
      <c r="O35" s="188">
        <f t="shared" si="13"/>
        <v>6194</v>
      </c>
      <c r="P35" s="188">
        <f t="shared" si="13"/>
        <v>11585.09</v>
      </c>
      <c r="Q35" s="188">
        <f t="shared" si="13"/>
        <v>5162</v>
      </c>
      <c r="R35" s="188">
        <f t="shared" si="13"/>
        <v>9709</v>
      </c>
      <c r="S35" s="188">
        <f t="shared" si="13"/>
        <v>3097</v>
      </c>
      <c r="T35" s="188">
        <f t="shared" si="13"/>
        <v>5787.82</v>
      </c>
      <c r="U35" s="188">
        <f t="shared" si="13"/>
        <v>2063</v>
      </c>
      <c r="V35" s="188">
        <f t="shared" si="13"/>
        <v>3858.59</v>
      </c>
      <c r="W35" s="188">
        <f t="shared" si="13"/>
        <v>4129</v>
      </c>
      <c r="X35" s="188">
        <f t="shared" si="13"/>
        <v>7726.5599999999995</v>
      </c>
      <c r="Y35" s="188">
        <f t="shared" si="13"/>
        <v>20645</v>
      </c>
      <c r="Z35" s="188">
        <f t="shared" si="13"/>
        <v>38667.06</v>
      </c>
      <c r="AA35" s="188">
        <f t="shared" si="13"/>
        <v>0</v>
      </c>
      <c r="AB35" s="188">
        <f t="shared" si="13"/>
        <v>0</v>
      </c>
      <c r="AC35" s="188">
        <f t="shared" si="13"/>
        <v>1268</v>
      </c>
      <c r="AD35" s="188">
        <f t="shared" si="13"/>
        <v>2546.3899999999994</v>
      </c>
      <c r="AE35" s="188">
        <f t="shared" si="13"/>
        <v>2610</v>
      </c>
      <c r="AF35" s="188">
        <f t="shared" si="13"/>
        <v>13011.830000000002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1616</v>
      </c>
      <c r="AL35" s="188">
        <f t="shared" si="13"/>
        <v>1616.67</v>
      </c>
      <c r="AM35" s="188">
        <f t="shared" si="13"/>
        <v>116464</v>
      </c>
      <c r="AN35" s="188">
        <f t="shared" si="13"/>
        <v>165642.68349999996</v>
      </c>
      <c r="AO35" s="188">
        <f t="shared" si="13"/>
        <v>17474</v>
      </c>
      <c r="AP35" s="188">
        <f t="shared" si="13"/>
        <v>25197.889999999996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137</v>
      </c>
      <c r="AV35" s="188">
        <f t="shared" si="13"/>
        <v>667.71000000000015</v>
      </c>
      <c r="AW35" s="188">
        <f t="shared" si="13"/>
        <v>0</v>
      </c>
      <c r="AX35" s="188">
        <f t="shared" si="13"/>
        <v>0</v>
      </c>
      <c r="AY35" s="188">
        <f t="shared" si="13"/>
        <v>450</v>
      </c>
      <c r="AZ35" s="188">
        <f t="shared" si="13"/>
        <v>450.45999999999992</v>
      </c>
      <c r="BA35" s="188">
        <f t="shared" si="13"/>
        <v>587</v>
      </c>
      <c r="BB35" s="188">
        <f t="shared" si="13"/>
        <v>1118.1699999999998</v>
      </c>
      <c r="BC35" s="188">
        <f t="shared" si="13"/>
        <v>117051</v>
      </c>
      <c r="BD35" s="188">
        <f t="shared" si="13"/>
        <v>169104.11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Loan'!GK39</f>
        <v>0</v>
      </c>
      <c r="D36" s="190">
        <f>'Crop Loan'!GL39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Loan'!GK40</f>
        <v>0</v>
      </c>
      <c r="D37" s="190">
        <f>'Crop Loan'!GL40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Loan'!GK41</f>
        <v>0</v>
      </c>
      <c r="D38" s="190">
        <f>'Crop Loan'!GL41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Loan'!GK42</f>
        <v>0</v>
      </c>
      <c r="D39" s="190">
        <f>'Crop Loan'!GL42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Loan'!GK43</f>
        <v>0</v>
      </c>
      <c r="D40" s="190">
        <f>'Crop Loan'!GL43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Loan'!GK44</f>
        <v>0</v>
      </c>
      <c r="D41" s="190">
        <f>'Crop Loan'!GL44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Loan'!GK45</f>
        <v>0</v>
      </c>
      <c r="D42" s="190">
        <f>'Crop Loan'!GL45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Loan'!GK46</f>
        <v>0</v>
      </c>
      <c r="D43" s="190">
        <f>'Crop Loan'!GL46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Loan'!GK47</f>
        <v>0</v>
      </c>
      <c r="D44" s="190">
        <f>'Crop Loan'!GL47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0</v>
      </c>
      <c r="Z45" s="91">
        <f t="shared" si="20"/>
        <v>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0</v>
      </c>
      <c r="AN45" s="91">
        <f t="shared" si="20"/>
        <v>0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0</v>
      </c>
      <c r="BD45" s="91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Loan'!GK49</f>
        <v>0</v>
      </c>
      <c r="D46" s="190">
        <f>'Crop Loan'!GL49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Loan'!GK51</f>
        <v>0</v>
      </c>
      <c r="D48" s="190">
        <f>'Crop Loan'!GL51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Loan'!GK54</f>
        <v>0</v>
      </c>
      <c r="D50" s="190">
        <f>'Crop Loan'!GL54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Loan'!GK55</f>
        <v>9971</v>
      </c>
      <c r="D51" s="190">
        <f>'Crop Loan'!GL55</f>
        <v>10487.900000000001</v>
      </c>
      <c r="E51" s="59">
        <v>3752</v>
      </c>
      <c r="F51" s="59">
        <v>6209.86</v>
      </c>
      <c r="G51" s="59">
        <v>1650</v>
      </c>
      <c r="H51" s="59">
        <v>2462.91</v>
      </c>
      <c r="I51" s="59">
        <v>972</v>
      </c>
      <c r="J51" s="59">
        <v>1454.26</v>
      </c>
      <c r="K51" s="59">
        <v>287</v>
      </c>
      <c r="L51" s="59">
        <v>427.65</v>
      </c>
      <c r="M51" s="190">
        <f>C51+E51+I51+K51</f>
        <v>14982</v>
      </c>
      <c r="N51" s="190">
        <f>D51+F51+J51+L51</f>
        <v>18579.670000000002</v>
      </c>
      <c r="O51" s="59">
        <v>1108</v>
      </c>
      <c r="P51" s="59">
        <v>2074.46</v>
      </c>
      <c r="Q51" s="59">
        <v>925</v>
      </c>
      <c r="R51" s="59">
        <v>1728.74</v>
      </c>
      <c r="S51" s="59">
        <v>548</v>
      </c>
      <c r="T51" s="59">
        <v>1030.43</v>
      </c>
      <c r="U51" s="59">
        <v>369</v>
      </c>
      <c r="V51" s="59">
        <v>691.5</v>
      </c>
      <c r="W51" s="59">
        <v>737</v>
      </c>
      <c r="X51" s="59">
        <v>1383</v>
      </c>
      <c r="Y51" s="59">
        <f>O51+Q51+S51+U51+W51</f>
        <v>3687</v>
      </c>
      <c r="Z51" s="59">
        <f>P51+R51+T51+V51+X51</f>
        <v>6908.13</v>
      </c>
      <c r="AA51" s="59">
        <v>0</v>
      </c>
      <c r="AB51" s="59">
        <v>0</v>
      </c>
      <c r="AC51" s="59">
        <v>263</v>
      </c>
      <c r="AD51" s="59">
        <v>522.63</v>
      </c>
      <c r="AE51" s="59">
        <v>170</v>
      </c>
      <c r="AF51" s="59">
        <v>819.82</v>
      </c>
      <c r="AG51" s="59">
        <v>0</v>
      </c>
      <c r="AH51" s="59">
        <v>0</v>
      </c>
      <c r="AI51" s="59">
        <v>0</v>
      </c>
      <c r="AJ51" s="59">
        <v>0</v>
      </c>
      <c r="AK51" s="59">
        <v>203</v>
      </c>
      <c r="AL51" s="59">
        <v>207.1</v>
      </c>
      <c r="AM51" s="59">
        <f>M51+Y51+AA51+AC51+AE51+AG51+AI51+AK51</f>
        <v>19305</v>
      </c>
      <c r="AN51" s="59">
        <f>N51+Z51+AB51+AD51+AF51+AH51+AJ51+AL51</f>
        <v>27037.350000000002</v>
      </c>
      <c r="AO51" s="59">
        <v>2895</v>
      </c>
      <c r="AP51" s="59">
        <v>4055.59</v>
      </c>
      <c r="AQ51" s="59">
        <v>0</v>
      </c>
      <c r="AR51" s="59">
        <v>0</v>
      </c>
      <c r="AS51" s="59">
        <v>0</v>
      </c>
      <c r="AT51" s="59">
        <v>0</v>
      </c>
      <c r="AU51" s="59">
        <v>73</v>
      </c>
      <c r="AV51" s="59">
        <v>371.11</v>
      </c>
      <c r="AW51" s="59">
        <v>0</v>
      </c>
      <c r="AX51" s="59">
        <v>0</v>
      </c>
      <c r="AY51" s="59">
        <v>248</v>
      </c>
      <c r="AZ51" s="59">
        <v>247.72</v>
      </c>
      <c r="BA51" s="59">
        <v>321</v>
      </c>
      <c r="BB51" s="59">
        <v>618.83000000000004</v>
      </c>
      <c r="BC51" s="59">
        <v>19626</v>
      </c>
      <c r="BD51" s="59">
        <v>27656.18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9971</v>
      </c>
      <c r="D52" s="188">
        <f t="shared" ref="D52:BD52" si="23">SUM(D50:D51)</f>
        <v>10487.900000000001</v>
      </c>
      <c r="E52" s="188">
        <f t="shared" si="23"/>
        <v>3752</v>
      </c>
      <c r="F52" s="188">
        <f t="shared" si="23"/>
        <v>6209.86</v>
      </c>
      <c r="G52" s="188">
        <f t="shared" si="23"/>
        <v>1650</v>
      </c>
      <c r="H52" s="188">
        <f t="shared" si="23"/>
        <v>2462.91</v>
      </c>
      <c r="I52" s="188">
        <f t="shared" si="23"/>
        <v>972</v>
      </c>
      <c r="J52" s="188">
        <f t="shared" si="23"/>
        <v>1454.26</v>
      </c>
      <c r="K52" s="188">
        <f t="shared" si="23"/>
        <v>287</v>
      </c>
      <c r="L52" s="188">
        <f t="shared" si="23"/>
        <v>427.65</v>
      </c>
      <c r="M52" s="188">
        <f t="shared" si="23"/>
        <v>14982</v>
      </c>
      <c r="N52" s="188">
        <f t="shared" si="23"/>
        <v>18579.670000000002</v>
      </c>
      <c r="O52" s="188">
        <f t="shared" si="23"/>
        <v>1108</v>
      </c>
      <c r="P52" s="188">
        <f t="shared" si="23"/>
        <v>2074.46</v>
      </c>
      <c r="Q52" s="188">
        <f t="shared" si="23"/>
        <v>925</v>
      </c>
      <c r="R52" s="188">
        <f t="shared" si="23"/>
        <v>1728.74</v>
      </c>
      <c r="S52" s="188">
        <f t="shared" si="23"/>
        <v>548</v>
      </c>
      <c r="T52" s="188">
        <f t="shared" si="23"/>
        <v>1030.43</v>
      </c>
      <c r="U52" s="188">
        <f t="shared" si="23"/>
        <v>369</v>
      </c>
      <c r="V52" s="188">
        <f t="shared" si="23"/>
        <v>691.5</v>
      </c>
      <c r="W52" s="188">
        <f t="shared" si="23"/>
        <v>737</v>
      </c>
      <c r="X52" s="188">
        <f t="shared" si="23"/>
        <v>1383</v>
      </c>
      <c r="Y52" s="188">
        <f t="shared" si="23"/>
        <v>3687</v>
      </c>
      <c r="Z52" s="188">
        <f t="shared" si="23"/>
        <v>6908.13</v>
      </c>
      <c r="AA52" s="188">
        <f t="shared" si="23"/>
        <v>0</v>
      </c>
      <c r="AB52" s="188">
        <f t="shared" si="23"/>
        <v>0</v>
      </c>
      <c r="AC52" s="188">
        <f t="shared" si="23"/>
        <v>263</v>
      </c>
      <c r="AD52" s="188">
        <f t="shared" si="23"/>
        <v>522.63</v>
      </c>
      <c r="AE52" s="188">
        <f t="shared" si="23"/>
        <v>170</v>
      </c>
      <c r="AF52" s="188">
        <f t="shared" si="23"/>
        <v>819.82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203</v>
      </c>
      <c r="AL52" s="188">
        <f t="shared" si="23"/>
        <v>207.1</v>
      </c>
      <c r="AM52" s="188">
        <f t="shared" si="23"/>
        <v>19305</v>
      </c>
      <c r="AN52" s="188">
        <f t="shared" si="23"/>
        <v>27037.350000000002</v>
      </c>
      <c r="AO52" s="188">
        <f t="shared" si="23"/>
        <v>2895</v>
      </c>
      <c r="AP52" s="188">
        <f t="shared" si="23"/>
        <v>4055.59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73</v>
      </c>
      <c r="AV52" s="188">
        <f t="shared" si="23"/>
        <v>371.11</v>
      </c>
      <c r="AW52" s="188">
        <f t="shared" si="23"/>
        <v>0</v>
      </c>
      <c r="AX52" s="188">
        <f t="shared" si="23"/>
        <v>0</v>
      </c>
      <c r="AY52" s="188">
        <f t="shared" si="23"/>
        <v>248</v>
      </c>
      <c r="AZ52" s="188">
        <f t="shared" si="23"/>
        <v>247.72</v>
      </c>
      <c r="BA52" s="188">
        <f t="shared" si="23"/>
        <v>321</v>
      </c>
      <c r="BB52" s="188">
        <f t="shared" si="23"/>
        <v>618.83000000000004</v>
      </c>
      <c r="BC52" s="188">
        <f t="shared" si="23"/>
        <v>19626</v>
      </c>
      <c r="BD52" s="188">
        <f t="shared" si="23"/>
        <v>27656.18</v>
      </c>
    </row>
    <row r="53" spans="1:56" s="105" customFormat="1" ht="15.75" x14ac:dyDescent="0.25">
      <c r="A53" s="59">
        <v>40</v>
      </c>
      <c r="B53" s="59" t="s">
        <v>81</v>
      </c>
      <c r="C53" s="190">
        <f>'Crop Loan'!GK57</f>
        <v>26868</v>
      </c>
      <c r="D53" s="190">
        <f>'Crop Loan'!GL57</f>
        <v>37623.47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26868</v>
      </c>
      <c r="N53" s="190">
        <f>D53+F53+J53+L53</f>
        <v>37623.47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26868</v>
      </c>
      <c r="AN53" s="59">
        <f>N53+Z53+AB53+AD53+AF53+AH53+AJ53+AL53</f>
        <v>37623.47</v>
      </c>
      <c r="AO53" s="59">
        <v>4031</v>
      </c>
      <c r="AP53" s="59">
        <v>5643.32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26868</v>
      </c>
      <c r="BD53" s="59">
        <v>37622.03</v>
      </c>
    </row>
    <row r="54" spans="1:56" s="107" customFormat="1" ht="15.75" x14ac:dyDescent="0.25">
      <c r="A54" s="106"/>
      <c r="B54" s="91" t="s">
        <v>82</v>
      </c>
      <c r="C54" s="188">
        <f>C53</f>
        <v>26868</v>
      </c>
      <c r="D54" s="188">
        <f t="shared" ref="D54:BD54" si="24">D53</f>
        <v>37623.47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26868</v>
      </c>
      <c r="N54" s="188">
        <f t="shared" si="24"/>
        <v>37623.47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26868</v>
      </c>
      <c r="AN54" s="188">
        <f t="shared" si="24"/>
        <v>37623.47</v>
      </c>
      <c r="AO54" s="188">
        <f t="shared" si="24"/>
        <v>4031</v>
      </c>
      <c r="AP54" s="188">
        <f t="shared" si="24"/>
        <v>5643.32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26868</v>
      </c>
      <c r="BD54" s="188">
        <f t="shared" si="24"/>
        <v>37622.03</v>
      </c>
    </row>
    <row r="55" spans="1:56" s="105" customFormat="1" ht="15.75" x14ac:dyDescent="0.25">
      <c r="A55" s="59">
        <v>42</v>
      </c>
      <c r="B55" s="59" t="s">
        <v>83</v>
      </c>
      <c r="C55" s="190">
        <f>'Crop Loan'!GK59</f>
        <v>0</v>
      </c>
      <c r="D55" s="190">
        <f>'Crop Loan'!GL59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Loan'!GK60</f>
        <v>0</v>
      </c>
      <c r="D56" s="190">
        <f>'Crop Loan'!GL60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Loan'!GK61</f>
        <v>390</v>
      </c>
      <c r="D57" s="190">
        <f>'Crop Loan'!GL61</f>
        <v>412.01</v>
      </c>
      <c r="E57" s="59">
        <v>147</v>
      </c>
      <c r="F57" s="59">
        <v>244.32</v>
      </c>
      <c r="G57" s="59">
        <v>64</v>
      </c>
      <c r="H57" s="59">
        <v>96.88</v>
      </c>
      <c r="I57" s="59">
        <v>37</v>
      </c>
      <c r="J57" s="59">
        <v>57.2</v>
      </c>
      <c r="K57" s="59">
        <v>11</v>
      </c>
      <c r="L57" s="59">
        <v>16.82</v>
      </c>
      <c r="M57" s="190">
        <f t="shared" si="25"/>
        <v>585</v>
      </c>
      <c r="N57" s="190">
        <f t="shared" si="25"/>
        <v>730.35</v>
      </c>
      <c r="O57" s="59">
        <v>127</v>
      </c>
      <c r="P57" s="59">
        <v>238.3</v>
      </c>
      <c r="Q57" s="59">
        <v>106</v>
      </c>
      <c r="R57" s="59">
        <v>198.58</v>
      </c>
      <c r="S57" s="59">
        <v>64</v>
      </c>
      <c r="T57" s="59">
        <v>119.15</v>
      </c>
      <c r="U57" s="59">
        <v>42</v>
      </c>
      <c r="V57" s="59">
        <v>79.430000000000007</v>
      </c>
      <c r="W57" s="59">
        <v>85</v>
      </c>
      <c r="X57" s="59">
        <v>158.87</v>
      </c>
      <c r="Y57" s="59">
        <f t="shared" si="26"/>
        <v>424</v>
      </c>
      <c r="Z57" s="59">
        <f t="shared" si="26"/>
        <v>794.33</v>
      </c>
      <c r="AA57" s="59">
        <v>0</v>
      </c>
      <c r="AB57" s="59">
        <v>0</v>
      </c>
      <c r="AC57" s="59">
        <v>22</v>
      </c>
      <c r="AD57" s="59">
        <v>44.48</v>
      </c>
      <c r="AE57" s="59">
        <v>72</v>
      </c>
      <c r="AF57" s="59">
        <v>361.37</v>
      </c>
      <c r="AG57" s="59">
        <v>0</v>
      </c>
      <c r="AH57" s="59">
        <v>0</v>
      </c>
      <c r="AI57" s="59">
        <v>0</v>
      </c>
      <c r="AJ57" s="59">
        <v>0</v>
      </c>
      <c r="AK57" s="59">
        <v>70</v>
      </c>
      <c r="AL57" s="59">
        <v>70.05</v>
      </c>
      <c r="AM57" s="59">
        <f t="shared" si="27"/>
        <v>1173</v>
      </c>
      <c r="AN57" s="59">
        <f t="shared" si="27"/>
        <v>2000.5800000000002</v>
      </c>
      <c r="AO57" s="59">
        <v>176</v>
      </c>
      <c r="AP57" s="59">
        <v>300.08999999999997</v>
      </c>
      <c r="AQ57" s="59">
        <v>0</v>
      </c>
      <c r="AR57" s="59">
        <v>0</v>
      </c>
      <c r="AS57" s="59">
        <v>0</v>
      </c>
      <c r="AT57" s="59">
        <v>0</v>
      </c>
      <c r="AU57" s="59">
        <v>2</v>
      </c>
      <c r="AV57" s="59">
        <v>9.49</v>
      </c>
      <c r="AW57" s="59">
        <v>0</v>
      </c>
      <c r="AX57" s="59">
        <v>0</v>
      </c>
      <c r="AY57" s="59">
        <v>6</v>
      </c>
      <c r="AZ57" s="59">
        <v>6.33</v>
      </c>
      <c r="BA57" s="59">
        <v>8</v>
      </c>
      <c r="BB57" s="59">
        <v>15.82</v>
      </c>
      <c r="BC57" s="59">
        <v>1181</v>
      </c>
      <c r="BD57" s="59">
        <v>2016.4</v>
      </c>
    </row>
    <row r="58" spans="1:56" s="105" customFormat="1" ht="15.75" x14ac:dyDescent="0.25">
      <c r="A58" s="59">
        <v>45</v>
      </c>
      <c r="B58" s="59" t="s">
        <v>86</v>
      </c>
      <c r="C58" s="190">
        <f>'Crop Loan'!GK62</f>
        <v>0</v>
      </c>
      <c r="D58" s="190">
        <f>'Crop Loan'!GL62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390</v>
      </c>
      <c r="D59" s="188">
        <f t="shared" ref="D59:BD59" si="28">SUM(D55:D58)</f>
        <v>412.01</v>
      </c>
      <c r="E59" s="188">
        <f t="shared" si="28"/>
        <v>147</v>
      </c>
      <c r="F59" s="188">
        <f t="shared" si="28"/>
        <v>244.32</v>
      </c>
      <c r="G59" s="188">
        <f t="shared" si="28"/>
        <v>64</v>
      </c>
      <c r="H59" s="188">
        <f t="shared" si="28"/>
        <v>96.88</v>
      </c>
      <c r="I59" s="188">
        <f t="shared" si="28"/>
        <v>37</v>
      </c>
      <c r="J59" s="188">
        <f t="shared" si="28"/>
        <v>57.2</v>
      </c>
      <c r="K59" s="188">
        <f t="shared" si="28"/>
        <v>11</v>
      </c>
      <c r="L59" s="188">
        <f t="shared" si="28"/>
        <v>16.82</v>
      </c>
      <c r="M59" s="188">
        <f t="shared" si="28"/>
        <v>585</v>
      </c>
      <c r="N59" s="188">
        <f t="shared" si="28"/>
        <v>730.35</v>
      </c>
      <c r="O59" s="188">
        <f t="shared" si="28"/>
        <v>127</v>
      </c>
      <c r="P59" s="188">
        <f t="shared" si="28"/>
        <v>238.3</v>
      </c>
      <c r="Q59" s="188">
        <f t="shared" si="28"/>
        <v>106</v>
      </c>
      <c r="R59" s="188">
        <f t="shared" si="28"/>
        <v>198.58</v>
      </c>
      <c r="S59" s="188">
        <f t="shared" si="28"/>
        <v>64</v>
      </c>
      <c r="T59" s="188">
        <f t="shared" si="28"/>
        <v>119.15</v>
      </c>
      <c r="U59" s="188">
        <f t="shared" si="28"/>
        <v>42</v>
      </c>
      <c r="V59" s="188">
        <f t="shared" si="28"/>
        <v>79.430000000000007</v>
      </c>
      <c r="W59" s="188">
        <f t="shared" si="28"/>
        <v>85</v>
      </c>
      <c r="X59" s="188">
        <f t="shared" si="28"/>
        <v>158.87</v>
      </c>
      <c r="Y59" s="188">
        <f t="shared" si="28"/>
        <v>424</v>
      </c>
      <c r="Z59" s="188">
        <f t="shared" si="28"/>
        <v>794.33</v>
      </c>
      <c r="AA59" s="188">
        <f t="shared" si="28"/>
        <v>0</v>
      </c>
      <c r="AB59" s="188">
        <f t="shared" si="28"/>
        <v>0</v>
      </c>
      <c r="AC59" s="188">
        <f t="shared" si="28"/>
        <v>22</v>
      </c>
      <c r="AD59" s="188">
        <f t="shared" si="28"/>
        <v>44.48</v>
      </c>
      <c r="AE59" s="188">
        <f t="shared" si="28"/>
        <v>72</v>
      </c>
      <c r="AF59" s="188">
        <f t="shared" si="28"/>
        <v>361.37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70</v>
      </c>
      <c r="AL59" s="188">
        <f t="shared" si="28"/>
        <v>70.05</v>
      </c>
      <c r="AM59" s="188">
        <f t="shared" si="28"/>
        <v>1173</v>
      </c>
      <c r="AN59" s="188">
        <f t="shared" si="28"/>
        <v>2000.5800000000002</v>
      </c>
      <c r="AO59" s="188">
        <f t="shared" si="28"/>
        <v>176</v>
      </c>
      <c r="AP59" s="188">
        <f t="shared" si="28"/>
        <v>300.08999999999997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2</v>
      </c>
      <c r="AV59" s="188">
        <f t="shared" si="28"/>
        <v>9.49</v>
      </c>
      <c r="AW59" s="188">
        <f t="shared" si="28"/>
        <v>0</v>
      </c>
      <c r="AX59" s="188">
        <f t="shared" si="28"/>
        <v>0</v>
      </c>
      <c r="AY59" s="188">
        <f t="shared" si="28"/>
        <v>6</v>
      </c>
      <c r="AZ59" s="188">
        <f t="shared" si="28"/>
        <v>6.33</v>
      </c>
      <c r="BA59" s="188">
        <f t="shared" si="28"/>
        <v>8</v>
      </c>
      <c r="BB59" s="188">
        <f t="shared" si="28"/>
        <v>15.82</v>
      </c>
      <c r="BC59" s="188">
        <f t="shared" si="28"/>
        <v>1181</v>
      </c>
      <c r="BD59" s="188">
        <f t="shared" si="28"/>
        <v>2016.4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335966</v>
      </c>
      <c r="D60" s="188">
        <f t="shared" si="29"/>
        <v>375399.67999999999</v>
      </c>
      <c r="E60" s="188">
        <f t="shared" si="29"/>
        <v>116025</v>
      </c>
      <c r="F60" s="188">
        <f t="shared" si="29"/>
        <v>182816.253</v>
      </c>
      <c r="G60" s="188">
        <f t="shared" si="29"/>
        <v>50896</v>
      </c>
      <c r="H60" s="188">
        <f t="shared" si="29"/>
        <v>72539.6495</v>
      </c>
      <c r="I60" s="188">
        <f t="shared" si="29"/>
        <v>30156</v>
      </c>
      <c r="J60" s="188">
        <f t="shared" si="29"/>
        <v>42951.495499999997</v>
      </c>
      <c r="K60" s="188">
        <f t="shared" si="29"/>
        <v>8836</v>
      </c>
      <c r="L60" s="188">
        <f t="shared" si="29"/>
        <v>12632.570999999996</v>
      </c>
      <c r="M60" s="188">
        <f t="shared" si="29"/>
        <v>490983</v>
      </c>
      <c r="N60" s="188">
        <f t="shared" si="29"/>
        <v>613799.99950000003</v>
      </c>
      <c r="O60" s="188">
        <f t="shared" si="29"/>
        <v>32521</v>
      </c>
      <c r="P60" s="188">
        <f t="shared" si="29"/>
        <v>60816.479999999996</v>
      </c>
      <c r="Q60" s="188">
        <f t="shared" si="29"/>
        <v>27134</v>
      </c>
      <c r="R60" s="188">
        <f t="shared" si="29"/>
        <v>50820.999999999993</v>
      </c>
      <c r="S60" s="188">
        <f t="shared" si="29"/>
        <v>16285</v>
      </c>
      <c r="T60" s="188">
        <f t="shared" si="29"/>
        <v>30443.03</v>
      </c>
      <c r="U60" s="188">
        <f t="shared" si="29"/>
        <v>10853</v>
      </c>
      <c r="V60" s="188">
        <f t="shared" si="29"/>
        <v>20303.45</v>
      </c>
      <c r="W60" s="188">
        <f t="shared" si="29"/>
        <v>21714</v>
      </c>
      <c r="X60" s="188">
        <f t="shared" si="29"/>
        <v>40616.04</v>
      </c>
      <c r="Y60" s="188">
        <f t="shared" si="29"/>
        <v>108507</v>
      </c>
      <c r="Z60" s="188">
        <f t="shared" si="29"/>
        <v>203000</v>
      </c>
      <c r="AA60" s="188">
        <f t="shared" si="29"/>
        <v>0</v>
      </c>
      <c r="AB60" s="188">
        <f t="shared" si="29"/>
        <v>0</v>
      </c>
      <c r="AC60" s="188">
        <f t="shared" si="29"/>
        <v>6797</v>
      </c>
      <c r="AD60" s="188">
        <f t="shared" si="29"/>
        <v>13610.110000000002</v>
      </c>
      <c r="AE60" s="188">
        <f t="shared" si="29"/>
        <v>11283</v>
      </c>
      <c r="AF60" s="188">
        <f t="shared" si="29"/>
        <v>56389.670000000006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6300</v>
      </c>
      <c r="AL60" s="188">
        <f t="shared" si="29"/>
        <v>6300.2199999999993</v>
      </c>
      <c r="AM60" s="188">
        <f>M60+Y60+AA60+AC60+AE60+AG60+AI60+AK60</f>
        <v>623870</v>
      </c>
      <c r="AN60" s="188">
        <f>N60+Z60+AB60+AD60+AF60+AH60+AJ60+AL60</f>
        <v>893099.99950000003</v>
      </c>
      <c r="AO60" s="188">
        <f t="shared" ref="AO60:BB60" si="30">AO59+AO54+AO52+AO49+AO47+AO45+AO35+AO20</f>
        <v>93586</v>
      </c>
      <c r="AP60" s="188">
        <f t="shared" si="30"/>
        <v>133965.03999999998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854</v>
      </c>
      <c r="AV60" s="188">
        <f t="shared" si="30"/>
        <v>4190.97</v>
      </c>
      <c r="AW60" s="188">
        <f t="shared" si="30"/>
        <v>0</v>
      </c>
      <c r="AX60" s="188">
        <f t="shared" si="30"/>
        <v>0</v>
      </c>
      <c r="AY60" s="188">
        <f t="shared" si="30"/>
        <v>2796</v>
      </c>
      <c r="AZ60" s="188">
        <f t="shared" si="30"/>
        <v>2809.0299999999997</v>
      </c>
      <c r="BA60" s="188">
        <f t="shared" si="30"/>
        <v>3650</v>
      </c>
      <c r="BB60" s="188">
        <f t="shared" si="30"/>
        <v>7000</v>
      </c>
      <c r="BC60" s="188">
        <f>AM60+BA60</f>
        <v>627520</v>
      </c>
      <c r="BD60" s="188">
        <f>AN60+BB60</f>
        <v>900099.99950000003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7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:I1"/>
    </sheetView>
  </sheetViews>
  <sheetFormatPr defaultRowHeight="15" x14ac:dyDescent="0.25"/>
  <cols>
    <col min="1" max="1" width="6.28515625" customWidth="1"/>
    <col min="2" max="2" width="25.85546875" customWidth="1"/>
    <col min="3" max="3" width="10" customWidth="1"/>
    <col min="4" max="4" width="10.85546875" customWidth="1"/>
    <col min="5" max="5" width="9.85546875" customWidth="1"/>
    <col min="6" max="6" width="11.28515625" customWidth="1"/>
    <col min="7" max="7" width="10" customWidth="1"/>
    <col min="8" max="8" width="11.140625" customWidth="1"/>
    <col min="9" max="9" width="10.7109375" customWidth="1"/>
    <col min="10" max="10" width="10.140625" customWidth="1"/>
    <col min="11" max="11" width="9.42578125" customWidth="1"/>
    <col min="12" max="12" width="10" customWidth="1"/>
    <col min="13" max="14" width="9.85546875" customWidth="1"/>
    <col min="15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120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Loan'!GQ11</f>
        <v>1341</v>
      </c>
      <c r="D8" s="190">
        <f>'Crop Loan'!GR11</f>
        <v>809</v>
      </c>
      <c r="E8" s="59">
        <v>1235</v>
      </c>
      <c r="F8" s="59">
        <v>1881.2279999999998</v>
      </c>
      <c r="G8" s="59">
        <v>484</v>
      </c>
      <c r="H8" s="59">
        <v>454.12849999999997</v>
      </c>
      <c r="I8" s="59">
        <v>531</v>
      </c>
      <c r="J8" s="59">
        <v>995.5335</v>
      </c>
      <c r="K8" s="59">
        <v>81</v>
      </c>
      <c r="L8" s="59">
        <v>167.73</v>
      </c>
      <c r="M8" s="190">
        <f>C8+E8+I8+K8</f>
        <v>3188</v>
      </c>
      <c r="N8" s="190">
        <f>D8+F8+J8+L8</f>
        <v>3853.4915000000001</v>
      </c>
      <c r="O8" s="59">
        <v>58</v>
      </c>
      <c r="P8" s="59">
        <v>941.26</v>
      </c>
      <c r="Q8" s="59">
        <v>873</v>
      </c>
      <c r="R8" s="59">
        <v>135268.81</v>
      </c>
      <c r="S8" s="59">
        <v>62</v>
      </c>
      <c r="T8" s="59">
        <v>998.11</v>
      </c>
      <c r="U8" s="59">
        <v>0</v>
      </c>
      <c r="V8" s="59">
        <v>0</v>
      </c>
      <c r="W8" s="59">
        <v>742</v>
      </c>
      <c r="X8" s="59">
        <v>11488.72</v>
      </c>
      <c r="Y8" s="59">
        <f>O8+Q8+S8+U8+W8</f>
        <v>1735</v>
      </c>
      <c r="Z8" s="59">
        <f>P8+R8+T8+V8+X8</f>
        <v>148696.9</v>
      </c>
      <c r="AA8" s="59">
        <v>0</v>
      </c>
      <c r="AB8" s="59">
        <v>0</v>
      </c>
      <c r="AC8" s="59">
        <v>398</v>
      </c>
      <c r="AD8" s="59">
        <v>1935.26</v>
      </c>
      <c r="AE8" s="59">
        <v>450</v>
      </c>
      <c r="AF8" s="59">
        <v>10609.43</v>
      </c>
      <c r="AG8" s="59">
        <v>1302</v>
      </c>
      <c r="AH8" s="59">
        <v>6446.16</v>
      </c>
      <c r="AI8" s="59">
        <v>655</v>
      </c>
      <c r="AJ8" s="59">
        <v>3211.18</v>
      </c>
      <c r="AK8" s="59">
        <v>3949</v>
      </c>
      <c r="AL8" s="59">
        <v>19535.759999999998</v>
      </c>
      <c r="AM8" s="59">
        <f>M8+Y8+AA8+AC8+AE8+AG8+AI8+AK8</f>
        <v>11677</v>
      </c>
      <c r="AN8" s="59">
        <f>N8+Z8+AB8+AD8+AF8+AH8+AJ8+AL8</f>
        <v>194288.18150000001</v>
      </c>
      <c r="AO8" s="59">
        <v>1752</v>
      </c>
      <c r="AP8" s="59">
        <v>29166.09</v>
      </c>
      <c r="AQ8" s="59">
        <v>0</v>
      </c>
      <c r="AR8" s="59">
        <v>0</v>
      </c>
      <c r="AS8" s="59">
        <v>0</v>
      </c>
      <c r="AT8" s="59">
        <v>0</v>
      </c>
      <c r="AU8" s="59">
        <v>177</v>
      </c>
      <c r="AV8" s="59">
        <v>11547.27</v>
      </c>
      <c r="AW8" s="59">
        <v>0</v>
      </c>
      <c r="AX8" s="59">
        <v>0</v>
      </c>
      <c r="AY8" s="59">
        <v>8537</v>
      </c>
      <c r="AZ8" s="59">
        <v>278187.21999999997</v>
      </c>
      <c r="BA8" s="59">
        <f>AQ8+AS8+AU8+AW8+AY8</f>
        <v>8714</v>
      </c>
      <c r="BB8" s="59">
        <v>289734.49</v>
      </c>
      <c r="BC8" s="59">
        <v>20391</v>
      </c>
      <c r="BD8" s="59">
        <v>484175.05</v>
      </c>
    </row>
    <row r="9" spans="1:56" s="105" customFormat="1" ht="15.75" x14ac:dyDescent="0.25">
      <c r="A9" s="59">
        <v>2</v>
      </c>
      <c r="B9" s="59" t="s">
        <v>37</v>
      </c>
      <c r="C9" s="190">
        <f>'Crop Loan'!GQ12</f>
        <v>1127</v>
      </c>
      <c r="D9" s="190">
        <f>'Crop Loan'!GR12</f>
        <v>676</v>
      </c>
      <c r="E9" s="59">
        <v>922</v>
      </c>
      <c r="F9" s="59">
        <v>1411.0159999999998</v>
      </c>
      <c r="G9" s="59">
        <v>359</v>
      </c>
      <c r="H9" s="59">
        <v>340.55599999999998</v>
      </c>
      <c r="I9" s="59">
        <v>393</v>
      </c>
      <c r="J9" s="59">
        <v>746.71899999999994</v>
      </c>
      <c r="K9" s="59">
        <v>63</v>
      </c>
      <c r="L9" s="59">
        <v>125.48</v>
      </c>
      <c r="M9" s="190">
        <f t="shared" ref="M9:M19" si="0">C9+E9+I9+K9</f>
        <v>2505</v>
      </c>
      <c r="N9" s="190">
        <f t="shared" ref="N9:N19" si="1">D9+F9+J9+L9</f>
        <v>2959.2149999999997</v>
      </c>
      <c r="O9" s="59">
        <v>0</v>
      </c>
      <c r="P9" s="59">
        <v>0</v>
      </c>
      <c r="Q9" s="59">
        <v>508</v>
      </c>
      <c r="R9" s="59">
        <v>78047.679999999993</v>
      </c>
      <c r="S9" s="59">
        <v>0</v>
      </c>
      <c r="T9" s="59">
        <v>0</v>
      </c>
      <c r="U9" s="59">
        <v>0</v>
      </c>
      <c r="V9" s="59">
        <v>0</v>
      </c>
      <c r="W9" s="59">
        <v>3312</v>
      </c>
      <c r="X9" s="59">
        <v>51505.34</v>
      </c>
      <c r="Y9" s="59">
        <f t="shared" ref="Y9:Y19" si="2">O9+Q9+S9+U9+W9</f>
        <v>3820</v>
      </c>
      <c r="Z9" s="59">
        <f t="shared" ref="Z9:Z19" si="3">P9+R9+T9+V9+X9</f>
        <v>129553.01999999999</v>
      </c>
      <c r="AA9" s="59">
        <v>287</v>
      </c>
      <c r="AB9" s="59">
        <v>1376.51</v>
      </c>
      <c r="AC9" s="59">
        <v>195</v>
      </c>
      <c r="AD9" s="59">
        <v>934.06</v>
      </c>
      <c r="AE9" s="59">
        <v>574</v>
      </c>
      <c r="AF9" s="59">
        <v>14124.73</v>
      </c>
      <c r="AG9" s="59">
        <v>206</v>
      </c>
      <c r="AH9" s="59">
        <v>989.88</v>
      </c>
      <c r="AI9" s="59">
        <v>216</v>
      </c>
      <c r="AJ9" s="59">
        <v>1029.96</v>
      </c>
      <c r="AK9" s="59">
        <v>363</v>
      </c>
      <c r="AL9" s="59">
        <v>1785.38</v>
      </c>
      <c r="AM9" s="59">
        <f t="shared" ref="AM9:AM19" si="4">M9+Y9+AA9+AC9+AE9+AG9+AI9+AK9</f>
        <v>8166</v>
      </c>
      <c r="AN9" s="59">
        <f t="shared" ref="AN9:AN19" si="5">N9+Z9+AB9+AD9+AF9+AH9+AJ9+AL9</f>
        <v>152752.755</v>
      </c>
      <c r="AO9" s="59">
        <v>1225</v>
      </c>
      <c r="AP9" s="59">
        <v>22929.8</v>
      </c>
      <c r="AQ9" s="59">
        <v>0</v>
      </c>
      <c r="AR9" s="59">
        <v>0</v>
      </c>
      <c r="AS9" s="59">
        <v>0</v>
      </c>
      <c r="AT9" s="59">
        <v>0</v>
      </c>
      <c r="AU9" s="59">
        <v>1085</v>
      </c>
      <c r="AV9" s="59">
        <v>70552.78</v>
      </c>
      <c r="AW9" s="59">
        <v>0</v>
      </c>
      <c r="AX9" s="59">
        <v>0</v>
      </c>
      <c r="AY9" s="59">
        <v>5381</v>
      </c>
      <c r="AZ9" s="59">
        <v>175188.43</v>
      </c>
      <c r="BA9" s="59">
        <v>6466</v>
      </c>
      <c r="BB9" s="59">
        <v>245741.21</v>
      </c>
      <c r="BC9" s="59">
        <v>14632</v>
      </c>
      <c r="BD9" s="59">
        <v>398606.54</v>
      </c>
    </row>
    <row r="10" spans="1:56" s="105" customFormat="1" ht="15.75" x14ac:dyDescent="0.25">
      <c r="A10" s="59">
        <v>3</v>
      </c>
      <c r="B10" s="59" t="s">
        <v>38</v>
      </c>
      <c r="C10" s="190">
        <f>'Crop Loan'!GQ13</f>
        <v>995</v>
      </c>
      <c r="D10" s="190">
        <f>'Crop Loan'!GR13</f>
        <v>624</v>
      </c>
      <c r="E10" s="59">
        <v>756</v>
      </c>
      <c r="F10" s="59">
        <v>1133.1599999999999</v>
      </c>
      <c r="G10" s="59">
        <v>300</v>
      </c>
      <c r="H10" s="59">
        <v>272.80200000000002</v>
      </c>
      <c r="I10" s="59">
        <v>294</v>
      </c>
      <c r="J10" s="59">
        <v>541.01549999999997</v>
      </c>
      <c r="K10" s="59">
        <v>48</v>
      </c>
      <c r="L10" s="59">
        <v>101.04</v>
      </c>
      <c r="M10" s="190">
        <f t="shared" si="0"/>
        <v>2093</v>
      </c>
      <c r="N10" s="190">
        <f t="shared" si="1"/>
        <v>2399.2154999999998</v>
      </c>
      <c r="O10" s="59">
        <v>0</v>
      </c>
      <c r="P10" s="59">
        <v>0</v>
      </c>
      <c r="Q10" s="59">
        <v>460</v>
      </c>
      <c r="R10" s="59">
        <v>71888.289999999994</v>
      </c>
      <c r="S10" s="59">
        <v>0</v>
      </c>
      <c r="T10" s="59">
        <v>0</v>
      </c>
      <c r="U10" s="59">
        <v>0</v>
      </c>
      <c r="V10" s="59">
        <v>0</v>
      </c>
      <c r="W10" s="59">
        <v>121</v>
      </c>
      <c r="X10" s="59">
        <v>1890.85</v>
      </c>
      <c r="Y10" s="59">
        <f t="shared" si="2"/>
        <v>581</v>
      </c>
      <c r="Z10" s="59">
        <f t="shared" si="3"/>
        <v>73779.14</v>
      </c>
      <c r="AA10" s="59">
        <v>0</v>
      </c>
      <c r="AB10" s="59">
        <v>0</v>
      </c>
      <c r="AC10" s="59">
        <v>214</v>
      </c>
      <c r="AD10" s="59">
        <v>984.13</v>
      </c>
      <c r="AE10" s="59">
        <v>314</v>
      </c>
      <c r="AF10" s="59">
        <v>7589.33</v>
      </c>
      <c r="AG10" s="59">
        <v>0</v>
      </c>
      <c r="AH10" s="59">
        <v>0</v>
      </c>
      <c r="AI10" s="59">
        <v>0</v>
      </c>
      <c r="AJ10" s="59">
        <v>0</v>
      </c>
      <c r="AK10" s="59">
        <v>1327</v>
      </c>
      <c r="AL10" s="59">
        <v>6563.73</v>
      </c>
      <c r="AM10" s="59">
        <f t="shared" si="4"/>
        <v>4529</v>
      </c>
      <c r="AN10" s="59">
        <f t="shared" si="5"/>
        <v>91315.545500000007</v>
      </c>
      <c r="AO10" s="59">
        <v>680</v>
      </c>
      <c r="AP10" s="59">
        <v>13710.68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4547</v>
      </c>
      <c r="AZ10" s="59">
        <v>147761.56</v>
      </c>
      <c r="BA10" s="59">
        <v>4547</v>
      </c>
      <c r="BB10" s="59">
        <v>147761.56</v>
      </c>
      <c r="BC10" s="59">
        <v>9076</v>
      </c>
      <c r="BD10" s="59">
        <v>239166.2</v>
      </c>
    </row>
    <row r="11" spans="1:56" s="105" customFormat="1" ht="15.75" x14ac:dyDescent="0.25">
      <c r="A11" s="59">
        <v>4</v>
      </c>
      <c r="B11" s="59" t="s">
        <v>39</v>
      </c>
      <c r="C11" s="190">
        <f>'Crop Loan'!GQ14</f>
        <v>775</v>
      </c>
      <c r="D11" s="190">
        <f>'Crop Loan'!GR14</f>
        <v>476</v>
      </c>
      <c r="E11" s="59">
        <v>687</v>
      </c>
      <c r="F11" s="59">
        <v>1035.1294999999998</v>
      </c>
      <c r="G11" s="59">
        <v>271</v>
      </c>
      <c r="H11" s="59">
        <v>250.03999999999996</v>
      </c>
      <c r="I11" s="59">
        <v>289</v>
      </c>
      <c r="J11" s="59">
        <v>547.70349999999996</v>
      </c>
      <c r="K11" s="59">
        <v>46</v>
      </c>
      <c r="L11" s="59">
        <v>92.23</v>
      </c>
      <c r="M11" s="190">
        <f t="shared" si="0"/>
        <v>1797</v>
      </c>
      <c r="N11" s="190">
        <f t="shared" si="1"/>
        <v>2151.0629999999996</v>
      </c>
      <c r="O11" s="59">
        <v>145</v>
      </c>
      <c r="P11" s="59">
        <v>2267.75</v>
      </c>
      <c r="Q11" s="59">
        <v>136</v>
      </c>
      <c r="R11" s="59">
        <v>19790.63</v>
      </c>
      <c r="S11" s="59">
        <v>11</v>
      </c>
      <c r="T11" s="59">
        <v>171.3</v>
      </c>
      <c r="U11" s="59">
        <v>7</v>
      </c>
      <c r="V11" s="59">
        <v>102.37</v>
      </c>
      <c r="W11" s="59">
        <v>3152</v>
      </c>
      <c r="X11" s="59">
        <v>48811.33</v>
      </c>
      <c r="Y11" s="59">
        <f t="shared" si="2"/>
        <v>3451</v>
      </c>
      <c r="Z11" s="59">
        <f t="shared" si="3"/>
        <v>71143.38</v>
      </c>
      <c r="AA11" s="59">
        <v>17</v>
      </c>
      <c r="AB11" s="59">
        <v>75.25</v>
      </c>
      <c r="AC11" s="59">
        <v>240</v>
      </c>
      <c r="AD11" s="59">
        <v>1133.8399999999999</v>
      </c>
      <c r="AE11" s="59">
        <v>170</v>
      </c>
      <c r="AF11" s="59">
        <v>4066.05</v>
      </c>
      <c r="AG11" s="59">
        <v>570</v>
      </c>
      <c r="AH11" s="59">
        <v>2809.9</v>
      </c>
      <c r="AI11" s="59">
        <v>632</v>
      </c>
      <c r="AJ11" s="59">
        <v>3073.53</v>
      </c>
      <c r="AK11" s="59">
        <v>1287</v>
      </c>
      <c r="AL11" s="59">
        <v>6388.68</v>
      </c>
      <c r="AM11" s="59">
        <f t="shared" si="4"/>
        <v>8164</v>
      </c>
      <c r="AN11" s="59">
        <f t="shared" si="5"/>
        <v>90841.692999999999</v>
      </c>
      <c r="AO11" s="59">
        <v>1225</v>
      </c>
      <c r="AP11" s="59">
        <v>13638.6</v>
      </c>
      <c r="AQ11" s="59">
        <v>0</v>
      </c>
      <c r="AR11" s="59">
        <v>0</v>
      </c>
      <c r="AS11" s="59">
        <v>0</v>
      </c>
      <c r="AT11" s="59">
        <v>0</v>
      </c>
      <c r="AU11" s="59">
        <v>124</v>
      </c>
      <c r="AV11" s="59">
        <v>8103.52</v>
      </c>
      <c r="AW11" s="59">
        <v>0</v>
      </c>
      <c r="AX11" s="59">
        <v>0</v>
      </c>
      <c r="AY11" s="59">
        <v>3861</v>
      </c>
      <c r="AZ11" s="59">
        <v>125467.31</v>
      </c>
      <c r="BA11" s="59">
        <v>3985</v>
      </c>
      <c r="BB11" s="59">
        <v>133570.82999999999</v>
      </c>
      <c r="BC11" s="59">
        <v>12149</v>
      </c>
      <c r="BD11" s="59">
        <v>224494.82</v>
      </c>
    </row>
    <row r="12" spans="1:56" s="105" customFormat="1" ht="15.75" x14ac:dyDescent="0.25">
      <c r="A12" s="59">
        <v>5</v>
      </c>
      <c r="B12" s="59" t="s">
        <v>40</v>
      </c>
      <c r="C12" s="190">
        <f>'Crop Loan'!GQ15</f>
        <v>851</v>
      </c>
      <c r="D12" s="190">
        <f>'Crop Loan'!GR15</f>
        <v>520</v>
      </c>
      <c r="E12" s="59">
        <v>731</v>
      </c>
      <c r="F12" s="59">
        <v>1129.3029999999999</v>
      </c>
      <c r="G12" s="59">
        <v>283</v>
      </c>
      <c r="H12" s="59">
        <v>272.66899999999998</v>
      </c>
      <c r="I12" s="59">
        <v>314</v>
      </c>
      <c r="J12" s="59">
        <v>597.57849999999996</v>
      </c>
      <c r="K12" s="59">
        <v>50</v>
      </c>
      <c r="L12" s="59">
        <v>100.66</v>
      </c>
      <c r="M12" s="190">
        <f t="shared" si="0"/>
        <v>1946</v>
      </c>
      <c r="N12" s="190">
        <f t="shared" si="1"/>
        <v>2347.5414999999998</v>
      </c>
      <c r="O12" s="59">
        <v>0</v>
      </c>
      <c r="P12" s="59">
        <v>0</v>
      </c>
      <c r="Q12" s="59">
        <v>584</v>
      </c>
      <c r="R12" s="59">
        <v>89995.4</v>
      </c>
      <c r="S12" s="59">
        <v>0</v>
      </c>
      <c r="T12" s="59">
        <v>0</v>
      </c>
      <c r="U12" s="59">
        <v>0</v>
      </c>
      <c r="V12" s="59">
        <v>0</v>
      </c>
      <c r="W12" s="59">
        <v>178</v>
      </c>
      <c r="X12" s="59">
        <v>2788.77</v>
      </c>
      <c r="Y12" s="59">
        <f t="shared" si="2"/>
        <v>762</v>
      </c>
      <c r="Z12" s="59">
        <f t="shared" si="3"/>
        <v>92784.17</v>
      </c>
      <c r="AA12" s="59">
        <v>0</v>
      </c>
      <c r="AB12" s="59">
        <v>0</v>
      </c>
      <c r="AC12" s="59">
        <v>120</v>
      </c>
      <c r="AD12" s="59">
        <v>581.66999999999996</v>
      </c>
      <c r="AE12" s="59">
        <v>87</v>
      </c>
      <c r="AF12" s="59">
        <v>1907.51</v>
      </c>
      <c r="AG12" s="59">
        <v>0</v>
      </c>
      <c r="AH12" s="59">
        <v>0</v>
      </c>
      <c r="AI12" s="59">
        <v>0</v>
      </c>
      <c r="AJ12" s="59">
        <v>0</v>
      </c>
      <c r="AK12" s="59">
        <v>610</v>
      </c>
      <c r="AL12" s="59">
        <v>3022.21</v>
      </c>
      <c r="AM12" s="59">
        <f t="shared" si="4"/>
        <v>3525</v>
      </c>
      <c r="AN12" s="59">
        <f t="shared" si="5"/>
        <v>100643.1015</v>
      </c>
      <c r="AO12" s="59">
        <v>530</v>
      </c>
      <c r="AP12" s="59">
        <v>15110.1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1651</v>
      </c>
      <c r="AZ12" s="59">
        <v>53448.13</v>
      </c>
      <c r="BA12" s="59">
        <v>1651</v>
      </c>
      <c r="BB12" s="59">
        <v>53448.13</v>
      </c>
      <c r="BC12" s="59">
        <v>5176</v>
      </c>
      <c r="BD12" s="59">
        <v>154182.13</v>
      </c>
    </row>
    <row r="13" spans="1:56" s="105" customFormat="1" ht="15.75" x14ac:dyDescent="0.25">
      <c r="A13" s="59">
        <v>6</v>
      </c>
      <c r="B13" s="59" t="s">
        <v>41</v>
      </c>
      <c r="C13" s="190">
        <f>'Crop Loan'!GQ16</f>
        <v>456</v>
      </c>
      <c r="D13" s="190">
        <f>'Crop Loan'!GR16</f>
        <v>264</v>
      </c>
      <c r="E13" s="59">
        <v>490</v>
      </c>
      <c r="F13" s="59">
        <v>752.70400000000006</v>
      </c>
      <c r="G13" s="59">
        <v>192</v>
      </c>
      <c r="H13" s="59">
        <v>181.69699999999997</v>
      </c>
      <c r="I13" s="59">
        <v>208</v>
      </c>
      <c r="J13" s="59">
        <v>398.37299999999993</v>
      </c>
      <c r="K13" s="59">
        <v>34</v>
      </c>
      <c r="L13" s="59">
        <v>67.099999999999994</v>
      </c>
      <c r="M13" s="190">
        <f t="shared" si="0"/>
        <v>1188</v>
      </c>
      <c r="N13" s="190">
        <f t="shared" si="1"/>
        <v>1482.1769999999999</v>
      </c>
      <c r="O13" s="59">
        <v>136</v>
      </c>
      <c r="P13" s="59">
        <v>2125.54</v>
      </c>
      <c r="Q13" s="59">
        <v>154</v>
      </c>
      <c r="R13" s="59">
        <v>23234.62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290</v>
      </c>
      <c r="Z13" s="59">
        <f t="shared" si="3"/>
        <v>25360.16</v>
      </c>
      <c r="AA13" s="59">
        <v>28</v>
      </c>
      <c r="AB13" s="59">
        <v>172.22</v>
      </c>
      <c r="AC13" s="59">
        <v>202</v>
      </c>
      <c r="AD13" s="59">
        <v>947.69</v>
      </c>
      <c r="AE13" s="59">
        <v>138</v>
      </c>
      <c r="AF13" s="59">
        <v>3350.8</v>
      </c>
      <c r="AG13" s="59">
        <v>18</v>
      </c>
      <c r="AH13" s="59">
        <v>93.2</v>
      </c>
      <c r="AI13" s="59">
        <v>9</v>
      </c>
      <c r="AJ13" s="59">
        <v>24.07</v>
      </c>
      <c r="AK13" s="59">
        <v>638</v>
      </c>
      <c r="AL13" s="59">
        <v>3100.95</v>
      </c>
      <c r="AM13" s="59">
        <f t="shared" si="4"/>
        <v>2511</v>
      </c>
      <c r="AN13" s="59">
        <f t="shared" si="5"/>
        <v>34531.267</v>
      </c>
      <c r="AO13" s="59">
        <v>376</v>
      </c>
      <c r="AP13" s="59">
        <v>5188.7700000000004</v>
      </c>
      <c r="AQ13" s="59">
        <v>0</v>
      </c>
      <c r="AR13" s="59">
        <v>0</v>
      </c>
      <c r="AS13" s="59">
        <v>0</v>
      </c>
      <c r="AT13" s="59">
        <v>0</v>
      </c>
      <c r="AU13" s="59">
        <v>27</v>
      </c>
      <c r="AV13" s="59">
        <v>1920.9</v>
      </c>
      <c r="AW13" s="59">
        <v>0</v>
      </c>
      <c r="AX13" s="59">
        <v>0</v>
      </c>
      <c r="AY13" s="59">
        <v>936</v>
      </c>
      <c r="AZ13" s="59">
        <v>30503.360000000001</v>
      </c>
      <c r="BA13" s="59">
        <v>963</v>
      </c>
      <c r="BB13" s="59">
        <v>32424.26</v>
      </c>
      <c r="BC13" s="59">
        <v>3474</v>
      </c>
      <c r="BD13" s="59">
        <v>67016.13</v>
      </c>
    </row>
    <row r="14" spans="1:56" s="105" customFormat="1" ht="15.75" x14ac:dyDescent="0.25">
      <c r="A14" s="59">
        <v>7</v>
      </c>
      <c r="B14" s="59" t="s">
        <v>42</v>
      </c>
      <c r="C14" s="190">
        <f>'Crop Loan'!GQ17</f>
        <v>150</v>
      </c>
      <c r="D14" s="190">
        <f>'Crop Loan'!GR17</f>
        <v>90</v>
      </c>
      <c r="E14" s="59">
        <v>123</v>
      </c>
      <c r="F14" s="59">
        <v>188.16649999999998</v>
      </c>
      <c r="G14" s="59">
        <v>48</v>
      </c>
      <c r="H14" s="59">
        <v>45.428999999999995</v>
      </c>
      <c r="I14" s="59">
        <v>52</v>
      </c>
      <c r="J14" s="59">
        <v>99.578999999999994</v>
      </c>
      <c r="K14" s="59">
        <v>8</v>
      </c>
      <c r="L14" s="59">
        <v>16.760000000000002</v>
      </c>
      <c r="M14" s="190">
        <f t="shared" si="0"/>
        <v>333</v>
      </c>
      <c r="N14" s="190">
        <f t="shared" si="1"/>
        <v>394.50549999999998</v>
      </c>
      <c r="O14" s="59">
        <v>0</v>
      </c>
      <c r="P14" s="59">
        <v>0</v>
      </c>
      <c r="Q14" s="59">
        <v>344</v>
      </c>
      <c r="R14" s="59">
        <v>52121.08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344</v>
      </c>
      <c r="Z14" s="59">
        <f t="shared" si="3"/>
        <v>52121.08</v>
      </c>
      <c r="AA14" s="59">
        <v>0</v>
      </c>
      <c r="AB14" s="59">
        <v>0</v>
      </c>
      <c r="AC14" s="59">
        <v>136</v>
      </c>
      <c r="AD14" s="59">
        <v>595.27</v>
      </c>
      <c r="AE14" s="59">
        <v>74</v>
      </c>
      <c r="AF14" s="59">
        <v>1526.77</v>
      </c>
      <c r="AG14" s="59">
        <v>0</v>
      </c>
      <c r="AH14" s="59">
        <v>0</v>
      </c>
      <c r="AI14" s="59">
        <v>0</v>
      </c>
      <c r="AJ14" s="59">
        <v>0</v>
      </c>
      <c r="AK14" s="59">
        <v>1600</v>
      </c>
      <c r="AL14" s="59">
        <v>7907.48</v>
      </c>
      <c r="AM14" s="59">
        <f t="shared" si="4"/>
        <v>2487</v>
      </c>
      <c r="AN14" s="59">
        <f t="shared" si="5"/>
        <v>62545.105499999991</v>
      </c>
      <c r="AO14" s="59">
        <v>373</v>
      </c>
      <c r="AP14" s="59">
        <v>9384.0400000000009</v>
      </c>
      <c r="AQ14" s="59">
        <v>0</v>
      </c>
      <c r="AR14" s="59">
        <v>0</v>
      </c>
      <c r="AS14" s="59">
        <v>0</v>
      </c>
      <c r="AT14" s="59">
        <v>0</v>
      </c>
      <c r="AU14" s="59">
        <v>668</v>
      </c>
      <c r="AV14" s="59">
        <v>43470.94</v>
      </c>
      <c r="AW14" s="59">
        <v>0</v>
      </c>
      <c r="AX14" s="59">
        <v>0</v>
      </c>
      <c r="AY14" s="59">
        <v>1412</v>
      </c>
      <c r="AZ14" s="59">
        <v>45916.38</v>
      </c>
      <c r="BA14" s="59">
        <v>2080</v>
      </c>
      <c r="BB14" s="59">
        <v>89387.32</v>
      </c>
      <c r="BC14" s="59">
        <v>4567</v>
      </c>
      <c r="BD14" s="59">
        <v>151947.57</v>
      </c>
    </row>
    <row r="15" spans="1:56" s="105" customFormat="1" ht="15.75" x14ac:dyDescent="0.25">
      <c r="A15" s="59">
        <v>8</v>
      </c>
      <c r="B15" s="59" t="s">
        <v>43</v>
      </c>
      <c r="C15" s="190">
        <f>'Crop Loan'!GQ18</f>
        <v>0</v>
      </c>
      <c r="D15" s="190">
        <f>'Crop Loan'!GR18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6</v>
      </c>
      <c r="R15" s="59">
        <v>557.36</v>
      </c>
      <c r="S15" s="59">
        <v>0</v>
      </c>
      <c r="T15" s="59">
        <v>0</v>
      </c>
      <c r="U15" s="59">
        <v>0</v>
      </c>
      <c r="V15" s="59">
        <v>0</v>
      </c>
      <c r="W15" s="59">
        <v>22</v>
      </c>
      <c r="X15" s="59">
        <v>335.68</v>
      </c>
      <c r="Y15" s="59">
        <f t="shared" si="2"/>
        <v>28</v>
      </c>
      <c r="Z15" s="59">
        <f t="shared" si="3"/>
        <v>893.04</v>
      </c>
      <c r="AA15" s="59">
        <v>5</v>
      </c>
      <c r="AB15" s="59">
        <v>15.75</v>
      </c>
      <c r="AC15" s="59">
        <v>5</v>
      </c>
      <c r="AD15" s="59">
        <v>16.23</v>
      </c>
      <c r="AE15" s="59">
        <v>6</v>
      </c>
      <c r="AF15" s="59">
        <v>162.30000000000001</v>
      </c>
      <c r="AG15" s="59">
        <v>5</v>
      </c>
      <c r="AH15" s="59">
        <v>9.7799999999999994</v>
      </c>
      <c r="AI15" s="59">
        <v>5</v>
      </c>
      <c r="AJ15" s="59">
        <v>25.42</v>
      </c>
      <c r="AK15" s="59">
        <v>8</v>
      </c>
      <c r="AL15" s="59">
        <v>36.54</v>
      </c>
      <c r="AM15" s="59">
        <f t="shared" si="4"/>
        <v>62</v>
      </c>
      <c r="AN15" s="59">
        <f t="shared" si="5"/>
        <v>1159.06</v>
      </c>
      <c r="AO15" s="59">
        <v>10</v>
      </c>
      <c r="AP15" s="59">
        <v>173.86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68</v>
      </c>
      <c r="AZ15" s="59">
        <v>2210.59</v>
      </c>
      <c r="BA15" s="59">
        <v>68</v>
      </c>
      <c r="BB15" s="59">
        <v>2210.59</v>
      </c>
      <c r="BC15" s="59">
        <v>130</v>
      </c>
      <c r="BD15" s="59">
        <v>3369.65</v>
      </c>
    </row>
    <row r="16" spans="1:56" s="105" customFormat="1" ht="15.75" x14ac:dyDescent="0.25">
      <c r="A16" s="59">
        <v>9</v>
      </c>
      <c r="B16" s="59" t="s">
        <v>44</v>
      </c>
      <c r="C16" s="190">
        <f>'Crop Loan'!GQ19</f>
        <v>173</v>
      </c>
      <c r="D16" s="190">
        <f>'Crop Loan'!GR19</f>
        <v>85</v>
      </c>
      <c r="E16" s="59">
        <v>313</v>
      </c>
      <c r="F16" s="59">
        <v>466.77299999999997</v>
      </c>
      <c r="G16" s="59">
        <v>127</v>
      </c>
      <c r="H16" s="59">
        <v>113.3445</v>
      </c>
      <c r="I16" s="59">
        <v>131</v>
      </c>
      <c r="J16" s="59">
        <v>250.1825</v>
      </c>
      <c r="K16" s="59">
        <v>30</v>
      </c>
      <c r="L16" s="59">
        <v>55.18</v>
      </c>
      <c r="M16" s="190">
        <f t="shared" si="0"/>
        <v>647</v>
      </c>
      <c r="N16" s="190">
        <f t="shared" si="1"/>
        <v>857.13549999999987</v>
      </c>
      <c r="O16" s="59">
        <v>0</v>
      </c>
      <c r="P16" s="59">
        <v>0</v>
      </c>
      <c r="Q16" s="59">
        <v>532</v>
      </c>
      <c r="R16" s="59">
        <v>80897.850000000006</v>
      </c>
      <c r="S16" s="59">
        <v>0</v>
      </c>
      <c r="T16" s="59">
        <v>0</v>
      </c>
      <c r="U16" s="59">
        <v>0</v>
      </c>
      <c r="V16" s="59">
        <v>0</v>
      </c>
      <c r="W16" s="59">
        <v>2673</v>
      </c>
      <c r="X16" s="59">
        <v>41492.9</v>
      </c>
      <c r="Y16" s="59">
        <f t="shared" si="2"/>
        <v>3205</v>
      </c>
      <c r="Z16" s="59">
        <f t="shared" si="3"/>
        <v>122390.75</v>
      </c>
      <c r="AA16" s="59">
        <v>0</v>
      </c>
      <c r="AB16" s="59">
        <v>0</v>
      </c>
      <c r="AC16" s="59">
        <v>361</v>
      </c>
      <c r="AD16" s="59">
        <v>1721.67</v>
      </c>
      <c r="AE16" s="59">
        <v>191</v>
      </c>
      <c r="AF16" s="59">
        <v>4280.6499999999996</v>
      </c>
      <c r="AG16" s="59">
        <v>724</v>
      </c>
      <c r="AH16" s="59">
        <v>3581.04</v>
      </c>
      <c r="AI16" s="59">
        <v>657</v>
      </c>
      <c r="AJ16" s="59">
        <v>3239.52</v>
      </c>
      <c r="AK16" s="59">
        <v>1760</v>
      </c>
      <c r="AL16" s="59">
        <v>8702.9699999999993</v>
      </c>
      <c r="AM16" s="59">
        <f t="shared" si="4"/>
        <v>7545</v>
      </c>
      <c r="AN16" s="59">
        <f t="shared" si="5"/>
        <v>144773.73549999998</v>
      </c>
      <c r="AO16" s="59">
        <v>1132</v>
      </c>
      <c r="AP16" s="59">
        <v>21721.73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2542</v>
      </c>
      <c r="AZ16" s="59">
        <v>82728.09</v>
      </c>
      <c r="BA16" s="59">
        <v>2542</v>
      </c>
      <c r="BB16" s="59">
        <v>82728.09</v>
      </c>
      <c r="BC16" s="59">
        <v>10087</v>
      </c>
      <c r="BD16" s="59">
        <v>227539.59</v>
      </c>
    </row>
    <row r="17" spans="1:56" s="105" customFormat="1" ht="15.75" x14ac:dyDescent="0.25">
      <c r="A17" s="59">
        <v>10</v>
      </c>
      <c r="B17" s="59" t="s">
        <v>45</v>
      </c>
      <c r="C17" s="190">
        <f>'Crop Loan'!GQ20</f>
        <v>991</v>
      </c>
      <c r="D17" s="190">
        <f>'Crop Loan'!GR20</f>
        <v>629</v>
      </c>
      <c r="E17" s="59">
        <v>644</v>
      </c>
      <c r="F17" s="59">
        <v>972.2204999999999</v>
      </c>
      <c r="G17" s="59">
        <v>256</v>
      </c>
      <c r="H17" s="59">
        <v>234.90649999999999</v>
      </c>
      <c r="I17" s="59">
        <v>273</v>
      </c>
      <c r="J17" s="59">
        <v>516.11599999999999</v>
      </c>
      <c r="K17" s="59">
        <v>43</v>
      </c>
      <c r="L17" s="59">
        <v>86.47</v>
      </c>
      <c r="M17" s="190">
        <f t="shared" si="0"/>
        <v>1951</v>
      </c>
      <c r="N17" s="190">
        <f t="shared" si="1"/>
        <v>2203.8064999999997</v>
      </c>
      <c r="O17" s="59">
        <v>17</v>
      </c>
      <c r="P17" s="59">
        <v>456.03</v>
      </c>
      <c r="Q17" s="59">
        <v>273</v>
      </c>
      <c r="R17" s="59">
        <v>37434.559999999998</v>
      </c>
      <c r="S17" s="59">
        <v>51</v>
      </c>
      <c r="T17" s="59">
        <v>566.20000000000005</v>
      </c>
      <c r="U17" s="59">
        <v>51</v>
      </c>
      <c r="V17" s="59">
        <v>628.94000000000005</v>
      </c>
      <c r="W17" s="59">
        <v>219</v>
      </c>
      <c r="X17" s="59">
        <v>3312.51</v>
      </c>
      <c r="Y17" s="59">
        <f t="shared" si="2"/>
        <v>611</v>
      </c>
      <c r="Z17" s="59">
        <f t="shared" si="3"/>
        <v>42398.239999999998</v>
      </c>
      <c r="AA17" s="59">
        <v>1681</v>
      </c>
      <c r="AB17" s="59">
        <v>8309.27</v>
      </c>
      <c r="AC17" s="59">
        <v>353</v>
      </c>
      <c r="AD17" s="59">
        <v>1608.54</v>
      </c>
      <c r="AE17" s="59">
        <v>638</v>
      </c>
      <c r="AF17" s="59">
        <v>15024.71</v>
      </c>
      <c r="AG17" s="59">
        <v>340</v>
      </c>
      <c r="AH17" s="59">
        <v>1677.3</v>
      </c>
      <c r="AI17" s="59">
        <v>979</v>
      </c>
      <c r="AJ17" s="59">
        <v>4817.74</v>
      </c>
      <c r="AK17" s="59">
        <v>3696</v>
      </c>
      <c r="AL17" s="59">
        <v>18226.93</v>
      </c>
      <c r="AM17" s="59">
        <f t="shared" si="4"/>
        <v>10249</v>
      </c>
      <c r="AN17" s="59">
        <f t="shared" si="5"/>
        <v>94266.536500000017</v>
      </c>
      <c r="AO17" s="59">
        <v>1537</v>
      </c>
      <c r="AP17" s="59">
        <v>14151.58</v>
      </c>
      <c r="AQ17" s="59">
        <v>0</v>
      </c>
      <c r="AR17" s="59">
        <v>0</v>
      </c>
      <c r="AS17" s="59">
        <v>0</v>
      </c>
      <c r="AT17" s="59">
        <v>0</v>
      </c>
      <c r="AU17" s="59">
        <v>2491</v>
      </c>
      <c r="AV17" s="59">
        <v>162145.82</v>
      </c>
      <c r="AW17" s="59">
        <v>0</v>
      </c>
      <c r="AX17" s="59">
        <v>0</v>
      </c>
      <c r="AY17" s="59">
        <v>6314</v>
      </c>
      <c r="AZ17" s="59">
        <v>205804.05</v>
      </c>
      <c r="BA17" s="59">
        <v>8805</v>
      </c>
      <c r="BB17" s="59">
        <v>367949.87</v>
      </c>
      <c r="BC17" s="59">
        <v>19054</v>
      </c>
      <c r="BD17" s="59">
        <v>462293.73</v>
      </c>
    </row>
    <row r="18" spans="1:56" s="105" customFormat="1" ht="15.75" x14ac:dyDescent="0.25">
      <c r="A18" s="59">
        <v>11</v>
      </c>
      <c r="B18" s="59" t="s">
        <v>46</v>
      </c>
      <c r="C18" s="190">
        <f>'Crop Loan'!GQ21</f>
        <v>0</v>
      </c>
      <c r="D18" s="190">
        <f>'Crop Loan'!GR21</f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190">
        <f t="shared" si="0"/>
        <v>0</v>
      </c>
      <c r="N18" s="190">
        <f t="shared" si="1"/>
        <v>0</v>
      </c>
      <c r="O18" s="59">
        <v>0</v>
      </c>
      <c r="P18" s="59">
        <v>0</v>
      </c>
      <c r="Q18" s="59">
        <v>65</v>
      </c>
      <c r="R18" s="59">
        <v>9801.9699999999993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65</v>
      </c>
      <c r="Z18" s="59">
        <f t="shared" si="3"/>
        <v>9801.9699999999993</v>
      </c>
      <c r="AA18" s="59">
        <v>0</v>
      </c>
      <c r="AB18" s="59">
        <v>0</v>
      </c>
      <c r="AC18" s="59">
        <v>41</v>
      </c>
      <c r="AD18" s="59">
        <v>174.92</v>
      </c>
      <c r="AE18" s="59">
        <v>22</v>
      </c>
      <c r="AF18" s="59">
        <v>461.46</v>
      </c>
      <c r="AG18" s="59">
        <v>0</v>
      </c>
      <c r="AH18" s="59">
        <v>0</v>
      </c>
      <c r="AI18" s="59">
        <v>0</v>
      </c>
      <c r="AJ18" s="59">
        <v>0</v>
      </c>
      <c r="AK18" s="59">
        <v>150</v>
      </c>
      <c r="AL18" s="59">
        <v>742.06</v>
      </c>
      <c r="AM18" s="59">
        <f t="shared" si="4"/>
        <v>278</v>
      </c>
      <c r="AN18" s="59">
        <f t="shared" si="5"/>
        <v>11180.409999999998</v>
      </c>
      <c r="AO18" s="59">
        <v>42</v>
      </c>
      <c r="AP18" s="59">
        <v>1677.06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363</v>
      </c>
      <c r="AZ18" s="59">
        <v>11684.25</v>
      </c>
      <c r="BA18" s="59">
        <v>363</v>
      </c>
      <c r="BB18" s="59">
        <v>11684.25</v>
      </c>
      <c r="BC18" s="59">
        <v>641</v>
      </c>
      <c r="BD18" s="59">
        <v>22864.66</v>
      </c>
    </row>
    <row r="19" spans="1:56" s="105" customFormat="1" ht="15.75" x14ac:dyDescent="0.25">
      <c r="A19" s="59">
        <v>12</v>
      </c>
      <c r="B19" s="59" t="s">
        <v>47</v>
      </c>
      <c r="C19" s="190">
        <f>'Crop Loan'!GQ22</f>
        <v>1996</v>
      </c>
      <c r="D19" s="190">
        <f>'Crop Loan'!GR22</f>
        <v>1199</v>
      </c>
      <c r="E19" s="59">
        <v>1941</v>
      </c>
      <c r="F19" s="59">
        <v>2941.8555000000001</v>
      </c>
      <c r="G19" s="59">
        <v>759</v>
      </c>
      <c r="H19" s="59">
        <v>712.29099999999994</v>
      </c>
      <c r="I19" s="59">
        <v>822</v>
      </c>
      <c r="J19" s="59">
        <v>1562.8734999999999</v>
      </c>
      <c r="K19" s="59">
        <v>140</v>
      </c>
      <c r="L19" s="59">
        <v>288.27</v>
      </c>
      <c r="M19" s="190">
        <f t="shared" si="0"/>
        <v>4899</v>
      </c>
      <c r="N19" s="190">
        <f t="shared" si="1"/>
        <v>5991.9989999999998</v>
      </c>
      <c r="O19" s="59">
        <v>0</v>
      </c>
      <c r="P19" s="59">
        <v>0</v>
      </c>
      <c r="Q19" s="59">
        <v>619</v>
      </c>
      <c r="R19" s="59">
        <v>93705.5</v>
      </c>
      <c r="S19" s="59">
        <v>0</v>
      </c>
      <c r="T19" s="59">
        <v>0</v>
      </c>
      <c r="U19" s="59">
        <v>0</v>
      </c>
      <c r="V19" s="59">
        <v>0</v>
      </c>
      <c r="W19" s="59">
        <v>3056</v>
      </c>
      <c r="X19" s="59">
        <v>47387.13</v>
      </c>
      <c r="Y19" s="59">
        <f t="shared" si="2"/>
        <v>3675</v>
      </c>
      <c r="Z19" s="59">
        <f t="shared" si="3"/>
        <v>141092.63</v>
      </c>
      <c r="AA19" s="59">
        <v>0</v>
      </c>
      <c r="AB19" s="59">
        <v>0</v>
      </c>
      <c r="AC19" s="59">
        <v>418</v>
      </c>
      <c r="AD19" s="59">
        <v>2080.84</v>
      </c>
      <c r="AE19" s="59">
        <v>284</v>
      </c>
      <c r="AF19" s="59">
        <v>6760.93</v>
      </c>
      <c r="AG19" s="59">
        <v>1056</v>
      </c>
      <c r="AH19" s="59">
        <v>5203.75</v>
      </c>
      <c r="AI19" s="59">
        <v>846</v>
      </c>
      <c r="AJ19" s="59">
        <v>4181.46</v>
      </c>
      <c r="AK19" s="59">
        <v>2384</v>
      </c>
      <c r="AL19" s="59">
        <v>11866.42</v>
      </c>
      <c r="AM19" s="59">
        <f t="shared" si="4"/>
        <v>13562</v>
      </c>
      <c r="AN19" s="59">
        <f t="shared" si="5"/>
        <v>177178.02900000001</v>
      </c>
      <c r="AO19" s="59">
        <v>2035</v>
      </c>
      <c r="AP19" s="59">
        <v>26612.42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4279</v>
      </c>
      <c r="AZ19" s="59">
        <v>138518.34</v>
      </c>
      <c r="BA19" s="59">
        <v>4279</v>
      </c>
      <c r="BB19" s="59">
        <v>138518.34</v>
      </c>
      <c r="BC19" s="59">
        <v>17841</v>
      </c>
      <c r="BD19" s="59">
        <v>315934.45</v>
      </c>
    </row>
    <row r="20" spans="1:56" s="107" customFormat="1" ht="15.75" x14ac:dyDescent="0.25">
      <c r="A20" s="106"/>
      <c r="B20" s="91" t="s">
        <v>48</v>
      </c>
      <c r="C20" s="188">
        <f>SUM(C8:C19)</f>
        <v>8855</v>
      </c>
      <c r="D20" s="188">
        <f t="shared" ref="D20:BD20" si="6">SUM(D8:D19)</f>
        <v>5372</v>
      </c>
      <c r="E20" s="188">
        <f t="shared" si="6"/>
        <v>7842</v>
      </c>
      <c r="F20" s="188">
        <f t="shared" si="6"/>
        <v>11911.555999999999</v>
      </c>
      <c r="G20" s="188">
        <f t="shared" si="6"/>
        <v>3079</v>
      </c>
      <c r="H20" s="188">
        <f t="shared" si="6"/>
        <v>2877.8634999999995</v>
      </c>
      <c r="I20" s="188">
        <f t="shared" si="6"/>
        <v>3307</v>
      </c>
      <c r="J20" s="188">
        <f t="shared" si="6"/>
        <v>6255.674</v>
      </c>
      <c r="K20" s="188">
        <f t="shared" si="6"/>
        <v>543</v>
      </c>
      <c r="L20" s="188">
        <f t="shared" si="6"/>
        <v>1100.92</v>
      </c>
      <c r="M20" s="188">
        <f t="shared" si="6"/>
        <v>20547</v>
      </c>
      <c r="N20" s="188">
        <f t="shared" si="6"/>
        <v>24640.149999999998</v>
      </c>
      <c r="O20" s="188">
        <f t="shared" si="6"/>
        <v>356</v>
      </c>
      <c r="P20" s="188">
        <f t="shared" si="6"/>
        <v>5790.58</v>
      </c>
      <c r="Q20" s="188">
        <f t="shared" si="6"/>
        <v>4554</v>
      </c>
      <c r="R20" s="188">
        <f t="shared" si="6"/>
        <v>692743.75</v>
      </c>
      <c r="S20" s="188">
        <f t="shared" si="6"/>
        <v>124</v>
      </c>
      <c r="T20" s="188">
        <f t="shared" si="6"/>
        <v>1735.6100000000001</v>
      </c>
      <c r="U20" s="188">
        <f t="shared" si="6"/>
        <v>58</v>
      </c>
      <c r="V20" s="188">
        <f t="shared" si="6"/>
        <v>731.31000000000006</v>
      </c>
      <c r="W20" s="188">
        <f t="shared" si="6"/>
        <v>13475</v>
      </c>
      <c r="X20" s="188">
        <f t="shared" si="6"/>
        <v>209013.23</v>
      </c>
      <c r="Y20" s="188">
        <f t="shared" si="6"/>
        <v>18567</v>
      </c>
      <c r="Z20" s="188">
        <f t="shared" si="6"/>
        <v>910014.48</v>
      </c>
      <c r="AA20" s="188">
        <f t="shared" si="6"/>
        <v>2018</v>
      </c>
      <c r="AB20" s="188">
        <f t="shared" si="6"/>
        <v>9949</v>
      </c>
      <c r="AC20" s="188">
        <f t="shared" si="6"/>
        <v>2683</v>
      </c>
      <c r="AD20" s="188">
        <f t="shared" si="6"/>
        <v>12714.12</v>
      </c>
      <c r="AE20" s="188">
        <f t="shared" si="6"/>
        <v>2948</v>
      </c>
      <c r="AF20" s="188">
        <f t="shared" si="6"/>
        <v>69864.670000000013</v>
      </c>
      <c r="AG20" s="188">
        <f t="shared" si="6"/>
        <v>4221</v>
      </c>
      <c r="AH20" s="188">
        <f t="shared" si="6"/>
        <v>20811.010000000002</v>
      </c>
      <c r="AI20" s="188">
        <f t="shared" si="6"/>
        <v>3999</v>
      </c>
      <c r="AJ20" s="188">
        <f t="shared" si="6"/>
        <v>19602.88</v>
      </c>
      <c r="AK20" s="188">
        <f t="shared" si="6"/>
        <v>17772</v>
      </c>
      <c r="AL20" s="188">
        <f t="shared" si="6"/>
        <v>87879.11</v>
      </c>
      <c r="AM20" s="188">
        <f t="shared" si="6"/>
        <v>72755</v>
      </c>
      <c r="AN20" s="188">
        <f t="shared" si="6"/>
        <v>1155475.4200000002</v>
      </c>
      <c r="AO20" s="188">
        <f t="shared" si="6"/>
        <v>10917</v>
      </c>
      <c r="AP20" s="188">
        <f t="shared" si="6"/>
        <v>173464.72999999998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4572</v>
      </c>
      <c r="AV20" s="188">
        <f t="shared" si="6"/>
        <v>297741.23</v>
      </c>
      <c r="AW20" s="188">
        <f t="shared" si="6"/>
        <v>0</v>
      </c>
      <c r="AX20" s="188">
        <f t="shared" si="6"/>
        <v>0</v>
      </c>
      <c r="AY20" s="188">
        <f t="shared" si="6"/>
        <v>39891</v>
      </c>
      <c r="AZ20" s="188">
        <f t="shared" si="6"/>
        <v>1297417.71</v>
      </c>
      <c r="BA20" s="188">
        <f t="shared" si="6"/>
        <v>44463</v>
      </c>
      <c r="BB20" s="188">
        <f t="shared" si="6"/>
        <v>1595158.9400000002</v>
      </c>
      <c r="BC20" s="188">
        <f t="shared" si="6"/>
        <v>117218</v>
      </c>
      <c r="BD20" s="188">
        <f t="shared" si="6"/>
        <v>2751590.5200000005</v>
      </c>
    </row>
    <row r="21" spans="1:56" s="105" customFormat="1" ht="15.75" x14ac:dyDescent="0.25">
      <c r="A21" s="59">
        <v>13</v>
      </c>
      <c r="B21" s="59" t="s">
        <v>49</v>
      </c>
      <c r="C21" s="190">
        <f>'Crop Loan'!GQ24</f>
        <v>271</v>
      </c>
      <c r="D21" s="190">
        <f>'Crop Loan'!GR24</f>
        <v>175</v>
      </c>
      <c r="E21" s="59">
        <v>126</v>
      </c>
      <c r="F21" s="59">
        <v>188.17600000000002</v>
      </c>
      <c r="G21" s="59">
        <v>50</v>
      </c>
      <c r="H21" s="59">
        <v>45.371999999999993</v>
      </c>
      <c r="I21" s="59">
        <v>54</v>
      </c>
      <c r="J21" s="59">
        <v>104.78</v>
      </c>
      <c r="K21" s="59">
        <v>8</v>
      </c>
      <c r="L21" s="59">
        <v>16.760000000000002</v>
      </c>
      <c r="M21" s="190">
        <f t="shared" ref="M21:M34" si="7">C21+E21+I21+K21</f>
        <v>459</v>
      </c>
      <c r="N21" s="190">
        <f t="shared" ref="N21:N34" si="8">D21+F21+J21+L21</f>
        <v>484.71600000000001</v>
      </c>
      <c r="O21" s="59">
        <v>0</v>
      </c>
      <c r="P21" s="59">
        <v>0</v>
      </c>
      <c r="Q21" s="59">
        <v>343</v>
      </c>
      <c r="R21" s="59">
        <v>52758.91</v>
      </c>
      <c r="S21" s="59">
        <v>0</v>
      </c>
      <c r="T21" s="59">
        <v>0</v>
      </c>
      <c r="U21" s="59">
        <v>0</v>
      </c>
      <c r="V21" s="59">
        <v>0</v>
      </c>
      <c r="W21" s="59">
        <v>4288</v>
      </c>
      <c r="X21" s="59">
        <v>66588.87</v>
      </c>
      <c r="Y21" s="59">
        <f>O21+Q21+S21+U21+W21</f>
        <v>4631</v>
      </c>
      <c r="Z21" s="59">
        <f>P21+R21+T21+V21+X21</f>
        <v>119347.78</v>
      </c>
      <c r="AA21" s="59">
        <v>0</v>
      </c>
      <c r="AB21" s="59">
        <v>0</v>
      </c>
      <c r="AC21" s="59">
        <v>90</v>
      </c>
      <c r="AD21" s="59">
        <v>420.53</v>
      </c>
      <c r="AE21" s="59">
        <v>530</v>
      </c>
      <c r="AF21" s="59">
        <v>13145.73</v>
      </c>
      <c r="AG21" s="59">
        <v>379</v>
      </c>
      <c r="AH21" s="59">
        <v>1926.83</v>
      </c>
      <c r="AI21" s="59">
        <v>404</v>
      </c>
      <c r="AJ21" s="59">
        <v>2044.84</v>
      </c>
      <c r="AK21" s="59">
        <v>514</v>
      </c>
      <c r="AL21" s="59">
        <v>2562.13</v>
      </c>
      <c r="AM21" s="59">
        <f t="shared" ref="AM21:AM34" si="9">M21+Y21+AA21+AC21+AE21+AG21+AI21+AK21</f>
        <v>7007</v>
      </c>
      <c r="AN21" s="59">
        <f t="shared" ref="AN21:AN34" si="10">N21+Z21+AB21+AD21+AF21+AH21+AJ21+AL21</f>
        <v>139932.55599999998</v>
      </c>
      <c r="AO21" s="59">
        <v>1052</v>
      </c>
      <c r="AP21" s="59">
        <v>20991.360000000001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3035</v>
      </c>
      <c r="AZ21" s="59">
        <v>98680.27</v>
      </c>
      <c r="BA21" s="59">
        <v>3035</v>
      </c>
      <c r="BB21" s="59">
        <v>98680.27</v>
      </c>
      <c r="BC21" s="59">
        <v>10042</v>
      </c>
      <c r="BD21" s="59">
        <v>238622.73</v>
      </c>
    </row>
    <row r="22" spans="1:56" s="105" customFormat="1" ht="15.75" x14ac:dyDescent="0.25">
      <c r="A22" s="59">
        <v>14</v>
      </c>
      <c r="B22" s="59" t="s">
        <v>50</v>
      </c>
      <c r="C22" s="190">
        <f>'Crop Loan'!GQ25</f>
        <v>0</v>
      </c>
      <c r="D22" s="190">
        <f>'Crop Loan'!GR25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4</v>
      </c>
      <c r="P22" s="59">
        <v>48.9</v>
      </c>
      <c r="Q22" s="59">
        <v>1</v>
      </c>
      <c r="R22" s="59">
        <v>102.83</v>
      </c>
      <c r="S22" s="59">
        <v>4</v>
      </c>
      <c r="T22" s="59">
        <v>48.9</v>
      </c>
      <c r="U22" s="59">
        <v>0</v>
      </c>
      <c r="V22" s="59">
        <v>0</v>
      </c>
      <c r="W22" s="59">
        <v>24</v>
      </c>
      <c r="X22" s="59">
        <v>371.62</v>
      </c>
      <c r="Y22" s="59">
        <f t="shared" ref="Y22:Y34" si="11">O22+Q22+S22+U22+W22</f>
        <v>33</v>
      </c>
      <c r="Z22" s="59">
        <f t="shared" ref="Z22:Z34" si="12">P22+R22+T22+V22+X22</f>
        <v>572.25</v>
      </c>
      <c r="AA22" s="59">
        <v>3</v>
      </c>
      <c r="AB22" s="59">
        <v>16.07</v>
      </c>
      <c r="AC22" s="59">
        <v>8</v>
      </c>
      <c r="AD22" s="59">
        <v>36.76</v>
      </c>
      <c r="AE22" s="59">
        <v>2</v>
      </c>
      <c r="AF22" s="59">
        <v>35.549999999999997</v>
      </c>
      <c r="AG22" s="59">
        <v>2</v>
      </c>
      <c r="AH22" s="59">
        <v>8.0399999999999991</v>
      </c>
      <c r="AI22" s="59">
        <v>7</v>
      </c>
      <c r="AJ22" s="59">
        <v>31.72</v>
      </c>
      <c r="AK22" s="59">
        <v>20</v>
      </c>
      <c r="AL22" s="59">
        <v>96.72</v>
      </c>
      <c r="AM22" s="59">
        <f t="shared" si="9"/>
        <v>75</v>
      </c>
      <c r="AN22" s="59">
        <f t="shared" si="10"/>
        <v>797.11</v>
      </c>
      <c r="AO22" s="59">
        <v>11</v>
      </c>
      <c r="AP22" s="59">
        <v>119.57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22</v>
      </c>
      <c r="AZ22" s="59">
        <v>700.8</v>
      </c>
      <c r="BA22" s="59">
        <v>22</v>
      </c>
      <c r="BB22" s="59">
        <v>700.8</v>
      </c>
      <c r="BC22" s="59">
        <v>97</v>
      </c>
      <c r="BD22" s="59">
        <v>1497.91</v>
      </c>
    </row>
    <row r="23" spans="1:56" s="105" customFormat="1" ht="15.75" x14ac:dyDescent="0.25">
      <c r="A23" s="59">
        <v>15</v>
      </c>
      <c r="B23" s="59" t="s">
        <v>51</v>
      </c>
      <c r="C23" s="190">
        <f>'Crop Loan'!GQ26</f>
        <v>0</v>
      </c>
      <c r="D23" s="190">
        <f>'Crop Loan'!GR26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Loan'!GQ27</f>
        <v>0</v>
      </c>
      <c r="D24" s="190">
        <f>'Crop Loan'!GR27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6</v>
      </c>
      <c r="P24" s="59">
        <v>93.03</v>
      </c>
      <c r="Q24" s="59">
        <v>1</v>
      </c>
      <c r="R24" s="59">
        <v>159.58000000000001</v>
      </c>
      <c r="S24" s="59">
        <v>6</v>
      </c>
      <c r="T24" s="59">
        <v>93.03</v>
      </c>
      <c r="U24" s="59">
        <v>0</v>
      </c>
      <c r="V24" s="59">
        <v>0</v>
      </c>
      <c r="W24" s="59">
        <v>45</v>
      </c>
      <c r="X24" s="59">
        <v>706.05</v>
      </c>
      <c r="Y24" s="59">
        <f t="shared" si="11"/>
        <v>58</v>
      </c>
      <c r="Z24" s="59">
        <f t="shared" si="12"/>
        <v>1051.69</v>
      </c>
      <c r="AA24" s="59">
        <v>6</v>
      </c>
      <c r="AB24" s="59">
        <v>30.53</v>
      </c>
      <c r="AC24" s="59">
        <v>14</v>
      </c>
      <c r="AD24" s="59">
        <v>69.84</v>
      </c>
      <c r="AE24" s="59">
        <v>3</v>
      </c>
      <c r="AF24" s="59">
        <v>67.55</v>
      </c>
      <c r="AG24" s="59">
        <v>3</v>
      </c>
      <c r="AH24" s="59">
        <v>15.28</v>
      </c>
      <c r="AI24" s="59">
        <v>12</v>
      </c>
      <c r="AJ24" s="59">
        <v>60.3</v>
      </c>
      <c r="AK24" s="59">
        <v>37</v>
      </c>
      <c r="AL24" s="59">
        <v>183.76</v>
      </c>
      <c r="AM24" s="59">
        <f t="shared" si="9"/>
        <v>133</v>
      </c>
      <c r="AN24" s="59">
        <f t="shared" si="10"/>
        <v>1478.9499999999998</v>
      </c>
      <c r="AO24" s="59">
        <v>20</v>
      </c>
      <c r="AP24" s="59">
        <v>221.84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41</v>
      </c>
      <c r="AZ24" s="59">
        <v>1331.49</v>
      </c>
      <c r="BA24" s="59">
        <v>41</v>
      </c>
      <c r="BB24" s="59">
        <v>1331.49</v>
      </c>
      <c r="BC24" s="59">
        <v>174</v>
      </c>
      <c r="BD24" s="59">
        <v>2810.44</v>
      </c>
    </row>
    <row r="25" spans="1:56" s="105" customFormat="1" ht="15.75" x14ac:dyDescent="0.25">
      <c r="A25" s="59">
        <v>17</v>
      </c>
      <c r="B25" s="59" t="s">
        <v>53</v>
      </c>
      <c r="C25" s="190">
        <f>'Crop Loan'!GQ28</f>
        <v>362</v>
      </c>
      <c r="D25" s="190">
        <f>'Crop Loan'!GR28</f>
        <v>240</v>
      </c>
      <c r="E25" s="59">
        <v>186</v>
      </c>
      <c r="F25" s="59">
        <v>282.26400000000001</v>
      </c>
      <c r="G25" s="59">
        <v>72</v>
      </c>
      <c r="H25" s="59">
        <v>68.076999999999998</v>
      </c>
      <c r="I25" s="59">
        <v>78</v>
      </c>
      <c r="J25" s="59">
        <v>157.16</v>
      </c>
      <c r="K25" s="59">
        <v>12</v>
      </c>
      <c r="L25" s="59">
        <v>25.18</v>
      </c>
      <c r="M25" s="190">
        <f t="shared" si="7"/>
        <v>638</v>
      </c>
      <c r="N25" s="190">
        <f t="shared" si="8"/>
        <v>704.60399999999993</v>
      </c>
      <c r="O25" s="59">
        <v>86</v>
      </c>
      <c r="P25" s="59">
        <v>1341.08</v>
      </c>
      <c r="Q25" s="59">
        <v>91</v>
      </c>
      <c r="R25" s="59">
        <v>13419.73</v>
      </c>
      <c r="S25" s="59">
        <v>86</v>
      </c>
      <c r="T25" s="59">
        <v>1341.08</v>
      </c>
      <c r="U25" s="59">
        <v>0</v>
      </c>
      <c r="V25" s="59">
        <v>0</v>
      </c>
      <c r="W25" s="59">
        <v>800</v>
      </c>
      <c r="X25" s="59">
        <v>12433.05</v>
      </c>
      <c r="Y25" s="59">
        <f t="shared" si="11"/>
        <v>1063</v>
      </c>
      <c r="Z25" s="59">
        <f t="shared" si="12"/>
        <v>28534.94</v>
      </c>
      <c r="AA25" s="59">
        <v>107</v>
      </c>
      <c r="AB25" s="59">
        <v>532.17999999999995</v>
      </c>
      <c r="AC25" s="59">
        <v>261</v>
      </c>
      <c r="AD25" s="59">
        <v>1287.31</v>
      </c>
      <c r="AE25" s="59">
        <v>70</v>
      </c>
      <c r="AF25" s="59">
        <v>1702.2</v>
      </c>
      <c r="AG25" s="59">
        <v>54</v>
      </c>
      <c r="AH25" s="59">
        <v>266.07</v>
      </c>
      <c r="AI25" s="59">
        <v>215</v>
      </c>
      <c r="AJ25" s="59">
        <v>1064.3499999999999</v>
      </c>
      <c r="AK25" s="59">
        <v>732</v>
      </c>
      <c r="AL25" s="59">
        <v>3613.14</v>
      </c>
      <c r="AM25" s="59">
        <f t="shared" si="9"/>
        <v>3140</v>
      </c>
      <c r="AN25" s="59">
        <f t="shared" si="10"/>
        <v>37704.794000000002</v>
      </c>
      <c r="AO25" s="59">
        <v>471</v>
      </c>
      <c r="AP25" s="59">
        <v>5657.94</v>
      </c>
      <c r="AQ25" s="59">
        <v>0</v>
      </c>
      <c r="AR25" s="59">
        <v>0</v>
      </c>
      <c r="AS25" s="59">
        <v>0</v>
      </c>
      <c r="AT25" s="59">
        <v>0</v>
      </c>
      <c r="AU25" s="59">
        <v>164</v>
      </c>
      <c r="AV25" s="59">
        <v>10665.98</v>
      </c>
      <c r="AW25" s="59">
        <v>0</v>
      </c>
      <c r="AX25" s="59">
        <v>0</v>
      </c>
      <c r="AY25" s="59">
        <v>541</v>
      </c>
      <c r="AZ25" s="59">
        <v>17596.87</v>
      </c>
      <c r="BA25" s="59">
        <v>705</v>
      </c>
      <c r="BB25" s="59">
        <v>28262.85</v>
      </c>
      <c r="BC25" s="59">
        <v>3845</v>
      </c>
      <c r="BD25" s="59">
        <v>65982.48</v>
      </c>
    </row>
    <row r="26" spans="1:56" s="105" customFormat="1" ht="15.75" x14ac:dyDescent="0.25">
      <c r="A26" s="59">
        <v>18</v>
      </c>
      <c r="B26" s="59" t="s">
        <v>54</v>
      </c>
      <c r="C26" s="190">
        <f>'Crop Loan'!GQ29</f>
        <v>467</v>
      </c>
      <c r="D26" s="190">
        <f>'Crop Loan'!GR29</f>
        <v>300</v>
      </c>
      <c r="E26" s="59">
        <v>315</v>
      </c>
      <c r="F26" s="59">
        <v>470.43999999999994</v>
      </c>
      <c r="G26" s="59">
        <v>125</v>
      </c>
      <c r="H26" s="59">
        <v>113.43</v>
      </c>
      <c r="I26" s="59">
        <v>135</v>
      </c>
      <c r="J26" s="59">
        <v>261.95</v>
      </c>
      <c r="K26" s="59">
        <v>20</v>
      </c>
      <c r="L26" s="59">
        <v>41.9</v>
      </c>
      <c r="M26" s="190">
        <f t="shared" si="7"/>
        <v>937</v>
      </c>
      <c r="N26" s="190">
        <f t="shared" si="8"/>
        <v>1074.29</v>
      </c>
      <c r="O26" s="59">
        <v>13</v>
      </c>
      <c r="P26" s="59">
        <v>196.13</v>
      </c>
      <c r="Q26" s="59">
        <v>429</v>
      </c>
      <c r="R26" s="59">
        <v>66137.600000000006</v>
      </c>
      <c r="S26" s="59">
        <v>0</v>
      </c>
      <c r="T26" s="59">
        <v>0</v>
      </c>
      <c r="U26" s="59">
        <v>2985</v>
      </c>
      <c r="V26" s="59">
        <v>46368.4</v>
      </c>
      <c r="W26" s="59">
        <v>1330</v>
      </c>
      <c r="X26" s="59">
        <v>20598.57</v>
      </c>
      <c r="Y26" s="59">
        <f t="shared" si="11"/>
        <v>4757</v>
      </c>
      <c r="Z26" s="59">
        <f t="shared" si="12"/>
        <v>133300.70000000001</v>
      </c>
      <c r="AA26" s="59">
        <v>26</v>
      </c>
      <c r="AB26" s="59">
        <v>41.69</v>
      </c>
      <c r="AC26" s="59">
        <v>119</v>
      </c>
      <c r="AD26" s="59">
        <v>543.96</v>
      </c>
      <c r="AE26" s="59">
        <v>624</v>
      </c>
      <c r="AF26" s="59">
        <v>15465.21</v>
      </c>
      <c r="AG26" s="59">
        <v>32</v>
      </c>
      <c r="AH26" s="59">
        <v>113.67</v>
      </c>
      <c r="AI26" s="59">
        <v>42</v>
      </c>
      <c r="AJ26" s="59">
        <v>195.19</v>
      </c>
      <c r="AK26" s="59">
        <v>655</v>
      </c>
      <c r="AL26" s="59">
        <v>3232.78</v>
      </c>
      <c r="AM26" s="59">
        <f t="shared" si="9"/>
        <v>7192</v>
      </c>
      <c r="AN26" s="59">
        <f t="shared" si="10"/>
        <v>153967.49000000002</v>
      </c>
      <c r="AO26" s="59">
        <v>1080</v>
      </c>
      <c r="AP26" s="59">
        <v>23098.82</v>
      </c>
      <c r="AQ26" s="59">
        <v>0</v>
      </c>
      <c r="AR26" s="59">
        <v>0</v>
      </c>
      <c r="AS26" s="59">
        <v>0</v>
      </c>
      <c r="AT26" s="59">
        <v>0</v>
      </c>
      <c r="AU26" s="59">
        <v>770</v>
      </c>
      <c r="AV26" s="59">
        <v>50028.29</v>
      </c>
      <c r="AW26" s="59">
        <v>0</v>
      </c>
      <c r="AX26" s="59">
        <v>0</v>
      </c>
      <c r="AY26" s="59">
        <v>4306</v>
      </c>
      <c r="AZ26" s="59">
        <v>140128.04999999999</v>
      </c>
      <c r="BA26" s="59">
        <v>5076</v>
      </c>
      <c r="BB26" s="59">
        <v>190156.34</v>
      </c>
      <c r="BC26" s="59">
        <v>12268</v>
      </c>
      <c r="BD26" s="59">
        <v>344148.59</v>
      </c>
    </row>
    <row r="27" spans="1:56" s="105" customFormat="1" ht="15.75" x14ac:dyDescent="0.25">
      <c r="A27" s="59">
        <v>19</v>
      </c>
      <c r="B27" s="59" t="s">
        <v>55</v>
      </c>
      <c r="C27" s="190">
        <f>'Crop Loan'!GQ30</f>
        <v>1862</v>
      </c>
      <c r="D27" s="190">
        <f>'Crop Loan'!GR30</f>
        <v>1200</v>
      </c>
      <c r="E27" s="59">
        <v>1228</v>
      </c>
      <c r="F27" s="59">
        <v>1881.627</v>
      </c>
      <c r="G27" s="59">
        <v>476</v>
      </c>
      <c r="H27" s="59">
        <v>454.19499999999999</v>
      </c>
      <c r="I27" s="59">
        <v>524</v>
      </c>
      <c r="J27" s="59">
        <v>1032.5409999999999</v>
      </c>
      <c r="K27" s="59">
        <v>84</v>
      </c>
      <c r="L27" s="59">
        <v>167.72</v>
      </c>
      <c r="M27" s="190">
        <f t="shared" si="7"/>
        <v>3698</v>
      </c>
      <c r="N27" s="190">
        <f t="shared" si="8"/>
        <v>4281.8879999999999</v>
      </c>
      <c r="O27" s="59">
        <v>0</v>
      </c>
      <c r="P27" s="59">
        <v>0</v>
      </c>
      <c r="Q27" s="59">
        <v>856</v>
      </c>
      <c r="R27" s="59">
        <v>132064.53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856</v>
      </c>
      <c r="Z27" s="59">
        <f t="shared" si="12"/>
        <v>132064.53</v>
      </c>
      <c r="AA27" s="59">
        <v>13</v>
      </c>
      <c r="AB27" s="59">
        <v>65.56</v>
      </c>
      <c r="AC27" s="59">
        <v>0</v>
      </c>
      <c r="AD27" s="59">
        <v>0</v>
      </c>
      <c r="AE27" s="59">
        <v>623</v>
      </c>
      <c r="AF27" s="59">
        <v>15364.56</v>
      </c>
      <c r="AG27" s="59">
        <v>35</v>
      </c>
      <c r="AH27" s="59">
        <v>166.56</v>
      </c>
      <c r="AI27" s="59">
        <v>53</v>
      </c>
      <c r="AJ27" s="59">
        <v>272.82</v>
      </c>
      <c r="AK27" s="59">
        <v>1444</v>
      </c>
      <c r="AL27" s="59">
        <v>7127.91</v>
      </c>
      <c r="AM27" s="59">
        <f t="shared" si="9"/>
        <v>6722</v>
      </c>
      <c r="AN27" s="59">
        <f t="shared" si="10"/>
        <v>159343.82800000001</v>
      </c>
      <c r="AO27" s="59">
        <v>1008</v>
      </c>
      <c r="AP27" s="59">
        <v>23918.77</v>
      </c>
      <c r="AQ27" s="59">
        <v>0</v>
      </c>
      <c r="AR27" s="59">
        <v>0</v>
      </c>
      <c r="AS27" s="59">
        <v>0</v>
      </c>
      <c r="AT27" s="59">
        <v>0</v>
      </c>
      <c r="AU27" s="59">
        <v>1821</v>
      </c>
      <c r="AV27" s="59">
        <v>118401.81</v>
      </c>
      <c r="AW27" s="59">
        <v>0</v>
      </c>
      <c r="AX27" s="59">
        <v>0</v>
      </c>
      <c r="AY27" s="59">
        <v>8498</v>
      </c>
      <c r="AZ27" s="59">
        <v>276861.69</v>
      </c>
      <c r="BA27" s="59">
        <v>10319</v>
      </c>
      <c r="BB27" s="59">
        <v>395263.5</v>
      </c>
      <c r="BC27" s="59">
        <v>17041</v>
      </c>
      <c r="BD27" s="59">
        <v>554721.93999999994</v>
      </c>
    </row>
    <row r="28" spans="1:56" s="105" customFormat="1" ht="15.75" x14ac:dyDescent="0.25">
      <c r="A28" s="59">
        <v>20</v>
      </c>
      <c r="B28" s="59" t="s">
        <v>56</v>
      </c>
      <c r="C28" s="190">
        <f>'Crop Loan'!GQ31</f>
        <v>616</v>
      </c>
      <c r="D28" s="190">
        <f>'Crop Loan'!GR31</f>
        <v>360</v>
      </c>
      <c r="E28" s="59">
        <v>620</v>
      </c>
      <c r="F28" s="59">
        <v>961.56149999999991</v>
      </c>
      <c r="G28" s="59">
        <v>229</v>
      </c>
      <c r="H28" s="59">
        <v>218.73749999999998</v>
      </c>
      <c r="I28" s="59">
        <v>258</v>
      </c>
      <c r="J28" s="59">
        <v>515.58000000000004</v>
      </c>
      <c r="K28" s="59">
        <v>45</v>
      </c>
      <c r="L28" s="59">
        <v>91.41</v>
      </c>
      <c r="M28" s="190">
        <f t="shared" si="7"/>
        <v>1539</v>
      </c>
      <c r="N28" s="190">
        <f t="shared" si="8"/>
        <v>1928.5514999999998</v>
      </c>
      <c r="O28" s="59">
        <v>0</v>
      </c>
      <c r="P28" s="59">
        <v>0</v>
      </c>
      <c r="Q28" s="59">
        <v>526</v>
      </c>
      <c r="R28" s="59">
        <v>81524.479999999996</v>
      </c>
      <c r="S28" s="59">
        <v>0</v>
      </c>
      <c r="T28" s="59">
        <v>0</v>
      </c>
      <c r="U28" s="59">
        <v>0</v>
      </c>
      <c r="V28" s="59">
        <v>0</v>
      </c>
      <c r="W28" s="59">
        <v>1299</v>
      </c>
      <c r="X28" s="59">
        <v>20186.72</v>
      </c>
      <c r="Y28" s="59">
        <f t="shared" si="11"/>
        <v>1825</v>
      </c>
      <c r="Z28" s="59">
        <f t="shared" si="12"/>
        <v>101711.2</v>
      </c>
      <c r="AA28" s="59">
        <v>158</v>
      </c>
      <c r="AB28" s="59">
        <v>738.48</v>
      </c>
      <c r="AC28" s="59">
        <v>196</v>
      </c>
      <c r="AD28" s="59">
        <v>937.46</v>
      </c>
      <c r="AE28" s="59">
        <v>390</v>
      </c>
      <c r="AF28" s="59">
        <v>9665.31</v>
      </c>
      <c r="AG28" s="59">
        <v>226</v>
      </c>
      <c r="AH28" s="59">
        <v>1081.01</v>
      </c>
      <c r="AI28" s="59">
        <v>357</v>
      </c>
      <c r="AJ28" s="59">
        <v>1786.67</v>
      </c>
      <c r="AK28" s="59">
        <v>1327</v>
      </c>
      <c r="AL28" s="59">
        <v>6584.34</v>
      </c>
      <c r="AM28" s="59">
        <f t="shared" si="9"/>
        <v>6018</v>
      </c>
      <c r="AN28" s="59">
        <f t="shared" si="10"/>
        <v>124433.02149999999</v>
      </c>
      <c r="AO28" s="59">
        <v>903</v>
      </c>
      <c r="AP28" s="59">
        <v>18672.55</v>
      </c>
      <c r="AQ28" s="59">
        <v>0</v>
      </c>
      <c r="AR28" s="59">
        <v>0</v>
      </c>
      <c r="AS28" s="59">
        <v>0</v>
      </c>
      <c r="AT28" s="59">
        <v>0</v>
      </c>
      <c r="AU28" s="59">
        <v>140</v>
      </c>
      <c r="AV28" s="59">
        <v>8977.66</v>
      </c>
      <c r="AW28" s="59">
        <v>0</v>
      </c>
      <c r="AX28" s="59">
        <v>0</v>
      </c>
      <c r="AY28" s="59">
        <v>4467</v>
      </c>
      <c r="AZ28" s="59">
        <v>145431.37</v>
      </c>
      <c r="BA28" s="59">
        <v>4607</v>
      </c>
      <c r="BB28" s="59">
        <v>154409.03</v>
      </c>
      <c r="BC28" s="59">
        <v>10625</v>
      </c>
      <c r="BD28" s="59">
        <v>278892.69</v>
      </c>
    </row>
    <row r="29" spans="1:56" s="105" customFormat="1" ht="15.75" x14ac:dyDescent="0.25">
      <c r="A29" s="59">
        <v>21</v>
      </c>
      <c r="B29" s="59" t="s">
        <v>57</v>
      </c>
      <c r="C29" s="190">
        <f>'Crop Loan'!GQ32</f>
        <v>0</v>
      </c>
      <c r="D29" s="190">
        <f>'Crop Loan'!GR32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Loan'!GQ33</f>
        <v>0</v>
      </c>
      <c r="D30" s="190">
        <f>'Crop Loan'!GR33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5</v>
      </c>
      <c r="R30" s="59">
        <v>847.8</v>
      </c>
      <c r="S30" s="59">
        <v>55</v>
      </c>
      <c r="T30" s="59">
        <v>847.8</v>
      </c>
      <c r="U30" s="59">
        <v>66</v>
      </c>
      <c r="V30" s="59">
        <v>1027.45</v>
      </c>
      <c r="W30" s="59">
        <v>66</v>
      </c>
      <c r="X30" s="59">
        <v>1027.45</v>
      </c>
      <c r="Y30" s="59">
        <f t="shared" si="11"/>
        <v>192</v>
      </c>
      <c r="Z30" s="59">
        <f t="shared" si="12"/>
        <v>3750.5</v>
      </c>
      <c r="AA30" s="59">
        <v>0</v>
      </c>
      <c r="AB30" s="59">
        <v>0</v>
      </c>
      <c r="AC30" s="59">
        <v>11</v>
      </c>
      <c r="AD30" s="59">
        <v>56.63</v>
      </c>
      <c r="AE30" s="59">
        <v>5</v>
      </c>
      <c r="AF30" s="59">
        <v>115.02</v>
      </c>
      <c r="AG30" s="59">
        <v>0</v>
      </c>
      <c r="AH30" s="59">
        <v>0</v>
      </c>
      <c r="AI30" s="59">
        <v>11</v>
      </c>
      <c r="AJ30" s="59">
        <v>56.63</v>
      </c>
      <c r="AK30" s="59">
        <v>34</v>
      </c>
      <c r="AL30" s="59">
        <v>172.54</v>
      </c>
      <c r="AM30" s="59">
        <f t="shared" si="9"/>
        <v>253</v>
      </c>
      <c r="AN30" s="59">
        <f t="shared" si="10"/>
        <v>4151.3200000000006</v>
      </c>
      <c r="AO30" s="59">
        <v>38</v>
      </c>
      <c r="AP30" s="59">
        <v>622.70000000000005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56</v>
      </c>
      <c r="AZ30" s="59">
        <v>1840.91</v>
      </c>
      <c r="BA30" s="59">
        <v>56</v>
      </c>
      <c r="BB30" s="59">
        <v>1840.91</v>
      </c>
      <c r="BC30" s="59">
        <v>309</v>
      </c>
      <c r="BD30" s="59">
        <v>5992.23</v>
      </c>
    </row>
    <row r="31" spans="1:56" s="105" customFormat="1" ht="15.75" x14ac:dyDescent="0.25">
      <c r="A31" s="59">
        <v>23</v>
      </c>
      <c r="B31" s="59" t="s">
        <v>59</v>
      </c>
      <c r="C31" s="190">
        <f>'Crop Loan'!GQ34</f>
        <v>0</v>
      </c>
      <c r="D31" s="190">
        <f>'Crop Loan'!GR34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85</v>
      </c>
      <c r="P31" s="59">
        <v>1323.41</v>
      </c>
      <c r="Q31" s="59">
        <v>18</v>
      </c>
      <c r="R31" s="59">
        <v>2779.26</v>
      </c>
      <c r="S31" s="59">
        <v>85</v>
      </c>
      <c r="T31" s="59">
        <v>1323.41</v>
      </c>
      <c r="U31" s="59">
        <v>0</v>
      </c>
      <c r="V31" s="59">
        <v>0</v>
      </c>
      <c r="W31" s="59">
        <v>805</v>
      </c>
      <c r="X31" s="59">
        <v>12504.62</v>
      </c>
      <c r="Y31" s="59">
        <f t="shared" si="11"/>
        <v>993</v>
      </c>
      <c r="Z31" s="59">
        <f t="shared" si="12"/>
        <v>17930.7</v>
      </c>
      <c r="AA31" s="59">
        <v>107</v>
      </c>
      <c r="AB31" s="59">
        <v>532.21</v>
      </c>
      <c r="AC31" s="59">
        <v>249</v>
      </c>
      <c r="AD31" s="59">
        <v>1232.69</v>
      </c>
      <c r="AE31" s="59">
        <v>48</v>
      </c>
      <c r="AF31" s="59">
        <v>1192.57</v>
      </c>
      <c r="AG31" s="59">
        <v>54</v>
      </c>
      <c r="AH31" s="59">
        <v>266.08999999999997</v>
      </c>
      <c r="AI31" s="59">
        <v>215</v>
      </c>
      <c r="AJ31" s="59">
        <v>1064.4100000000001</v>
      </c>
      <c r="AK31" s="59">
        <v>653</v>
      </c>
      <c r="AL31" s="59">
        <v>3228.25</v>
      </c>
      <c r="AM31" s="59">
        <f t="shared" si="9"/>
        <v>2319</v>
      </c>
      <c r="AN31" s="59">
        <f t="shared" si="10"/>
        <v>25446.92</v>
      </c>
      <c r="AO31" s="59">
        <v>348</v>
      </c>
      <c r="AP31" s="59">
        <v>3817.04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701</v>
      </c>
      <c r="AZ31" s="59">
        <v>22824.49</v>
      </c>
      <c r="BA31" s="59">
        <v>701</v>
      </c>
      <c r="BB31" s="59">
        <v>22824.49</v>
      </c>
      <c r="BC31" s="59">
        <v>3020</v>
      </c>
      <c r="BD31" s="59">
        <v>48271.41</v>
      </c>
    </row>
    <row r="32" spans="1:56" s="105" customFormat="1" ht="15.75" x14ac:dyDescent="0.25">
      <c r="A32" s="59">
        <v>24</v>
      </c>
      <c r="B32" s="59" t="s">
        <v>60</v>
      </c>
      <c r="C32" s="190">
        <f>'Crop Loan'!GQ35</f>
        <v>258</v>
      </c>
      <c r="D32" s="190">
        <f>'Crop Loan'!GR35</f>
        <v>135</v>
      </c>
      <c r="E32" s="59">
        <v>378</v>
      </c>
      <c r="F32" s="59">
        <v>564.52800000000002</v>
      </c>
      <c r="G32" s="59">
        <v>150</v>
      </c>
      <c r="H32" s="59">
        <v>136.11599999999999</v>
      </c>
      <c r="I32" s="59">
        <v>162</v>
      </c>
      <c r="J32" s="59">
        <v>314.33999999999997</v>
      </c>
      <c r="K32" s="59">
        <v>24</v>
      </c>
      <c r="L32" s="59">
        <v>50.28</v>
      </c>
      <c r="M32" s="190">
        <f t="shared" si="7"/>
        <v>822</v>
      </c>
      <c r="N32" s="190">
        <f t="shared" si="8"/>
        <v>1064.1479999999999</v>
      </c>
      <c r="O32" s="59">
        <v>0</v>
      </c>
      <c r="P32" s="59">
        <v>0</v>
      </c>
      <c r="Q32" s="59">
        <v>27</v>
      </c>
      <c r="R32" s="59">
        <v>3995.82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27</v>
      </c>
      <c r="Z32" s="59">
        <f t="shared" si="12"/>
        <v>3995.82</v>
      </c>
      <c r="AA32" s="59">
        <v>0</v>
      </c>
      <c r="AB32" s="59">
        <v>0</v>
      </c>
      <c r="AC32" s="59">
        <v>27</v>
      </c>
      <c r="AD32" s="59">
        <v>125.89</v>
      </c>
      <c r="AE32" s="59">
        <v>12</v>
      </c>
      <c r="AF32" s="59">
        <v>270.66000000000003</v>
      </c>
      <c r="AG32" s="59">
        <v>0</v>
      </c>
      <c r="AH32" s="59">
        <v>0</v>
      </c>
      <c r="AI32" s="59">
        <v>0</v>
      </c>
      <c r="AJ32" s="59">
        <v>0</v>
      </c>
      <c r="AK32" s="59">
        <v>401</v>
      </c>
      <c r="AL32" s="59">
        <v>1982.87</v>
      </c>
      <c r="AM32" s="59">
        <f t="shared" si="9"/>
        <v>1289</v>
      </c>
      <c r="AN32" s="59">
        <f t="shared" si="10"/>
        <v>7439.3879999999999</v>
      </c>
      <c r="AO32" s="59">
        <v>193</v>
      </c>
      <c r="AP32" s="59">
        <v>1120.3699999999999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542</v>
      </c>
      <c r="AZ32" s="59">
        <v>17581.05</v>
      </c>
      <c r="BA32" s="59">
        <v>542</v>
      </c>
      <c r="BB32" s="59">
        <v>17581.05</v>
      </c>
      <c r="BC32" s="59">
        <v>1831</v>
      </c>
      <c r="BD32" s="59">
        <v>25050.15</v>
      </c>
    </row>
    <row r="33" spans="1:56" s="105" customFormat="1" ht="15.75" x14ac:dyDescent="0.25">
      <c r="A33" s="59">
        <v>25</v>
      </c>
      <c r="B33" s="59" t="s">
        <v>61</v>
      </c>
      <c r="C33" s="190">
        <f>'Crop Loan'!GQ36</f>
        <v>0</v>
      </c>
      <c r="D33" s="190">
        <f>'Crop Loan'!GR36</f>
        <v>0</v>
      </c>
      <c r="E33" s="59">
        <v>68</v>
      </c>
      <c r="F33" s="59">
        <v>72.30449999999999</v>
      </c>
      <c r="G33" s="59">
        <v>59</v>
      </c>
      <c r="H33" s="59">
        <v>55.717499999999994</v>
      </c>
      <c r="I33" s="59">
        <v>35</v>
      </c>
      <c r="J33" s="59">
        <v>69.89</v>
      </c>
      <c r="K33" s="59">
        <v>14</v>
      </c>
      <c r="L33" s="59">
        <v>27.97</v>
      </c>
      <c r="M33" s="190">
        <f t="shared" si="7"/>
        <v>117</v>
      </c>
      <c r="N33" s="190">
        <f t="shared" si="8"/>
        <v>170.1645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21</v>
      </c>
      <c r="X33" s="59">
        <v>258.44</v>
      </c>
      <c r="Y33" s="59">
        <f t="shared" si="11"/>
        <v>21</v>
      </c>
      <c r="Z33" s="59">
        <f t="shared" si="12"/>
        <v>258.44</v>
      </c>
      <c r="AA33" s="59">
        <v>0</v>
      </c>
      <c r="AB33" s="59">
        <v>0</v>
      </c>
      <c r="AC33" s="59">
        <v>35</v>
      </c>
      <c r="AD33" s="59">
        <v>158.99</v>
      </c>
      <c r="AE33" s="59">
        <v>18</v>
      </c>
      <c r="AF33" s="59">
        <v>487.28</v>
      </c>
      <c r="AG33" s="59">
        <v>0</v>
      </c>
      <c r="AH33" s="59">
        <v>0</v>
      </c>
      <c r="AI33" s="59">
        <v>0</v>
      </c>
      <c r="AJ33" s="59">
        <v>0</v>
      </c>
      <c r="AK33" s="59">
        <v>252</v>
      </c>
      <c r="AL33" s="59">
        <v>1247.8900000000001</v>
      </c>
      <c r="AM33" s="59">
        <f t="shared" si="9"/>
        <v>443</v>
      </c>
      <c r="AN33" s="59">
        <f t="shared" si="10"/>
        <v>2322.7645000000002</v>
      </c>
      <c r="AO33" s="59">
        <v>67</v>
      </c>
      <c r="AP33" s="59">
        <v>348.98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572</v>
      </c>
      <c r="AZ33" s="59">
        <v>18645.18</v>
      </c>
      <c r="BA33" s="59">
        <v>572</v>
      </c>
      <c r="BB33" s="59">
        <v>18645.18</v>
      </c>
      <c r="BC33" s="59">
        <v>1015</v>
      </c>
      <c r="BD33" s="59">
        <v>20971.75</v>
      </c>
    </row>
    <row r="34" spans="1:56" s="105" customFormat="1" ht="15.75" x14ac:dyDescent="0.25">
      <c r="A34" s="59">
        <v>26</v>
      </c>
      <c r="B34" s="59" t="s">
        <v>62</v>
      </c>
      <c r="C34" s="190">
        <f>'Crop Loan'!GQ37</f>
        <v>0</v>
      </c>
      <c r="D34" s="190">
        <f>'Crop Loan'!GR37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8</v>
      </c>
      <c r="P34" s="59">
        <v>109.4</v>
      </c>
      <c r="Q34" s="59">
        <v>1</v>
      </c>
      <c r="R34" s="59">
        <v>229.36</v>
      </c>
      <c r="S34" s="59">
        <v>8</v>
      </c>
      <c r="T34" s="59">
        <v>109.4</v>
      </c>
      <c r="U34" s="59">
        <v>0</v>
      </c>
      <c r="V34" s="59">
        <v>0</v>
      </c>
      <c r="W34" s="59">
        <v>65</v>
      </c>
      <c r="X34" s="59">
        <v>1014.9</v>
      </c>
      <c r="Y34" s="59">
        <f t="shared" si="11"/>
        <v>82</v>
      </c>
      <c r="Z34" s="59">
        <f t="shared" si="12"/>
        <v>1463.06</v>
      </c>
      <c r="AA34" s="59">
        <v>9</v>
      </c>
      <c r="AB34" s="59">
        <v>43.34</v>
      </c>
      <c r="AC34" s="59">
        <v>20</v>
      </c>
      <c r="AD34" s="59">
        <v>100.39</v>
      </c>
      <c r="AE34" s="59">
        <v>4</v>
      </c>
      <c r="AF34" s="59">
        <v>97.1</v>
      </c>
      <c r="AG34" s="59">
        <v>0</v>
      </c>
      <c r="AH34" s="59">
        <v>0</v>
      </c>
      <c r="AI34" s="59">
        <v>17</v>
      </c>
      <c r="AJ34" s="59">
        <v>86.68</v>
      </c>
      <c r="AK34" s="59">
        <v>54</v>
      </c>
      <c r="AL34" s="59">
        <v>264.14</v>
      </c>
      <c r="AM34" s="59">
        <f t="shared" si="9"/>
        <v>186</v>
      </c>
      <c r="AN34" s="59">
        <f t="shared" si="10"/>
        <v>2054.71</v>
      </c>
      <c r="AO34" s="59">
        <v>28</v>
      </c>
      <c r="AP34" s="59">
        <v>308.20999999999998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58</v>
      </c>
      <c r="AZ34" s="59">
        <v>1914.07</v>
      </c>
      <c r="BA34" s="59">
        <v>58</v>
      </c>
      <c r="BB34" s="59">
        <v>1914.07</v>
      </c>
      <c r="BC34" s="59">
        <v>244</v>
      </c>
      <c r="BD34" s="59">
        <v>3968.78</v>
      </c>
    </row>
    <row r="35" spans="1:56" s="107" customFormat="1" ht="15.75" x14ac:dyDescent="0.25">
      <c r="A35" s="106"/>
      <c r="B35" s="91" t="s">
        <v>63</v>
      </c>
      <c r="C35" s="188">
        <f>SUM(C21:C34)</f>
        <v>3836</v>
      </c>
      <c r="D35" s="188">
        <f t="shared" ref="D35:BD35" si="13">SUM(D21:D34)</f>
        <v>2410</v>
      </c>
      <c r="E35" s="188">
        <f t="shared" si="13"/>
        <v>2921</v>
      </c>
      <c r="F35" s="188">
        <f t="shared" si="13"/>
        <v>4420.9009999999998</v>
      </c>
      <c r="G35" s="188">
        <f t="shared" si="13"/>
        <v>1161</v>
      </c>
      <c r="H35" s="188">
        <f t="shared" si="13"/>
        <v>1091.6449999999998</v>
      </c>
      <c r="I35" s="188">
        <f t="shared" si="13"/>
        <v>1246</v>
      </c>
      <c r="J35" s="188">
        <f t="shared" si="13"/>
        <v>2456.241</v>
      </c>
      <c r="K35" s="188">
        <f t="shared" si="13"/>
        <v>207</v>
      </c>
      <c r="L35" s="188">
        <f t="shared" si="13"/>
        <v>421.22</v>
      </c>
      <c r="M35" s="188">
        <f t="shared" si="13"/>
        <v>8210</v>
      </c>
      <c r="N35" s="188">
        <f t="shared" si="13"/>
        <v>9708.3619999999992</v>
      </c>
      <c r="O35" s="188">
        <f t="shared" si="13"/>
        <v>202</v>
      </c>
      <c r="P35" s="188">
        <f t="shared" si="13"/>
        <v>3111.9500000000003</v>
      </c>
      <c r="Q35" s="188">
        <f t="shared" si="13"/>
        <v>2298</v>
      </c>
      <c r="R35" s="188">
        <f t="shared" si="13"/>
        <v>354019.9</v>
      </c>
      <c r="S35" s="188">
        <f t="shared" si="13"/>
        <v>244</v>
      </c>
      <c r="T35" s="188">
        <f t="shared" si="13"/>
        <v>3763.6200000000003</v>
      </c>
      <c r="U35" s="188">
        <f t="shared" si="13"/>
        <v>3051</v>
      </c>
      <c r="V35" s="188">
        <f t="shared" si="13"/>
        <v>47395.85</v>
      </c>
      <c r="W35" s="188">
        <f t="shared" si="13"/>
        <v>8743</v>
      </c>
      <c r="X35" s="188">
        <f t="shared" si="13"/>
        <v>135690.29</v>
      </c>
      <c r="Y35" s="188">
        <f t="shared" si="13"/>
        <v>14538</v>
      </c>
      <c r="Z35" s="188">
        <f t="shared" si="13"/>
        <v>543981.61</v>
      </c>
      <c r="AA35" s="188">
        <f t="shared" si="13"/>
        <v>429</v>
      </c>
      <c r="AB35" s="188">
        <f t="shared" si="13"/>
        <v>2000.06</v>
      </c>
      <c r="AC35" s="188">
        <f t="shared" si="13"/>
        <v>1030</v>
      </c>
      <c r="AD35" s="188">
        <f t="shared" si="13"/>
        <v>4970.4500000000007</v>
      </c>
      <c r="AE35" s="188">
        <f t="shared" si="13"/>
        <v>2329</v>
      </c>
      <c r="AF35" s="188">
        <f t="shared" si="13"/>
        <v>57608.739999999991</v>
      </c>
      <c r="AG35" s="188">
        <f t="shared" si="13"/>
        <v>785</v>
      </c>
      <c r="AH35" s="188">
        <f t="shared" si="13"/>
        <v>3843.55</v>
      </c>
      <c r="AI35" s="188">
        <f t="shared" si="13"/>
        <v>1333</v>
      </c>
      <c r="AJ35" s="188">
        <f t="shared" si="13"/>
        <v>6663.6100000000006</v>
      </c>
      <c r="AK35" s="188">
        <f t="shared" si="13"/>
        <v>6123</v>
      </c>
      <c r="AL35" s="188">
        <f t="shared" si="13"/>
        <v>30296.47</v>
      </c>
      <c r="AM35" s="188">
        <f t="shared" si="13"/>
        <v>34777</v>
      </c>
      <c r="AN35" s="188">
        <f t="shared" si="13"/>
        <v>659072.85200000007</v>
      </c>
      <c r="AO35" s="188">
        <f t="shared" si="13"/>
        <v>5219</v>
      </c>
      <c r="AP35" s="188">
        <f t="shared" si="13"/>
        <v>98898.15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2895</v>
      </c>
      <c r="AV35" s="188">
        <f t="shared" si="13"/>
        <v>188073.74000000002</v>
      </c>
      <c r="AW35" s="188">
        <f t="shared" si="13"/>
        <v>0</v>
      </c>
      <c r="AX35" s="188">
        <f t="shared" si="13"/>
        <v>0</v>
      </c>
      <c r="AY35" s="188">
        <f t="shared" si="13"/>
        <v>22839</v>
      </c>
      <c r="AZ35" s="188">
        <f t="shared" si="13"/>
        <v>743536.24</v>
      </c>
      <c r="BA35" s="188">
        <f t="shared" si="13"/>
        <v>25734</v>
      </c>
      <c r="BB35" s="188">
        <f t="shared" si="13"/>
        <v>931609.9800000001</v>
      </c>
      <c r="BC35" s="188">
        <f t="shared" si="13"/>
        <v>60511</v>
      </c>
      <c r="BD35" s="188">
        <f t="shared" si="13"/>
        <v>1590931.0999999996</v>
      </c>
    </row>
    <row r="36" spans="1:56" s="105" customFormat="1" ht="15.75" x14ac:dyDescent="0.25">
      <c r="A36" s="59">
        <v>27</v>
      </c>
      <c r="B36" s="59" t="s">
        <v>64</v>
      </c>
      <c r="C36" s="190">
        <f>'Crop Loan'!GQ39</f>
        <v>0</v>
      </c>
      <c r="D36" s="190">
        <f>'Crop Loan'!GR39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4</v>
      </c>
      <c r="P36" s="59">
        <v>52.83</v>
      </c>
      <c r="Q36" s="59">
        <v>1</v>
      </c>
      <c r="R36" s="59">
        <v>110.89</v>
      </c>
      <c r="S36" s="59">
        <v>4</v>
      </c>
      <c r="T36" s="59">
        <v>52.83</v>
      </c>
      <c r="U36" s="59">
        <v>0</v>
      </c>
      <c r="V36" s="59">
        <v>0</v>
      </c>
      <c r="W36" s="59">
        <v>26</v>
      </c>
      <c r="X36" s="59">
        <v>401.26</v>
      </c>
      <c r="Y36" s="59">
        <f t="shared" ref="Y36:Y44" si="16">O36+Q36+S36+U36+W36</f>
        <v>35</v>
      </c>
      <c r="Z36" s="59">
        <f t="shared" ref="Z36:Z44" si="17">P36+R36+T36+V36+X36</f>
        <v>617.80999999999995</v>
      </c>
      <c r="AA36" s="59">
        <v>4</v>
      </c>
      <c r="AB36" s="59">
        <v>17.350000000000001</v>
      </c>
      <c r="AC36" s="59">
        <v>8</v>
      </c>
      <c r="AD36" s="59">
        <v>39.700000000000003</v>
      </c>
      <c r="AE36" s="59">
        <v>2</v>
      </c>
      <c r="AF36" s="59">
        <v>38.4</v>
      </c>
      <c r="AG36" s="59">
        <v>2</v>
      </c>
      <c r="AH36" s="59">
        <v>8.68</v>
      </c>
      <c r="AI36" s="59">
        <v>7</v>
      </c>
      <c r="AJ36" s="59">
        <v>34.28</v>
      </c>
      <c r="AK36" s="59">
        <v>21</v>
      </c>
      <c r="AL36" s="59">
        <v>104.44</v>
      </c>
      <c r="AM36" s="59">
        <f t="shared" ref="AM36:AM44" si="18">M36+Y36+AA36+AC36+AE36+AG36+AI36+AK36</f>
        <v>79</v>
      </c>
      <c r="AN36" s="59">
        <f t="shared" ref="AN36:AN44" si="19">N36+Z36+AB36+AD36+AF36+AH36+AJ36+AL36</f>
        <v>860.65999999999985</v>
      </c>
      <c r="AO36" s="59">
        <v>12</v>
      </c>
      <c r="AP36" s="59">
        <v>129.1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23</v>
      </c>
      <c r="AZ36" s="59">
        <v>756.38</v>
      </c>
      <c r="BA36" s="59">
        <v>23</v>
      </c>
      <c r="BB36" s="59">
        <v>756.38</v>
      </c>
      <c r="BC36" s="59">
        <v>102</v>
      </c>
      <c r="BD36" s="59">
        <v>1617.04</v>
      </c>
    </row>
    <row r="37" spans="1:56" s="105" customFormat="1" ht="15.75" x14ac:dyDescent="0.25">
      <c r="A37" s="59">
        <v>28</v>
      </c>
      <c r="B37" s="59" t="s">
        <v>65</v>
      </c>
      <c r="C37" s="190">
        <f>'Crop Loan'!GQ40</f>
        <v>0</v>
      </c>
      <c r="D37" s="190">
        <f>'Crop Loan'!GR40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Loan'!GQ41</f>
        <v>0</v>
      </c>
      <c r="D38" s="190">
        <f>'Crop Loan'!GR41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54</v>
      </c>
      <c r="X38" s="59">
        <v>826.62</v>
      </c>
      <c r="Y38" s="59">
        <f t="shared" si="16"/>
        <v>54</v>
      </c>
      <c r="Z38" s="59">
        <f t="shared" si="17"/>
        <v>826.62</v>
      </c>
      <c r="AA38" s="59">
        <v>0</v>
      </c>
      <c r="AB38" s="59">
        <v>0</v>
      </c>
      <c r="AC38" s="59">
        <v>6</v>
      </c>
      <c r="AD38" s="59">
        <v>30.15</v>
      </c>
      <c r="AE38" s="59">
        <v>4</v>
      </c>
      <c r="AF38" s="59">
        <v>96.47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64</v>
      </c>
      <c r="AN38" s="59">
        <f t="shared" si="19"/>
        <v>953.24</v>
      </c>
      <c r="AO38" s="59">
        <v>10</v>
      </c>
      <c r="AP38" s="59">
        <v>142.99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51</v>
      </c>
      <c r="AZ38" s="59">
        <v>1632.06</v>
      </c>
      <c r="BA38" s="59">
        <v>51</v>
      </c>
      <c r="BB38" s="59">
        <v>1632.06</v>
      </c>
      <c r="BC38" s="59">
        <v>115</v>
      </c>
      <c r="BD38" s="59">
        <v>2585.3000000000002</v>
      </c>
    </row>
    <row r="39" spans="1:56" s="105" customFormat="1" ht="15.75" x14ac:dyDescent="0.25">
      <c r="A39" s="59">
        <v>30</v>
      </c>
      <c r="B39" s="59" t="s">
        <v>67</v>
      </c>
      <c r="C39" s="190">
        <f>'Crop Loan'!GQ42</f>
        <v>0</v>
      </c>
      <c r="D39" s="190">
        <f>'Crop Loan'!GR42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Loan'!GQ43</f>
        <v>0</v>
      </c>
      <c r="D40" s="190">
        <f>'Crop Loan'!GR43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Loan'!GQ44</f>
        <v>0</v>
      </c>
      <c r="D41" s="190">
        <f>'Crop Loan'!GR44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Loan'!GQ45</f>
        <v>0</v>
      </c>
      <c r="D42" s="190">
        <f>'Crop Loan'!GR45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3</v>
      </c>
      <c r="X42" s="59">
        <v>40.799999999999997</v>
      </c>
      <c r="Y42" s="59">
        <f t="shared" si="16"/>
        <v>3</v>
      </c>
      <c r="Z42" s="59">
        <f t="shared" si="17"/>
        <v>40.799999999999997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1</v>
      </c>
      <c r="AL42" s="59">
        <v>4.5599999999999996</v>
      </c>
      <c r="AM42" s="59">
        <f t="shared" si="18"/>
        <v>4</v>
      </c>
      <c r="AN42" s="59">
        <f t="shared" si="19"/>
        <v>45.36</v>
      </c>
      <c r="AO42" s="59">
        <v>1</v>
      </c>
      <c r="AP42" s="59">
        <v>6.8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2</v>
      </c>
      <c r="AZ42" s="59">
        <v>60.97</v>
      </c>
      <c r="BA42" s="59">
        <v>2</v>
      </c>
      <c r="BB42" s="59">
        <v>60.97</v>
      </c>
      <c r="BC42" s="59">
        <v>6</v>
      </c>
      <c r="BD42" s="59">
        <v>106.33</v>
      </c>
    </row>
    <row r="43" spans="1:56" s="105" customFormat="1" ht="15.75" x14ac:dyDescent="0.25">
      <c r="A43" s="59">
        <v>34</v>
      </c>
      <c r="B43" s="59" t="s">
        <v>71</v>
      </c>
      <c r="C43" s="190">
        <f>'Crop Loan'!GQ46</f>
        <v>0</v>
      </c>
      <c r="D43" s="190">
        <f>'Crop Loan'!GR46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Loan'!GQ47</f>
        <v>0</v>
      </c>
      <c r="D44" s="190">
        <f>'Crop Loan'!GR47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4</v>
      </c>
      <c r="P45" s="91">
        <f t="shared" si="20"/>
        <v>52.83</v>
      </c>
      <c r="Q45" s="91">
        <f t="shared" si="20"/>
        <v>1</v>
      </c>
      <c r="R45" s="91">
        <f t="shared" si="20"/>
        <v>110.89</v>
      </c>
      <c r="S45" s="91">
        <f t="shared" si="20"/>
        <v>4</v>
      </c>
      <c r="T45" s="91">
        <f t="shared" si="20"/>
        <v>52.83</v>
      </c>
      <c r="U45" s="91">
        <f t="shared" si="20"/>
        <v>0</v>
      </c>
      <c r="V45" s="91">
        <f t="shared" si="20"/>
        <v>0</v>
      </c>
      <c r="W45" s="91">
        <f t="shared" si="20"/>
        <v>83</v>
      </c>
      <c r="X45" s="91">
        <f t="shared" si="20"/>
        <v>1268.68</v>
      </c>
      <c r="Y45" s="91">
        <f t="shared" si="20"/>
        <v>92</v>
      </c>
      <c r="Z45" s="91">
        <f t="shared" si="20"/>
        <v>1485.2299999999998</v>
      </c>
      <c r="AA45" s="91">
        <f t="shared" si="20"/>
        <v>4</v>
      </c>
      <c r="AB45" s="91">
        <f t="shared" si="20"/>
        <v>17.350000000000001</v>
      </c>
      <c r="AC45" s="91">
        <f t="shared" si="20"/>
        <v>14</v>
      </c>
      <c r="AD45" s="91">
        <f t="shared" si="20"/>
        <v>69.849999999999994</v>
      </c>
      <c r="AE45" s="91">
        <f t="shared" si="20"/>
        <v>6</v>
      </c>
      <c r="AF45" s="91">
        <f t="shared" si="20"/>
        <v>134.87</v>
      </c>
      <c r="AG45" s="91">
        <f t="shared" si="20"/>
        <v>2</v>
      </c>
      <c r="AH45" s="91">
        <f t="shared" si="20"/>
        <v>8.68</v>
      </c>
      <c r="AI45" s="91">
        <f t="shared" si="20"/>
        <v>7</v>
      </c>
      <c r="AJ45" s="91">
        <f t="shared" si="20"/>
        <v>34.28</v>
      </c>
      <c r="AK45" s="91">
        <f t="shared" si="20"/>
        <v>22</v>
      </c>
      <c r="AL45" s="91">
        <f t="shared" si="20"/>
        <v>109</v>
      </c>
      <c r="AM45" s="91">
        <f t="shared" si="20"/>
        <v>147</v>
      </c>
      <c r="AN45" s="91">
        <f t="shared" si="20"/>
        <v>1859.2599999999998</v>
      </c>
      <c r="AO45" s="91">
        <f t="shared" si="20"/>
        <v>23</v>
      </c>
      <c r="AP45" s="91">
        <f t="shared" si="20"/>
        <v>278.89000000000004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76</v>
      </c>
      <c r="AZ45" s="91">
        <f t="shared" si="20"/>
        <v>2449.41</v>
      </c>
      <c r="BA45" s="91">
        <f t="shared" si="20"/>
        <v>76</v>
      </c>
      <c r="BB45" s="91">
        <f t="shared" si="20"/>
        <v>2449.41</v>
      </c>
      <c r="BC45" s="91">
        <f t="shared" si="20"/>
        <v>223</v>
      </c>
      <c r="BD45" s="91">
        <f t="shared" si="20"/>
        <v>4308.67</v>
      </c>
    </row>
    <row r="46" spans="1:56" s="105" customFormat="1" ht="15.75" x14ac:dyDescent="0.25">
      <c r="A46" s="59">
        <v>36</v>
      </c>
      <c r="B46" s="59" t="s">
        <v>74</v>
      </c>
      <c r="C46" s="190">
        <f>'Crop Loan'!GQ49</f>
        <v>0</v>
      </c>
      <c r="D46" s="190">
        <f>'Crop Loan'!GR49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Loan'!GQ51</f>
        <v>0</v>
      </c>
      <c r="D48" s="190">
        <f>'Crop Loan'!GR51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Loan'!GQ54</f>
        <v>758</v>
      </c>
      <c r="D50" s="190">
        <f>'Crop Loan'!GR54</f>
        <v>468</v>
      </c>
      <c r="E50" s="59">
        <v>615</v>
      </c>
      <c r="F50" s="59">
        <v>990.39</v>
      </c>
      <c r="G50" s="59">
        <v>240</v>
      </c>
      <c r="H50" s="59">
        <v>239.01</v>
      </c>
      <c r="I50" s="59">
        <v>261</v>
      </c>
      <c r="J50" s="59">
        <v>524.13</v>
      </c>
      <c r="K50" s="59">
        <v>42</v>
      </c>
      <c r="L50" s="59">
        <v>83.91</v>
      </c>
      <c r="M50" s="190">
        <f>C50+E50+I50+K50</f>
        <v>1676</v>
      </c>
      <c r="N50" s="190">
        <f>D50+F50+J50+L50</f>
        <v>2066.4299999999998</v>
      </c>
      <c r="O50" s="59">
        <v>0</v>
      </c>
      <c r="P50" s="59">
        <v>0</v>
      </c>
      <c r="Q50" s="59">
        <v>6</v>
      </c>
      <c r="R50" s="59">
        <v>1038.1500000000001</v>
      </c>
      <c r="S50" s="59">
        <v>0</v>
      </c>
      <c r="T50" s="59">
        <v>0</v>
      </c>
      <c r="U50" s="59">
        <v>0</v>
      </c>
      <c r="V50" s="59">
        <v>0</v>
      </c>
      <c r="W50" s="59">
        <v>78</v>
      </c>
      <c r="X50" s="59">
        <v>1229.49</v>
      </c>
      <c r="Y50" s="59">
        <f>O50+Q50+S50+U50+W50</f>
        <v>84</v>
      </c>
      <c r="Z50" s="59">
        <f>P50+R50+T50+V50+X50</f>
        <v>2267.6400000000003</v>
      </c>
      <c r="AA50" s="59">
        <v>0</v>
      </c>
      <c r="AB50" s="59">
        <v>0</v>
      </c>
      <c r="AC50" s="59">
        <v>0</v>
      </c>
      <c r="AD50" s="59">
        <v>0</v>
      </c>
      <c r="AE50" s="59">
        <v>16</v>
      </c>
      <c r="AF50" s="59">
        <v>350.62</v>
      </c>
      <c r="AG50" s="59">
        <v>0</v>
      </c>
      <c r="AH50" s="59">
        <v>0</v>
      </c>
      <c r="AI50" s="59">
        <v>23</v>
      </c>
      <c r="AJ50" s="59">
        <v>102.26</v>
      </c>
      <c r="AK50" s="59">
        <v>114</v>
      </c>
      <c r="AL50" s="59">
        <v>538.73</v>
      </c>
      <c r="AM50" s="59">
        <f>M50+Y50+AA50+AC50+AE50+AG50+AI50+AK50</f>
        <v>1913</v>
      </c>
      <c r="AN50" s="59">
        <f>N50+Z50+AB50+AD50+AF50+AH50+AJ50+AL50</f>
        <v>5325.68</v>
      </c>
      <c r="AO50" s="59">
        <v>287</v>
      </c>
      <c r="AP50" s="59">
        <v>798.85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348</v>
      </c>
      <c r="AZ50" s="59">
        <v>11326.28</v>
      </c>
      <c r="BA50" s="59">
        <v>348</v>
      </c>
      <c r="BB50" s="59">
        <v>11326.28</v>
      </c>
      <c r="BC50" s="59">
        <v>2261</v>
      </c>
      <c r="BD50" s="59">
        <v>16651.96</v>
      </c>
    </row>
    <row r="51" spans="1:56" s="105" customFormat="1" ht="15.75" x14ac:dyDescent="0.25">
      <c r="A51" s="59">
        <v>39</v>
      </c>
      <c r="B51" s="59" t="s">
        <v>79</v>
      </c>
      <c r="C51" s="190">
        <f>'Crop Loan'!GQ55</f>
        <v>0</v>
      </c>
      <c r="D51" s="190">
        <f>'Crop Loan'!GR55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758</v>
      </c>
      <c r="D52" s="188">
        <f t="shared" ref="D52:BD52" si="23">SUM(D50:D51)</f>
        <v>468</v>
      </c>
      <c r="E52" s="188">
        <f t="shared" si="23"/>
        <v>615</v>
      </c>
      <c r="F52" s="188">
        <f t="shared" si="23"/>
        <v>990.39</v>
      </c>
      <c r="G52" s="188">
        <f t="shared" si="23"/>
        <v>240</v>
      </c>
      <c r="H52" s="188">
        <f t="shared" si="23"/>
        <v>239.01</v>
      </c>
      <c r="I52" s="188">
        <f t="shared" si="23"/>
        <v>261</v>
      </c>
      <c r="J52" s="188">
        <f t="shared" si="23"/>
        <v>524.13</v>
      </c>
      <c r="K52" s="188">
        <f t="shared" si="23"/>
        <v>42</v>
      </c>
      <c r="L52" s="188">
        <f t="shared" si="23"/>
        <v>83.91</v>
      </c>
      <c r="M52" s="188">
        <f t="shared" si="23"/>
        <v>1676</v>
      </c>
      <c r="N52" s="188">
        <f t="shared" si="23"/>
        <v>2066.4299999999998</v>
      </c>
      <c r="O52" s="188">
        <f t="shared" si="23"/>
        <v>0</v>
      </c>
      <c r="P52" s="188">
        <f t="shared" si="23"/>
        <v>0</v>
      </c>
      <c r="Q52" s="188">
        <f t="shared" si="23"/>
        <v>6</v>
      </c>
      <c r="R52" s="188">
        <f t="shared" si="23"/>
        <v>1038.1500000000001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78</v>
      </c>
      <c r="X52" s="188">
        <f t="shared" si="23"/>
        <v>1229.49</v>
      </c>
      <c r="Y52" s="188">
        <f t="shared" si="23"/>
        <v>84</v>
      </c>
      <c r="Z52" s="188">
        <f t="shared" si="23"/>
        <v>2267.6400000000003</v>
      </c>
      <c r="AA52" s="188">
        <f t="shared" si="23"/>
        <v>0</v>
      </c>
      <c r="AB52" s="188">
        <f t="shared" si="23"/>
        <v>0</v>
      </c>
      <c r="AC52" s="188">
        <f t="shared" si="23"/>
        <v>0</v>
      </c>
      <c r="AD52" s="188">
        <f t="shared" si="23"/>
        <v>0</v>
      </c>
      <c r="AE52" s="188">
        <f t="shared" si="23"/>
        <v>16</v>
      </c>
      <c r="AF52" s="188">
        <f t="shared" si="23"/>
        <v>350.62</v>
      </c>
      <c r="AG52" s="188">
        <f t="shared" si="23"/>
        <v>0</v>
      </c>
      <c r="AH52" s="188">
        <f t="shared" si="23"/>
        <v>0</v>
      </c>
      <c r="AI52" s="188">
        <f t="shared" si="23"/>
        <v>23</v>
      </c>
      <c r="AJ52" s="188">
        <f t="shared" si="23"/>
        <v>102.26</v>
      </c>
      <c r="AK52" s="188">
        <f t="shared" si="23"/>
        <v>114</v>
      </c>
      <c r="AL52" s="188">
        <f t="shared" si="23"/>
        <v>538.73</v>
      </c>
      <c r="AM52" s="188">
        <f t="shared" si="23"/>
        <v>1913</v>
      </c>
      <c r="AN52" s="188">
        <f t="shared" si="23"/>
        <v>5325.68</v>
      </c>
      <c r="AO52" s="188">
        <f t="shared" si="23"/>
        <v>287</v>
      </c>
      <c r="AP52" s="188">
        <f t="shared" si="23"/>
        <v>798.85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348</v>
      </c>
      <c r="AZ52" s="188">
        <f t="shared" si="23"/>
        <v>11326.28</v>
      </c>
      <c r="BA52" s="188">
        <f t="shared" si="23"/>
        <v>348</v>
      </c>
      <c r="BB52" s="188">
        <f t="shared" si="23"/>
        <v>11326.28</v>
      </c>
      <c r="BC52" s="188">
        <f t="shared" si="23"/>
        <v>2261</v>
      </c>
      <c r="BD52" s="188">
        <f t="shared" si="23"/>
        <v>16651.96</v>
      </c>
    </row>
    <row r="53" spans="1:56" s="105" customFormat="1" ht="15.75" x14ac:dyDescent="0.25">
      <c r="A53" s="59">
        <v>40</v>
      </c>
      <c r="B53" s="59" t="s">
        <v>81</v>
      </c>
      <c r="C53" s="190">
        <f>'Crop Loan'!GQ57</f>
        <v>21151</v>
      </c>
      <c r="D53" s="190">
        <f>'Crop Loan'!GR57</f>
        <v>16750</v>
      </c>
      <c r="E53" s="59">
        <v>11741</v>
      </c>
      <c r="F53" s="59">
        <v>15182.288</v>
      </c>
      <c r="G53" s="59">
        <v>4564</v>
      </c>
      <c r="H53" s="59">
        <v>4582.5600000000004</v>
      </c>
      <c r="I53" s="59">
        <v>5015</v>
      </c>
      <c r="J53" s="59">
        <v>10046.65</v>
      </c>
      <c r="K53" s="59">
        <v>810</v>
      </c>
      <c r="L53" s="59">
        <v>1606.12</v>
      </c>
      <c r="M53" s="190">
        <f>C53+E53+I53+K53</f>
        <v>38717</v>
      </c>
      <c r="N53" s="190">
        <f>D53+F53+J53+L53</f>
        <v>43585.058000000005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789</v>
      </c>
      <c r="V53" s="59">
        <v>12251.04</v>
      </c>
      <c r="W53" s="59">
        <v>0</v>
      </c>
      <c r="X53" s="59">
        <v>0</v>
      </c>
      <c r="Y53" s="59">
        <f>O53+Q53+S53+U53+W53</f>
        <v>789</v>
      </c>
      <c r="Z53" s="59">
        <f>P53+R53+T53+V53+X53</f>
        <v>12251.04</v>
      </c>
      <c r="AA53" s="59">
        <v>0</v>
      </c>
      <c r="AB53" s="59">
        <v>0</v>
      </c>
      <c r="AC53" s="59">
        <v>34</v>
      </c>
      <c r="AD53" s="59">
        <v>143.29</v>
      </c>
      <c r="AE53" s="59">
        <v>5</v>
      </c>
      <c r="AF53" s="59">
        <v>100.7</v>
      </c>
      <c r="AG53" s="59">
        <v>0</v>
      </c>
      <c r="AH53" s="59">
        <v>0</v>
      </c>
      <c r="AI53" s="59">
        <v>0</v>
      </c>
      <c r="AJ53" s="59">
        <v>0</v>
      </c>
      <c r="AK53" s="59">
        <v>450</v>
      </c>
      <c r="AL53" s="59">
        <v>2186.6999999999998</v>
      </c>
      <c r="AM53" s="59">
        <f>M53+Y53+AA53+AC53+AE53+AG53+AI53+AK53</f>
        <v>39995</v>
      </c>
      <c r="AN53" s="59">
        <f>N53+Z53+AB53+AD53+AF53+AH53+AJ53+AL53</f>
        <v>58266.788</v>
      </c>
      <c r="AO53" s="59">
        <v>5550</v>
      </c>
      <c r="AP53" s="59">
        <v>8559.35</v>
      </c>
      <c r="AQ53" s="59">
        <v>0</v>
      </c>
      <c r="AR53" s="59">
        <v>0</v>
      </c>
      <c r="AS53" s="59">
        <v>0</v>
      </c>
      <c r="AT53" s="59">
        <v>0</v>
      </c>
      <c r="AU53" s="59">
        <v>865</v>
      </c>
      <c r="AV53" s="59">
        <v>55521.89</v>
      </c>
      <c r="AW53" s="59">
        <v>0</v>
      </c>
      <c r="AX53" s="59">
        <v>0</v>
      </c>
      <c r="AY53" s="59">
        <v>4755</v>
      </c>
      <c r="AZ53" s="59">
        <v>153933.5</v>
      </c>
      <c r="BA53" s="59">
        <v>5620</v>
      </c>
      <c r="BB53" s="59">
        <v>209455.39</v>
      </c>
      <c r="BC53" s="59">
        <v>42615</v>
      </c>
      <c r="BD53" s="59">
        <v>266517.75</v>
      </c>
    </row>
    <row r="54" spans="1:56" s="107" customFormat="1" ht="15.75" x14ac:dyDescent="0.25">
      <c r="A54" s="106"/>
      <c r="B54" s="91" t="s">
        <v>82</v>
      </c>
      <c r="C54" s="188">
        <f>C53</f>
        <v>21151</v>
      </c>
      <c r="D54" s="188">
        <f t="shared" ref="D54:BD54" si="24">D53</f>
        <v>16750</v>
      </c>
      <c r="E54" s="188">
        <f t="shared" si="24"/>
        <v>11741</v>
      </c>
      <c r="F54" s="188">
        <f t="shared" si="24"/>
        <v>15182.288</v>
      </c>
      <c r="G54" s="188">
        <f t="shared" si="24"/>
        <v>4564</v>
      </c>
      <c r="H54" s="188">
        <f t="shared" si="24"/>
        <v>4582.5600000000004</v>
      </c>
      <c r="I54" s="188">
        <f t="shared" si="24"/>
        <v>5015</v>
      </c>
      <c r="J54" s="188">
        <f t="shared" si="24"/>
        <v>10046.65</v>
      </c>
      <c r="K54" s="188">
        <f t="shared" si="24"/>
        <v>810</v>
      </c>
      <c r="L54" s="188">
        <f t="shared" si="24"/>
        <v>1606.12</v>
      </c>
      <c r="M54" s="188">
        <f t="shared" si="24"/>
        <v>38717</v>
      </c>
      <c r="N54" s="188">
        <f t="shared" si="24"/>
        <v>43585.058000000005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789</v>
      </c>
      <c r="V54" s="188">
        <f t="shared" si="24"/>
        <v>12251.04</v>
      </c>
      <c r="W54" s="188">
        <f t="shared" si="24"/>
        <v>0</v>
      </c>
      <c r="X54" s="188">
        <f t="shared" si="24"/>
        <v>0</v>
      </c>
      <c r="Y54" s="188">
        <f t="shared" si="24"/>
        <v>789</v>
      </c>
      <c r="Z54" s="188">
        <f t="shared" si="24"/>
        <v>12251.04</v>
      </c>
      <c r="AA54" s="188">
        <f t="shared" si="24"/>
        <v>0</v>
      </c>
      <c r="AB54" s="188">
        <f t="shared" si="24"/>
        <v>0</v>
      </c>
      <c r="AC54" s="188">
        <f t="shared" si="24"/>
        <v>34</v>
      </c>
      <c r="AD54" s="188">
        <f t="shared" si="24"/>
        <v>143.29</v>
      </c>
      <c r="AE54" s="188">
        <f t="shared" si="24"/>
        <v>5</v>
      </c>
      <c r="AF54" s="188">
        <f t="shared" si="24"/>
        <v>100.7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450</v>
      </c>
      <c r="AL54" s="188">
        <f t="shared" si="24"/>
        <v>2186.6999999999998</v>
      </c>
      <c r="AM54" s="188">
        <f t="shared" si="24"/>
        <v>39995</v>
      </c>
      <c r="AN54" s="188">
        <f t="shared" si="24"/>
        <v>58266.788</v>
      </c>
      <c r="AO54" s="188">
        <f t="shared" si="24"/>
        <v>5550</v>
      </c>
      <c r="AP54" s="188">
        <f t="shared" si="24"/>
        <v>8559.35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865</v>
      </c>
      <c r="AV54" s="188">
        <f t="shared" si="24"/>
        <v>55521.89</v>
      </c>
      <c r="AW54" s="188">
        <f t="shared" si="24"/>
        <v>0</v>
      </c>
      <c r="AX54" s="188">
        <f t="shared" si="24"/>
        <v>0</v>
      </c>
      <c r="AY54" s="188">
        <f t="shared" si="24"/>
        <v>4755</v>
      </c>
      <c r="AZ54" s="188">
        <f t="shared" si="24"/>
        <v>153933.5</v>
      </c>
      <c r="BA54" s="188">
        <f t="shared" si="24"/>
        <v>5620</v>
      </c>
      <c r="BB54" s="188">
        <f t="shared" si="24"/>
        <v>209455.39</v>
      </c>
      <c r="BC54" s="188">
        <f t="shared" si="24"/>
        <v>42615</v>
      </c>
      <c r="BD54" s="188">
        <f t="shared" si="24"/>
        <v>266517.75</v>
      </c>
    </row>
    <row r="55" spans="1:56" s="105" customFormat="1" ht="15.75" x14ac:dyDescent="0.25">
      <c r="A55" s="59">
        <v>42</v>
      </c>
      <c r="B55" s="59" t="s">
        <v>83</v>
      </c>
      <c r="C55" s="190">
        <f>'Crop Loan'!GQ59</f>
        <v>0</v>
      </c>
      <c r="D55" s="190">
        <f>'Crop Loan'!GR59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Loan'!GQ60</f>
        <v>0</v>
      </c>
      <c r="D56" s="190">
        <f>'Crop Loan'!GR60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Loan'!GQ61</f>
        <v>0</v>
      </c>
      <c r="D57" s="190">
        <f>'Crop Loan'!GR61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Loan'!GQ62</f>
        <v>0</v>
      </c>
      <c r="D58" s="190">
        <f>'Crop Loan'!GR62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34600</v>
      </c>
      <c r="D60" s="188">
        <f t="shared" si="29"/>
        <v>25000</v>
      </c>
      <c r="E60" s="188">
        <f t="shared" si="29"/>
        <v>23119</v>
      </c>
      <c r="F60" s="188">
        <f t="shared" si="29"/>
        <v>32505.134999999995</v>
      </c>
      <c r="G60" s="188">
        <f t="shared" si="29"/>
        <v>9044</v>
      </c>
      <c r="H60" s="188">
        <f t="shared" si="29"/>
        <v>8791.0784999999996</v>
      </c>
      <c r="I60" s="188">
        <f t="shared" si="29"/>
        <v>9829</v>
      </c>
      <c r="J60" s="188">
        <f t="shared" si="29"/>
        <v>19282.695</v>
      </c>
      <c r="K60" s="188">
        <f t="shared" si="29"/>
        <v>1602</v>
      </c>
      <c r="L60" s="188">
        <f t="shared" si="29"/>
        <v>3212.17</v>
      </c>
      <c r="M60" s="188">
        <f t="shared" si="29"/>
        <v>69150</v>
      </c>
      <c r="N60" s="188">
        <f t="shared" si="29"/>
        <v>80000</v>
      </c>
      <c r="O60" s="188">
        <f t="shared" si="29"/>
        <v>562</v>
      </c>
      <c r="P60" s="188">
        <f t="shared" si="29"/>
        <v>8955.36</v>
      </c>
      <c r="Q60" s="188">
        <f t="shared" si="29"/>
        <v>6859</v>
      </c>
      <c r="R60" s="188">
        <f t="shared" si="29"/>
        <v>1047912.69</v>
      </c>
      <c r="S60" s="188">
        <f t="shared" si="29"/>
        <v>372</v>
      </c>
      <c r="T60" s="188">
        <f t="shared" si="29"/>
        <v>5552.06</v>
      </c>
      <c r="U60" s="188">
        <f t="shared" si="29"/>
        <v>3898</v>
      </c>
      <c r="V60" s="188">
        <f t="shared" si="29"/>
        <v>60378.2</v>
      </c>
      <c r="W60" s="188">
        <f t="shared" si="29"/>
        <v>22379</v>
      </c>
      <c r="X60" s="188">
        <f t="shared" si="29"/>
        <v>347201.69000000006</v>
      </c>
      <c r="Y60" s="188">
        <f t="shared" si="29"/>
        <v>34070</v>
      </c>
      <c r="Z60" s="188">
        <f t="shared" si="29"/>
        <v>1470000</v>
      </c>
      <c r="AA60" s="188">
        <f t="shared" si="29"/>
        <v>2451</v>
      </c>
      <c r="AB60" s="188">
        <f t="shared" si="29"/>
        <v>11966.41</v>
      </c>
      <c r="AC60" s="188">
        <f t="shared" si="29"/>
        <v>3761</v>
      </c>
      <c r="AD60" s="188">
        <f t="shared" si="29"/>
        <v>17897.710000000003</v>
      </c>
      <c r="AE60" s="188">
        <f t="shared" si="29"/>
        <v>5304</v>
      </c>
      <c r="AF60" s="188">
        <f t="shared" si="29"/>
        <v>128059.6</v>
      </c>
      <c r="AG60" s="188">
        <f t="shared" si="29"/>
        <v>5008</v>
      </c>
      <c r="AH60" s="188">
        <f t="shared" si="29"/>
        <v>24663.24</v>
      </c>
      <c r="AI60" s="188">
        <f t="shared" si="29"/>
        <v>5362</v>
      </c>
      <c r="AJ60" s="188">
        <f t="shared" si="29"/>
        <v>26403.030000000002</v>
      </c>
      <c r="AK60" s="188">
        <f t="shared" si="29"/>
        <v>24481</v>
      </c>
      <c r="AL60" s="188">
        <f t="shared" si="29"/>
        <v>121010.01000000001</v>
      </c>
      <c r="AM60" s="188">
        <f>M60+Y60+AA60+AC60+AE60+AG60+AI60+AK60</f>
        <v>149587</v>
      </c>
      <c r="AN60" s="188">
        <f>N60+Z60+AB60+AD60+AF60+AH60+AJ60+AL60</f>
        <v>1880000</v>
      </c>
      <c r="AO60" s="188">
        <f t="shared" ref="AO60:BB60" si="30">AO59+AO54+AO52+AO49+AO47+AO45+AO35+AO20</f>
        <v>21996</v>
      </c>
      <c r="AP60" s="188">
        <f t="shared" si="30"/>
        <v>281999.96999999997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8332</v>
      </c>
      <c r="AV60" s="188">
        <f t="shared" si="30"/>
        <v>541336.86</v>
      </c>
      <c r="AW60" s="188">
        <f t="shared" si="30"/>
        <v>0</v>
      </c>
      <c r="AX60" s="188">
        <f t="shared" si="30"/>
        <v>0</v>
      </c>
      <c r="AY60" s="188">
        <f t="shared" si="30"/>
        <v>67909</v>
      </c>
      <c r="AZ60" s="188">
        <f t="shared" si="30"/>
        <v>2208663.1399999997</v>
      </c>
      <c r="BA60" s="188">
        <f t="shared" si="30"/>
        <v>76241</v>
      </c>
      <c r="BB60" s="188">
        <f t="shared" si="30"/>
        <v>2750000</v>
      </c>
      <c r="BC60" s="188">
        <f>AM60+BA60</f>
        <v>225828</v>
      </c>
      <c r="BD60" s="188">
        <f>AN60+BB60</f>
        <v>4630000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D60"/>
  <sheetViews>
    <sheetView workbookViewId="0">
      <pane xSplit="2" ySplit="7" topLeftCell="C54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1.42578125" customWidth="1"/>
    <col min="4" max="4" width="10.140625" customWidth="1"/>
    <col min="5" max="5" width="9.5703125" customWidth="1"/>
    <col min="6" max="7" width="10.85546875" customWidth="1"/>
    <col min="8" max="8" width="10.5703125" customWidth="1"/>
    <col min="9" max="9" width="10.7109375" customWidth="1"/>
    <col min="10" max="10" width="9.42578125" customWidth="1"/>
    <col min="11" max="11" width="10.28515625" customWidth="1"/>
    <col min="12" max="12" width="9.42578125" customWidth="1"/>
    <col min="13" max="13" width="9.5703125" customWidth="1"/>
    <col min="14" max="14" width="9.7109375" customWidth="1"/>
    <col min="15" max="55" width="14.7109375" customWidth="1"/>
    <col min="56" max="56" width="20.5703125" style="19" customWidth="1"/>
  </cols>
  <sheetData>
    <row r="1" spans="1:56" x14ac:dyDescent="0.25">
      <c r="F1" s="211"/>
      <c r="G1" s="97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121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Loan'!GW11</f>
        <v>5693</v>
      </c>
      <c r="D8" s="190">
        <f>'Crop Loan'!GX11</f>
        <v>7082</v>
      </c>
      <c r="E8" s="59">
        <v>89</v>
      </c>
      <c r="F8" s="59">
        <v>70.083254109374991</v>
      </c>
      <c r="G8" s="59">
        <v>50</v>
      </c>
      <c r="H8" s="59">
        <v>15.334455599999997</v>
      </c>
      <c r="I8" s="59">
        <v>140</v>
      </c>
      <c r="J8" s="59">
        <v>219.02181635624999</v>
      </c>
      <c r="K8" s="59">
        <v>84</v>
      </c>
      <c r="L8" s="59">
        <v>131.40776535000001</v>
      </c>
      <c r="M8" s="190">
        <f>C8+E8+I8+K8</f>
        <v>6006</v>
      </c>
      <c r="N8" s="190">
        <f>D8+F8+J8+L8</f>
        <v>7502.5128358156253</v>
      </c>
      <c r="O8" s="59">
        <v>420</v>
      </c>
      <c r="P8" s="59">
        <v>1668.77</v>
      </c>
      <c r="Q8" s="59">
        <v>15</v>
      </c>
      <c r="R8" s="59">
        <v>429.07</v>
      </c>
      <c r="S8" s="59">
        <v>16</v>
      </c>
      <c r="T8" s="59">
        <v>130.91</v>
      </c>
      <c r="U8" s="59">
        <v>55</v>
      </c>
      <c r="V8" s="59">
        <v>216.97</v>
      </c>
      <c r="W8" s="59">
        <v>20</v>
      </c>
      <c r="X8" s="59">
        <v>69.150000000000006</v>
      </c>
      <c r="Y8" s="59">
        <f>O8+Q8+S8+U8+W8</f>
        <v>526</v>
      </c>
      <c r="Z8" s="59">
        <f>P8+R8+T8+V8+X8</f>
        <v>2514.87</v>
      </c>
      <c r="AA8" s="59">
        <v>0</v>
      </c>
      <c r="AB8" s="59">
        <v>0</v>
      </c>
      <c r="AC8" s="59">
        <v>483</v>
      </c>
      <c r="AD8" s="59">
        <v>481.31</v>
      </c>
      <c r="AE8" s="59">
        <v>73</v>
      </c>
      <c r="AF8" s="59">
        <v>715.5</v>
      </c>
      <c r="AG8" s="59">
        <v>0</v>
      </c>
      <c r="AH8" s="59">
        <v>0</v>
      </c>
      <c r="AI8" s="59">
        <v>0</v>
      </c>
      <c r="AJ8" s="59">
        <v>0</v>
      </c>
      <c r="AK8" s="59">
        <v>51</v>
      </c>
      <c r="AL8" s="59">
        <v>104.05</v>
      </c>
      <c r="AM8" s="59">
        <f>M8+Y8+AA8+AC8+AE8+AG8+AI8+AK8</f>
        <v>7139</v>
      </c>
      <c r="AN8" s="59">
        <f>N8+Z8+AB8+AD8+AF8+AH8+AJ8+AL8</f>
        <v>11318.242835815623</v>
      </c>
      <c r="AO8" s="59">
        <v>994</v>
      </c>
      <c r="AP8" s="59">
        <v>1567.97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635</v>
      </c>
      <c r="AZ8" s="59">
        <v>3171.56</v>
      </c>
      <c r="BA8" s="59">
        <f>AQ8+AS8+AU8+AW8+AY8</f>
        <v>635</v>
      </c>
      <c r="BB8" s="59">
        <v>3171.56</v>
      </c>
      <c r="BC8" s="59">
        <v>7256</v>
      </c>
      <c r="BD8" s="59">
        <v>13624.66</v>
      </c>
    </row>
    <row r="9" spans="1:56" s="105" customFormat="1" ht="15.75" x14ac:dyDescent="0.25">
      <c r="A9" s="59">
        <v>2</v>
      </c>
      <c r="B9" s="59" t="s">
        <v>37</v>
      </c>
      <c r="C9" s="190">
        <f>'Crop Loan'!GW12</f>
        <v>19400</v>
      </c>
      <c r="D9" s="190">
        <f>'Crop Loan'!GX12</f>
        <v>20123</v>
      </c>
      <c r="E9" s="59">
        <v>1732</v>
      </c>
      <c r="F9" s="59">
        <v>2271.52</v>
      </c>
      <c r="G9" s="59">
        <v>1007</v>
      </c>
      <c r="H9" s="59">
        <v>569.94834801249999</v>
      </c>
      <c r="I9" s="59">
        <v>558</v>
      </c>
      <c r="J9" s="59">
        <v>865.19430000312491</v>
      </c>
      <c r="K9" s="59">
        <v>211</v>
      </c>
      <c r="L9" s="59">
        <v>328.56378390624991</v>
      </c>
      <c r="M9" s="190">
        <f t="shared" ref="M9:M19" si="0">C9+E9+I9+K9</f>
        <v>21901</v>
      </c>
      <c r="N9" s="190">
        <f t="shared" ref="N9:N19" si="1">D9+F9+J9+L9</f>
        <v>23588.278083909376</v>
      </c>
      <c r="O9" s="59">
        <v>714</v>
      </c>
      <c r="P9" s="59">
        <v>2839.26</v>
      </c>
      <c r="Q9" s="59">
        <v>29</v>
      </c>
      <c r="R9" s="59">
        <v>729.42</v>
      </c>
      <c r="S9" s="59">
        <v>30</v>
      </c>
      <c r="T9" s="59">
        <v>222.59</v>
      </c>
      <c r="U9" s="59">
        <v>94</v>
      </c>
      <c r="V9" s="59">
        <v>359.99</v>
      </c>
      <c r="W9" s="59">
        <v>34</v>
      </c>
      <c r="X9" s="59">
        <v>123.9</v>
      </c>
      <c r="Y9" s="59">
        <f t="shared" ref="Y9:Y19" si="2">O9+Q9+S9+U9+W9</f>
        <v>901</v>
      </c>
      <c r="Z9" s="59">
        <f t="shared" ref="Z9:Z19" si="3">P9+R9+T9+V9+X9</f>
        <v>4275.16</v>
      </c>
      <c r="AA9" s="59">
        <v>0</v>
      </c>
      <c r="AB9" s="59">
        <v>0</v>
      </c>
      <c r="AC9" s="59">
        <v>1729</v>
      </c>
      <c r="AD9" s="59">
        <v>1730.15</v>
      </c>
      <c r="AE9" s="59">
        <v>280</v>
      </c>
      <c r="AF9" s="59">
        <v>2796.7</v>
      </c>
      <c r="AG9" s="59">
        <v>0</v>
      </c>
      <c r="AH9" s="59">
        <v>0</v>
      </c>
      <c r="AI9" s="59">
        <v>0</v>
      </c>
      <c r="AJ9" s="59">
        <v>0</v>
      </c>
      <c r="AK9" s="59">
        <v>188</v>
      </c>
      <c r="AL9" s="59">
        <v>374.11</v>
      </c>
      <c r="AM9" s="59">
        <f t="shared" ref="AM9:AM19" si="4">M9+Y9+AA9+AC9+AE9+AG9+AI9+AK9</f>
        <v>24999</v>
      </c>
      <c r="AN9" s="59">
        <f t="shared" ref="AN9:AN19" si="5">N9+Z9+AB9+AD9+AF9+AH9+AJ9+AL9</f>
        <v>32764.398083909378</v>
      </c>
      <c r="AO9" s="59">
        <v>3253</v>
      </c>
      <c r="AP9" s="59">
        <v>5051.95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1414</v>
      </c>
      <c r="AZ9" s="59">
        <v>7066.25</v>
      </c>
      <c r="BA9" s="59">
        <v>1414</v>
      </c>
      <c r="BB9" s="59">
        <v>7066.25</v>
      </c>
      <c r="BC9" s="59">
        <v>23108</v>
      </c>
      <c r="BD9" s="59">
        <v>40745.910000000003</v>
      </c>
    </row>
    <row r="10" spans="1:56" s="105" customFormat="1" ht="15.75" x14ac:dyDescent="0.25">
      <c r="A10" s="59">
        <v>3</v>
      </c>
      <c r="B10" s="59" t="s">
        <v>38</v>
      </c>
      <c r="C10" s="190">
        <f>'Crop Loan'!GW13</f>
        <v>12800</v>
      </c>
      <c r="D10" s="190">
        <f>'Crop Loan'!GX13</f>
        <v>15648</v>
      </c>
      <c r="E10" s="59">
        <v>260</v>
      </c>
      <c r="F10" s="59">
        <v>220.37955461249996</v>
      </c>
      <c r="G10" s="59">
        <v>44</v>
      </c>
      <c r="H10" s="59">
        <v>46.562435493749994</v>
      </c>
      <c r="I10" s="59">
        <v>492</v>
      </c>
      <c r="J10" s="59">
        <v>766.58523135312487</v>
      </c>
      <c r="K10" s="59">
        <v>117</v>
      </c>
      <c r="L10" s="59">
        <v>182.52261734999999</v>
      </c>
      <c r="M10" s="190">
        <f t="shared" si="0"/>
        <v>13669</v>
      </c>
      <c r="N10" s="190">
        <f t="shared" si="1"/>
        <v>16817.487403315627</v>
      </c>
      <c r="O10" s="59">
        <v>881</v>
      </c>
      <c r="P10" s="59">
        <v>3504.33</v>
      </c>
      <c r="Q10" s="59">
        <v>27</v>
      </c>
      <c r="R10" s="59">
        <v>903.52</v>
      </c>
      <c r="S10" s="59">
        <v>38</v>
      </c>
      <c r="T10" s="59">
        <v>275.60000000000002</v>
      </c>
      <c r="U10" s="59">
        <v>110</v>
      </c>
      <c r="V10" s="59">
        <v>450.58</v>
      </c>
      <c r="W10" s="59">
        <v>41</v>
      </c>
      <c r="X10" s="59">
        <v>147.83000000000001</v>
      </c>
      <c r="Y10" s="59">
        <f t="shared" si="2"/>
        <v>1097</v>
      </c>
      <c r="Z10" s="59">
        <f t="shared" si="3"/>
        <v>5281.8600000000006</v>
      </c>
      <c r="AA10" s="59">
        <v>0</v>
      </c>
      <c r="AB10" s="59">
        <v>0</v>
      </c>
      <c r="AC10" s="59">
        <v>520</v>
      </c>
      <c r="AD10" s="59">
        <v>520.30999999999995</v>
      </c>
      <c r="AE10" s="59">
        <v>114</v>
      </c>
      <c r="AF10" s="59">
        <v>1118.7</v>
      </c>
      <c r="AG10" s="59">
        <v>0</v>
      </c>
      <c r="AH10" s="59">
        <v>0</v>
      </c>
      <c r="AI10" s="59">
        <v>0</v>
      </c>
      <c r="AJ10" s="59">
        <v>0</v>
      </c>
      <c r="AK10" s="59">
        <v>55</v>
      </c>
      <c r="AL10" s="59">
        <v>112.51</v>
      </c>
      <c r="AM10" s="59">
        <f t="shared" si="4"/>
        <v>15455</v>
      </c>
      <c r="AN10" s="59">
        <f t="shared" si="5"/>
        <v>23850.867403315628</v>
      </c>
      <c r="AO10" s="59">
        <v>1987</v>
      </c>
      <c r="AP10" s="59">
        <v>3197.46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804</v>
      </c>
      <c r="AZ10" s="59">
        <v>4008.92</v>
      </c>
      <c r="BA10" s="59">
        <v>804</v>
      </c>
      <c r="BB10" s="59">
        <v>4008.92</v>
      </c>
      <c r="BC10" s="59">
        <v>14053</v>
      </c>
      <c r="BD10" s="59">
        <v>25325.38</v>
      </c>
    </row>
    <row r="11" spans="1:56" s="105" customFormat="1" ht="15.75" x14ac:dyDescent="0.25">
      <c r="A11" s="59">
        <v>4</v>
      </c>
      <c r="B11" s="59" t="s">
        <v>39</v>
      </c>
      <c r="C11" s="190">
        <f>'Crop Loan'!GW14</f>
        <v>2671</v>
      </c>
      <c r="D11" s="190">
        <f>'Crop Loan'!GX14</f>
        <v>2978</v>
      </c>
      <c r="E11" s="59">
        <v>576</v>
      </c>
      <c r="F11" s="59">
        <v>745.30512456562508</v>
      </c>
      <c r="G11" s="59">
        <v>315</v>
      </c>
      <c r="H11" s="59">
        <v>184.60359526562496</v>
      </c>
      <c r="I11" s="59">
        <v>84</v>
      </c>
      <c r="J11" s="59">
        <v>131.42107650937498</v>
      </c>
      <c r="K11" s="59">
        <v>34</v>
      </c>
      <c r="L11" s="59">
        <v>51.137037265624983</v>
      </c>
      <c r="M11" s="190">
        <f t="shared" si="0"/>
        <v>3365</v>
      </c>
      <c r="N11" s="190">
        <f t="shared" si="1"/>
        <v>3905.8632383406252</v>
      </c>
      <c r="O11" s="59">
        <v>277</v>
      </c>
      <c r="P11" s="59">
        <v>1101.24</v>
      </c>
      <c r="Q11" s="59">
        <v>9</v>
      </c>
      <c r="R11" s="59">
        <v>281.33999999999997</v>
      </c>
      <c r="S11" s="59">
        <v>13</v>
      </c>
      <c r="T11" s="59">
        <v>85.82</v>
      </c>
      <c r="U11" s="59">
        <v>36</v>
      </c>
      <c r="V11" s="59">
        <v>143.01</v>
      </c>
      <c r="W11" s="59">
        <v>14</v>
      </c>
      <c r="X11" s="59">
        <v>47.72</v>
      </c>
      <c r="Y11" s="59">
        <f t="shared" si="2"/>
        <v>349</v>
      </c>
      <c r="Z11" s="59">
        <f t="shared" si="3"/>
        <v>1659.1299999999999</v>
      </c>
      <c r="AA11" s="59">
        <v>0</v>
      </c>
      <c r="AB11" s="59">
        <v>0</v>
      </c>
      <c r="AC11" s="59">
        <v>220</v>
      </c>
      <c r="AD11" s="59">
        <v>221.13</v>
      </c>
      <c r="AE11" s="59">
        <v>65</v>
      </c>
      <c r="AF11" s="59">
        <v>637.41999999999996</v>
      </c>
      <c r="AG11" s="59">
        <v>0</v>
      </c>
      <c r="AH11" s="59">
        <v>0</v>
      </c>
      <c r="AI11" s="59">
        <v>0</v>
      </c>
      <c r="AJ11" s="59">
        <v>0</v>
      </c>
      <c r="AK11" s="59">
        <v>24</v>
      </c>
      <c r="AL11" s="59">
        <v>47.8</v>
      </c>
      <c r="AM11" s="59">
        <f t="shared" si="4"/>
        <v>4023</v>
      </c>
      <c r="AN11" s="59">
        <f t="shared" si="5"/>
        <v>6471.3432383406252</v>
      </c>
      <c r="AO11" s="59">
        <v>459</v>
      </c>
      <c r="AP11" s="59">
        <v>930.89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212</v>
      </c>
      <c r="AZ11" s="59">
        <v>1065.6400000000001</v>
      </c>
      <c r="BA11" s="59">
        <v>212</v>
      </c>
      <c r="BB11" s="59">
        <v>1065.6400000000001</v>
      </c>
      <c r="BC11" s="59">
        <v>3274</v>
      </c>
      <c r="BD11" s="59">
        <v>7271.46</v>
      </c>
    </row>
    <row r="12" spans="1:56" s="105" customFormat="1" ht="15.75" x14ac:dyDescent="0.25">
      <c r="A12" s="59">
        <v>5</v>
      </c>
      <c r="B12" s="59" t="s">
        <v>40</v>
      </c>
      <c r="C12" s="190">
        <f>'Crop Loan'!GW15</f>
        <v>8300</v>
      </c>
      <c r="D12" s="190">
        <f>'Crop Loan'!GX15</f>
        <v>9602</v>
      </c>
      <c r="E12" s="59">
        <v>12</v>
      </c>
      <c r="F12" s="59">
        <v>8.7054982312499973</v>
      </c>
      <c r="G12" s="59">
        <v>8</v>
      </c>
      <c r="H12" s="59">
        <v>1.3843605749999999</v>
      </c>
      <c r="I12" s="59">
        <v>510</v>
      </c>
      <c r="J12" s="59">
        <v>788.49096263124977</v>
      </c>
      <c r="K12" s="59">
        <v>58</v>
      </c>
      <c r="L12" s="59">
        <v>87.653984484375002</v>
      </c>
      <c r="M12" s="190">
        <f t="shared" si="0"/>
        <v>8880</v>
      </c>
      <c r="N12" s="190">
        <f t="shared" si="1"/>
        <v>10486.850445346874</v>
      </c>
      <c r="O12" s="59">
        <v>711</v>
      </c>
      <c r="P12" s="59">
        <v>2836.91</v>
      </c>
      <c r="Q12" s="59">
        <v>23</v>
      </c>
      <c r="R12" s="59">
        <v>736.66</v>
      </c>
      <c r="S12" s="59">
        <v>31</v>
      </c>
      <c r="T12" s="59">
        <v>224.72</v>
      </c>
      <c r="U12" s="59">
        <v>92</v>
      </c>
      <c r="V12" s="59">
        <v>367.2</v>
      </c>
      <c r="W12" s="59">
        <v>31</v>
      </c>
      <c r="X12" s="59">
        <v>112.02</v>
      </c>
      <c r="Y12" s="59">
        <f t="shared" si="2"/>
        <v>888</v>
      </c>
      <c r="Z12" s="59">
        <f t="shared" si="3"/>
        <v>4277.51</v>
      </c>
      <c r="AA12" s="59">
        <v>0</v>
      </c>
      <c r="AB12" s="59">
        <v>0</v>
      </c>
      <c r="AC12" s="59">
        <v>247</v>
      </c>
      <c r="AD12" s="59">
        <v>247.15</v>
      </c>
      <c r="AE12" s="59">
        <v>74</v>
      </c>
      <c r="AF12" s="59">
        <v>715.45</v>
      </c>
      <c r="AG12" s="59">
        <v>0</v>
      </c>
      <c r="AH12" s="59">
        <v>0</v>
      </c>
      <c r="AI12" s="59">
        <v>0</v>
      </c>
      <c r="AJ12" s="59">
        <v>0</v>
      </c>
      <c r="AK12" s="59">
        <v>24</v>
      </c>
      <c r="AL12" s="59">
        <v>53.43</v>
      </c>
      <c r="AM12" s="59">
        <f t="shared" si="4"/>
        <v>10113</v>
      </c>
      <c r="AN12" s="59">
        <f t="shared" si="5"/>
        <v>15780.390445346875</v>
      </c>
      <c r="AO12" s="59">
        <v>1032</v>
      </c>
      <c r="AP12" s="59">
        <v>1929.27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733</v>
      </c>
      <c r="AZ12" s="59">
        <v>3653.65</v>
      </c>
      <c r="BA12" s="59">
        <v>733</v>
      </c>
      <c r="BB12" s="59">
        <v>3653.65</v>
      </c>
      <c r="BC12" s="59">
        <v>7614</v>
      </c>
      <c r="BD12" s="59">
        <v>16515.45</v>
      </c>
    </row>
    <row r="13" spans="1:56" s="105" customFormat="1" ht="15.75" x14ac:dyDescent="0.25">
      <c r="A13" s="59">
        <v>6</v>
      </c>
      <c r="B13" s="59" t="s">
        <v>41</v>
      </c>
      <c r="C13" s="190">
        <f>'Crop Loan'!GW16</f>
        <v>3615</v>
      </c>
      <c r="D13" s="190">
        <f>'Crop Loan'!GX16</f>
        <v>3941</v>
      </c>
      <c r="E13" s="59">
        <v>86</v>
      </c>
      <c r="F13" s="59">
        <v>71.680593234374982</v>
      </c>
      <c r="G13" s="59">
        <v>48</v>
      </c>
      <c r="H13" s="59">
        <v>15.449818981249997</v>
      </c>
      <c r="I13" s="59">
        <v>119</v>
      </c>
      <c r="J13" s="59">
        <v>182.52705440312496</v>
      </c>
      <c r="K13" s="59">
        <v>24</v>
      </c>
      <c r="L13" s="59">
        <v>36.525821324999988</v>
      </c>
      <c r="M13" s="190">
        <f t="shared" si="0"/>
        <v>3844</v>
      </c>
      <c r="N13" s="190">
        <f t="shared" si="1"/>
        <v>4231.7334689624995</v>
      </c>
      <c r="O13" s="59">
        <v>335</v>
      </c>
      <c r="P13" s="59">
        <v>1334.97</v>
      </c>
      <c r="Q13" s="59">
        <v>10</v>
      </c>
      <c r="R13" s="59">
        <v>343.29</v>
      </c>
      <c r="S13" s="59">
        <v>14</v>
      </c>
      <c r="T13" s="59">
        <v>104.71</v>
      </c>
      <c r="U13" s="59">
        <v>43</v>
      </c>
      <c r="V13" s="59">
        <v>174.07</v>
      </c>
      <c r="W13" s="59">
        <v>15</v>
      </c>
      <c r="X13" s="59">
        <v>54.82</v>
      </c>
      <c r="Y13" s="59">
        <f t="shared" si="2"/>
        <v>417</v>
      </c>
      <c r="Z13" s="59">
        <f t="shared" si="3"/>
        <v>2011.86</v>
      </c>
      <c r="AA13" s="59">
        <v>0</v>
      </c>
      <c r="AB13" s="59">
        <v>0</v>
      </c>
      <c r="AC13" s="59">
        <v>260</v>
      </c>
      <c r="AD13" s="59">
        <v>260.17</v>
      </c>
      <c r="AE13" s="59">
        <v>52</v>
      </c>
      <c r="AF13" s="59">
        <v>520.33000000000004</v>
      </c>
      <c r="AG13" s="59">
        <v>0</v>
      </c>
      <c r="AH13" s="59">
        <v>0</v>
      </c>
      <c r="AI13" s="59">
        <v>0</v>
      </c>
      <c r="AJ13" s="59">
        <v>0</v>
      </c>
      <c r="AK13" s="59">
        <v>29</v>
      </c>
      <c r="AL13" s="59">
        <v>56.26</v>
      </c>
      <c r="AM13" s="59">
        <f t="shared" si="4"/>
        <v>4602</v>
      </c>
      <c r="AN13" s="59">
        <f t="shared" si="5"/>
        <v>7080.3534689624994</v>
      </c>
      <c r="AO13" s="59">
        <v>604</v>
      </c>
      <c r="AP13" s="59">
        <v>1027.23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583</v>
      </c>
      <c r="AZ13" s="59">
        <v>2917.82</v>
      </c>
      <c r="BA13" s="59">
        <v>583</v>
      </c>
      <c r="BB13" s="59">
        <v>2917.82</v>
      </c>
      <c r="BC13" s="59">
        <v>4611</v>
      </c>
      <c r="BD13" s="59">
        <v>9766.0300000000007</v>
      </c>
    </row>
    <row r="14" spans="1:56" s="105" customFormat="1" ht="15.75" x14ac:dyDescent="0.25">
      <c r="A14" s="59">
        <v>7</v>
      </c>
      <c r="B14" s="59" t="s">
        <v>42</v>
      </c>
      <c r="C14" s="190">
        <f>'Crop Loan'!GW17</f>
        <v>302</v>
      </c>
      <c r="D14" s="190">
        <f>'Crop Loan'!GX17</f>
        <v>384</v>
      </c>
      <c r="E14" s="59">
        <v>184</v>
      </c>
      <c r="F14" s="59">
        <v>236.61029494374995</v>
      </c>
      <c r="G14" s="59">
        <v>105</v>
      </c>
      <c r="H14" s="59">
        <v>58.462611974999987</v>
      </c>
      <c r="I14" s="59">
        <v>14</v>
      </c>
      <c r="J14" s="59">
        <v>21.905731278124996</v>
      </c>
      <c r="K14" s="59">
        <v>5</v>
      </c>
      <c r="L14" s="59">
        <v>7.3078264968749984</v>
      </c>
      <c r="M14" s="190">
        <f t="shared" si="0"/>
        <v>505</v>
      </c>
      <c r="N14" s="190">
        <f t="shared" si="1"/>
        <v>649.82385271875</v>
      </c>
      <c r="O14" s="59">
        <v>126</v>
      </c>
      <c r="P14" s="59">
        <v>500.6</v>
      </c>
      <c r="Q14" s="59">
        <v>4</v>
      </c>
      <c r="R14" s="59">
        <v>128.72</v>
      </c>
      <c r="S14" s="59">
        <v>6</v>
      </c>
      <c r="T14" s="59">
        <v>39.26</v>
      </c>
      <c r="U14" s="59">
        <v>16</v>
      </c>
      <c r="V14" s="59">
        <v>66.739999999999995</v>
      </c>
      <c r="W14" s="59">
        <v>6</v>
      </c>
      <c r="X14" s="59">
        <v>19.100000000000001</v>
      </c>
      <c r="Y14" s="59">
        <f t="shared" si="2"/>
        <v>158</v>
      </c>
      <c r="Z14" s="59">
        <f t="shared" si="3"/>
        <v>754.42000000000007</v>
      </c>
      <c r="AA14" s="59">
        <v>0</v>
      </c>
      <c r="AB14" s="59">
        <v>0</v>
      </c>
      <c r="AC14" s="59">
        <v>78</v>
      </c>
      <c r="AD14" s="59">
        <v>78.08</v>
      </c>
      <c r="AE14" s="59">
        <v>32</v>
      </c>
      <c r="AF14" s="59">
        <v>312.18</v>
      </c>
      <c r="AG14" s="59">
        <v>0</v>
      </c>
      <c r="AH14" s="59">
        <v>0</v>
      </c>
      <c r="AI14" s="59">
        <v>0</v>
      </c>
      <c r="AJ14" s="59">
        <v>0</v>
      </c>
      <c r="AK14" s="59">
        <v>8</v>
      </c>
      <c r="AL14" s="59">
        <v>16.88</v>
      </c>
      <c r="AM14" s="59">
        <f t="shared" si="4"/>
        <v>781</v>
      </c>
      <c r="AN14" s="59">
        <f t="shared" si="5"/>
        <v>1811.3838527187502</v>
      </c>
      <c r="AO14" s="59">
        <v>133</v>
      </c>
      <c r="AP14" s="59">
        <v>314.26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284</v>
      </c>
      <c r="AZ14" s="59">
        <v>1420.84</v>
      </c>
      <c r="BA14" s="59">
        <v>284</v>
      </c>
      <c r="BB14" s="59">
        <v>1420.84</v>
      </c>
      <c r="BC14" s="59">
        <v>1165</v>
      </c>
      <c r="BD14" s="59">
        <v>3515.88</v>
      </c>
    </row>
    <row r="15" spans="1:56" s="105" customFormat="1" ht="15.75" x14ac:dyDescent="0.25">
      <c r="A15" s="59">
        <v>8</v>
      </c>
      <c r="B15" s="59" t="s">
        <v>43</v>
      </c>
      <c r="C15" s="190">
        <f>'Crop Loan'!GW18</f>
        <v>0</v>
      </c>
      <c r="D15" s="190">
        <f>'Crop Loan'!GX18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Loan'!GW19</f>
        <v>5700</v>
      </c>
      <c r="D16" s="190">
        <f>'Crop Loan'!GX19</f>
        <v>7315</v>
      </c>
      <c r="E16" s="59">
        <v>847</v>
      </c>
      <c r="F16" s="59">
        <v>1560.4672135312494</v>
      </c>
      <c r="G16" s="59">
        <v>547</v>
      </c>
      <c r="H16" s="59">
        <v>386.54275709062489</v>
      </c>
      <c r="I16" s="59">
        <v>324</v>
      </c>
      <c r="J16" s="59">
        <v>503.73864128124984</v>
      </c>
      <c r="K16" s="59">
        <v>51</v>
      </c>
      <c r="L16" s="59">
        <v>80.332846828124985</v>
      </c>
      <c r="M16" s="190">
        <f t="shared" si="0"/>
        <v>6922</v>
      </c>
      <c r="N16" s="190">
        <f t="shared" si="1"/>
        <v>9459.5387016406257</v>
      </c>
      <c r="O16" s="59">
        <v>731</v>
      </c>
      <c r="P16" s="59">
        <v>2920.21</v>
      </c>
      <c r="Q16" s="59">
        <v>23</v>
      </c>
      <c r="R16" s="59">
        <v>750.98</v>
      </c>
      <c r="S16" s="59">
        <v>30</v>
      </c>
      <c r="T16" s="59">
        <v>229.09</v>
      </c>
      <c r="U16" s="59">
        <v>94</v>
      </c>
      <c r="V16" s="59">
        <v>379.04</v>
      </c>
      <c r="W16" s="59">
        <v>31</v>
      </c>
      <c r="X16" s="59">
        <v>121.63</v>
      </c>
      <c r="Y16" s="59">
        <f t="shared" si="2"/>
        <v>909</v>
      </c>
      <c r="Z16" s="59">
        <f t="shared" si="3"/>
        <v>4400.9500000000007</v>
      </c>
      <c r="AA16" s="59">
        <v>0</v>
      </c>
      <c r="AB16" s="59">
        <v>0</v>
      </c>
      <c r="AC16" s="59">
        <v>429</v>
      </c>
      <c r="AD16" s="59">
        <v>429.29</v>
      </c>
      <c r="AE16" s="59">
        <v>115</v>
      </c>
      <c r="AF16" s="59">
        <v>1144.73</v>
      </c>
      <c r="AG16" s="59">
        <v>0</v>
      </c>
      <c r="AH16" s="59">
        <v>0</v>
      </c>
      <c r="AI16" s="59">
        <v>0</v>
      </c>
      <c r="AJ16" s="59">
        <v>0</v>
      </c>
      <c r="AK16" s="59">
        <v>46</v>
      </c>
      <c r="AL16" s="59">
        <v>92.82</v>
      </c>
      <c r="AM16" s="59">
        <f t="shared" si="4"/>
        <v>8421</v>
      </c>
      <c r="AN16" s="59">
        <f t="shared" si="5"/>
        <v>15527.328701640627</v>
      </c>
      <c r="AO16" s="59">
        <v>1234</v>
      </c>
      <c r="AP16" s="59">
        <v>2377.7600000000002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781</v>
      </c>
      <c r="AZ16" s="59">
        <v>3907.34</v>
      </c>
      <c r="BA16" s="59">
        <v>781</v>
      </c>
      <c r="BB16" s="59">
        <v>3907.34</v>
      </c>
      <c r="BC16" s="59">
        <v>9002</v>
      </c>
      <c r="BD16" s="59">
        <v>19759.09</v>
      </c>
    </row>
    <row r="17" spans="1:56" s="105" customFormat="1" ht="15.75" x14ac:dyDescent="0.25">
      <c r="A17" s="59">
        <v>10</v>
      </c>
      <c r="B17" s="59" t="s">
        <v>45</v>
      </c>
      <c r="C17" s="190">
        <f>'Crop Loan'!GW20</f>
        <v>20781</v>
      </c>
      <c r="D17" s="190">
        <f>'Crop Loan'!GX20</f>
        <v>27172</v>
      </c>
      <c r="E17" s="59">
        <v>874</v>
      </c>
      <c r="F17" s="59">
        <v>1571.7550766812499</v>
      </c>
      <c r="G17" s="59">
        <v>474</v>
      </c>
      <c r="H17" s="59">
        <v>385.35806390624992</v>
      </c>
      <c r="I17" s="59">
        <v>1262</v>
      </c>
      <c r="J17" s="59">
        <v>1963.9373282937502</v>
      </c>
      <c r="K17" s="59">
        <v>357</v>
      </c>
      <c r="L17" s="59">
        <v>554.95554550312499</v>
      </c>
      <c r="M17" s="190">
        <f t="shared" si="0"/>
        <v>23274</v>
      </c>
      <c r="N17" s="190">
        <f t="shared" si="1"/>
        <v>31262.647950478124</v>
      </c>
      <c r="O17" s="59">
        <v>2276</v>
      </c>
      <c r="P17" s="59">
        <v>9106.39</v>
      </c>
      <c r="Q17" s="59">
        <v>71</v>
      </c>
      <c r="R17" s="59">
        <v>2348.02</v>
      </c>
      <c r="S17" s="59">
        <v>95</v>
      </c>
      <c r="T17" s="59">
        <v>716.2</v>
      </c>
      <c r="U17" s="59">
        <v>297</v>
      </c>
      <c r="V17" s="59">
        <v>1175.1400000000001</v>
      </c>
      <c r="W17" s="59">
        <v>96</v>
      </c>
      <c r="X17" s="59">
        <v>362.45</v>
      </c>
      <c r="Y17" s="59">
        <f t="shared" si="2"/>
        <v>2835</v>
      </c>
      <c r="Z17" s="59">
        <f t="shared" si="3"/>
        <v>13708.2</v>
      </c>
      <c r="AA17" s="59">
        <v>0</v>
      </c>
      <c r="AB17" s="59">
        <v>0</v>
      </c>
      <c r="AC17" s="59">
        <v>4941</v>
      </c>
      <c r="AD17" s="59">
        <v>4943.03</v>
      </c>
      <c r="AE17" s="59">
        <v>775</v>
      </c>
      <c r="AF17" s="59">
        <v>7713.78</v>
      </c>
      <c r="AG17" s="59">
        <v>0</v>
      </c>
      <c r="AH17" s="59">
        <v>0</v>
      </c>
      <c r="AI17" s="59">
        <v>0</v>
      </c>
      <c r="AJ17" s="59">
        <v>0</v>
      </c>
      <c r="AK17" s="59">
        <v>535</v>
      </c>
      <c r="AL17" s="59">
        <v>1068.71</v>
      </c>
      <c r="AM17" s="59">
        <f t="shared" si="4"/>
        <v>32360</v>
      </c>
      <c r="AN17" s="59">
        <f t="shared" si="5"/>
        <v>58696.367950478125</v>
      </c>
      <c r="AO17" s="59">
        <v>4536</v>
      </c>
      <c r="AP17" s="59">
        <v>8411.2999999999993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1460</v>
      </c>
      <c r="AZ17" s="59">
        <v>7281.92</v>
      </c>
      <c r="BA17" s="59">
        <v>1460</v>
      </c>
      <c r="BB17" s="59">
        <v>7281.92</v>
      </c>
      <c r="BC17" s="59">
        <v>31703</v>
      </c>
      <c r="BD17" s="59">
        <v>63357.29</v>
      </c>
    </row>
    <row r="18" spans="1:56" s="105" customFormat="1" ht="15.75" x14ac:dyDescent="0.25">
      <c r="A18" s="59">
        <v>11</v>
      </c>
      <c r="B18" s="59" t="s">
        <v>46</v>
      </c>
      <c r="C18" s="190">
        <f>'Crop Loan'!GW21</f>
        <v>602</v>
      </c>
      <c r="D18" s="190">
        <f>'Crop Loan'!GX21</f>
        <v>713</v>
      </c>
      <c r="E18" s="59">
        <v>205</v>
      </c>
      <c r="F18" s="59">
        <v>428.39304216562499</v>
      </c>
      <c r="G18" s="59">
        <v>105</v>
      </c>
      <c r="H18" s="59">
        <v>105.72610186249997</v>
      </c>
      <c r="I18" s="59">
        <v>28</v>
      </c>
      <c r="J18" s="59">
        <v>43.811462556249992</v>
      </c>
      <c r="K18" s="59">
        <v>28</v>
      </c>
      <c r="L18" s="59">
        <v>43.811462556249992</v>
      </c>
      <c r="M18" s="190">
        <f t="shared" si="0"/>
        <v>863</v>
      </c>
      <c r="N18" s="190">
        <f t="shared" si="1"/>
        <v>1229.0159672781251</v>
      </c>
      <c r="O18" s="59">
        <v>176</v>
      </c>
      <c r="P18" s="59">
        <v>700.89</v>
      </c>
      <c r="Q18" s="59">
        <v>6</v>
      </c>
      <c r="R18" s="59">
        <v>181.17</v>
      </c>
      <c r="S18" s="59">
        <v>7</v>
      </c>
      <c r="T18" s="59">
        <v>55.27</v>
      </c>
      <c r="U18" s="59">
        <v>23</v>
      </c>
      <c r="V18" s="59">
        <v>90.61</v>
      </c>
      <c r="W18" s="59">
        <v>8</v>
      </c>
      <c r="X18" s="59">
        <v>28.6</v>
      </c>
      <c r="Y18" s="59">
        <f t="shared" si="2"/>
        <v>220</v>
      </c>
      <c r="Z18" s="59">
        <f t="shared" si="3"/>
        <v>1056.5399999999997</v>
      </c>
      <c r="AA18" s="59">
        <v>0</v>
      </c>
      <c r="AB18" s="59">
        <v>0</v>
      </c>
      <c r="AC18" s="59">
        <v>26</v>
      </c>
      <c r="AD18" s="59">
        <v>26</v>
      </c>
      <c r="AE18" s="59">
        <v>32</v>
      </c>
      <c r="AF18" s="59">
        <v>312.22000000000003</v>
      </c>
      <c r="AG18" s="59">
        <v>0</v>
      </c>
      <c r="AH18" s="59">
        <v>0</v>
      </c>
      <c r="AI18" s="59">
        <v>0</v>
      </c>
      <c r="AJ18" s="59">
        <v>0</v>
      </c>
      <c r="AK18" s="59">
        <v>2</v>
      </c>
      <c r="AL18" s="59">
        <v>5.62</v>
      </c>
      <c r="AM18" s="59">
        <f t="shared" si="4"/>
        <v>1143</v>
      </c>
      <c r="AN18" s="59">
        <f t="shared" si="5"/>
        <v>2629.3959672781248</v>
      </c>
      <c r="AO18" s="59">
        <v>202</v>
      </c>
      <c r="AP18" s="59">
        <v>468.11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102</v>
      </c>
      <c r="AZ18" s="59">
        <v>507.46</v>
      </c>
      <c r="BA18" s="59">
        <v>102</v>
      </c>
      <c r="BB18" s="59">
        <v>507.46</v>
      </c>
      <c r="BC18" s="59">
        <v>1450</v>
      </c>
      <c r="BD18" s="59">
        <v>3628.2</v>
      </c>
    </row>
    <row r="19" spans="1:56" s="105" customFormat="1" ht="15.75" x14ac:dyDescent="0.25">
      <c r="A19" s="59">
        <v>12</v>
      </c>
      <c r="B19" s="59" t="s">
        <v>47</v>
      </c>
      <c r="C19" s="190">
        <f>'Crop Loan'!GW22</f>
        <v>2869</v>
      </c>
      <c r="D19" s="190">
        <f>'Crop Loan'!GX22</f>
        <v>3552</v>
      </c>
      <c r="E19" s="59">
        <v>130</v>
      </c>
      <c r="F19" s="59">
        <v>275.69629592187499</v>
      </c>
      <c r="G19" s="59">
        <v>85</v>
      </c>
      <c r="H19" s="59">
        <v>68.361677496874989</v>
      </c>
      <c r="I19" s="59">
        <v>273</v>
      </c>
      <c r="J19" s="59">
        <v>423.43685382499996</v>
      </c>
      <c r="K19" s="59">
        <v>104</v>
      </c>
      <c r="L19" s="59">
        <v>160.62576017812498</v>
      </c>
      <c r="M19" s="190">
        <f t="shared" si="0"/>
        <v>3376</v>
      </c>
      <c r="N19" s="190">
        <f t="shared" si="1"/>
        <v>4411.7589099249999</v>
      </c>
      <c r="O19" s="59">
        <v>438</v>
      </c>
      <c r="P19" s="59">
        <v>1752.11</v>
      </c>
      <c r="Q19" s="59">
        <v>14</v>
      </c>
      <c r="R19" s="59">
        <v>450.56</v>
      </c>
      <c r="S19" s="59">
        <v>18</v>
      </c>
      <c r="T19" s="59">
        <v>137.43</v>
      </c>
      <c r="U19" s="59">
        <v>57</v>
      </c>
      <c r="V19" s="59">
        <v>226.51</v>
      </c>
      <c r="W19" s="59">
        <v>20</v>
      </c>
      <c r="X19" s="59">
        <v>73.94</v>
      </c>
      <c r="Y19" s="59">
        <f t="shared" si="2"/>
        <v>547</v>
      </c>
      <c r="Z19" s="59">
        <f t="shared" si="3"/>
        <v>2640.5499999999997</v>
      </c>
      <c r="AA19" s="59">
        <v>0</v>
      </c>
      <c r="AB19" s="59">
        <v>0</v>
      </c>
      <c r="AC19" s="59">
        <v>442</v>
      </c>
      <c r="AD19" s="59">
        <v>442.3</v>
      </c>
      <c r="AE19" s="59">
        <v>142</v>
      </c>
      <c r="AF19" s="59">
        <v>1417.87</v>
      </c>
      <c r="AG19" s="59">
        <v>0</v>
      </c>
      <c r="AH19" s="59">
        <v>0</v>
      </c>
      <c r="AI19" s="59">
        <v>0</v>
      </c>
      <c r="AJ19" s="59">
        <v>0</v>
      </c>
      <c r="AK19" s="59">
        <v>47</v>
      </c>
      <c r="AL19" s="59">
        <v>95.63</v>
      </c>
      <c r="AM19" s="59">
        <f t="shared" si="4"/>
        <v>4554</v>
      </c>
      <c r="AN19" s="59">
        <f t="shared" si="5"/>
        <v>9008.1089099249984</v>
      </c>
      <c r="AO19" s="59">
        <v>713</v>
      </c>
      <c r="AP19" s="59">
        <v>1452.99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948</v>
      </c>
      <c r="AZ19" s="59">
        <v>4744.63</v>
      </c>
      <c r="BA19" s="59">
        <v>948</v>
      </c>
      <c r="BB19" s="59">
        <v>4744.63</v>
      </c>
      <c r="BC19" s="59">
        <v>5702</v>
      </c>
      <c r="BD19" s="59">
        <v>14431.18</v>
      </c>
    </row>
    <row r="20" spans="1:56" s="107" customFormat="1" ht="15.75" x14ac:dyDescent="0.25">
      <c r="A20" s="106"/>
      <c r="B20" s="91" t="s">
        <v>48</v>
      </c>
      <c r="C20" s="188">
        <f>SUM(C8:C19)</f>
        <v>82733</v>
      </c>
      <c r="D20" s="188">
        <f t="shared" ref="D20:BD20" si="6">SUM(D8:D19)</f>
        <v>98510</v>
      </c>
      <c r="E20" s="188">
        <f t="shared" si="6"/>
        <v>4995</v>
      </c>
      <c r="F20" s="188">
        <f t="shared" si="6"/>
        <v>7460.5959479968751</v>
      </c>
      <c r="G20" s="188">
        <f t="shared" si="6"/>
        <v>2788</v>
      </c>
      <c r="H20" s="188">
        <f t="shared" si="6"/>
        <v>1837.7342262593747</v>
      </c>
      <c r="I20" s="188">
        <f t="shared" si="6"/>
        <v>3804</v>
      </c>
      <c r="J20" s="188">
        <f t="shared" si="6"/>
        <v>5910.0704584906243</v>
      </c>
      <c r="K20" s="188">
        <f t="shared" si="6"/>
        <v>1073</v>
      </c>
      <c r="L20" s="188">
        <f t="shared" si="6"/>
        <v>1664.8444512437497</v>
      </c>
      <c r="M20" s="188">
        <f t="shared" si="6"/>
        <v>92605</v>
      </c>
      <c r="N20" s="188">
        <f t="shared" si="6"/>
        <v>113545.51085773125</v>
      </c>
      <c r="O20" s="188">
        <f t="shared" si="6"/>
        <v>7085</v>
      </c>
      <c r="P20" s="188">
        <f t="shared" si="6"/>
        <v>28265.68</v>
      </c>
      <c r="Q20" s="188">
        <f t="shared" si="6"/>
        <v>231</v>
      </c>
      <c r="R20" s="188">
        <f t="shared" si="6"/>
        <v>7282.7500000000009</v>
      </c>
      <c r="S20" s="188">
        <f t="shared" si="6"/>
        <v>298</v>
      </c>
      <c r="T20" s="188">
        <f t="shared" si="6"/>
        <v>2221.6</v>
      </c>
      <c r="U20" s="188">
        <f t="shared" si="6"/>
        <v>917</v>
      </c>
      <c r="V20" s="188">
        <f t="shared" si="6"/>
        <v>3649.8599999999997</v>
      </c>
      <c r="W20" s="188">
        <f t="shared" si="6"/>
        <v>316</v>
      </c>
      <c r="X20" s="188">
        <f t="shared" si="6"/>
        <v>1161.1600000000001</v>
      </c>
      <c r="Y20" s="188">
        <f t="shared" si="6"/>
        <v>8847</v>
      </c>
      <c r="Z20" s="188">
        <f t="shared" si="6"/>
        <v>42581.05</v>
      </c>
      <c r="AA20" s="188">
        <f t="shared" si="6"/>
        <v>0</v>
      </c>
      <c r="AB20" s="188">
        <f t="shared" si="6"/>
        <v>0</v>
      </c>
      <c r="AC20" s="188">
        <f t="shared" si="6"/>
        <v>9375</v>
      </c>
      <c r="AD20" s="188">
        <f t="shared" si="6"/>
        <v>9378.9199999999983</v>
      </c>
      <c r="AE20" s="188">
        <f t="shared" si="6"/>
        <v>1754</v>
      </c>
      <c r="AF20" s="188">
        <f t="shared" si="6"/>
        <v>17404.88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1009</v>
      </c>
      <c r="AL20" s="188">
        <f t="shared" si="6"/>
        <v>2027.8199999999997</v>
      </c>
      <c r="AM20" s="188">
        <f t="shared" si="6"/>
        <v>113590</v>
      </c>
      <c r="AN20" s="188">
        <f t="shared" si="6"/>
        <v>184938.18085773126</v>
      </c>
      <c r="AO20" s="188">
        <f t="shared" si="6"/>
        <v>15147</v>
      </c>
      <c r="AP20" s="188">
        <f t="shared" si="6"/>
        <v>26729.190000000002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0</v>
      </c>
      <c r="AX20" s="188">
        <f t="shared" si="6"/>
        <v>0</v>
      </c>
      <c r="AY20" s="188">
        <f t="shared" si="6"/>
        <v>7956</v>
      </c>
      <c r="AZ20" s="188">
        <f t="shared" si="6"/>
        <v>39746.03</v>
      </c>
      <c r="BA20" s="188">
        <f t="shared" si="6"/>
        <v>7956</v>
      </c>
      <c r="BB20" s="188">
        <f t="shared" si="6"/>
        <v>39746.03</v>
      </c>
      <c r="BC20" s="188">
        <f t="shared" si="6"/>
        <v>108938</v>
      </c>
      <c r="BD20" s="188">
        <f t="shared" si="6"/>
        <v>217940.53000000003</v>
      </c>
    </row>
    <row r="21" spans="1:56" s="105" customFormat="1" ht="15.75" x14ac:dyDescent="0.25">
      <c r="A21" s="59">
        <v>13</v>
      </c>
      <c r="B21" s="59" t="s">
        <v>49</v>
      </c>
      <c r="C21" s="190">
        <f>'Crop Loan'!GW24</f>
        <v>1214</v>
      </c>
      <c r="D21" s="190">
        <f>'Crop Loan'!GX24</f>
        <v>1630</v>
      </c>
      <c r="E21" s="59">
        <v>93</v>
      </c>
      <c r="F21" s="59">
        <v>150.10994427187498</v>
      </c>
      <c r="G21" s="59">
        <v>55</v>
      </c>
      <c r="H21" s="59">
        <v>37.67501808437499</v>
      </c>
      <c r="I21" s="59">
        <v>142</v>
      </c>
      <c r="J21" s="59">
        <v>219.02181635624999</v>
      </c>
      <c r="K21" s="59">
        <v>94</v>
      </c>
      <c r="L21" s="59">
        <v>146.01454423749999</v>
      </c>
      <c r="M21" s="190">
        <f t="shared" ref="M21:M34" si="7">C21+E21+I21+K21</f>
        <v>1543</v>
      </c>
      <c r="N21" s="190">
        <f t="shared" ref="N21:N34" si="8">D21+F21+J21+L21</f>
        <v>2145.1463048656251</v>
      </c>
      <c r="O21" s="59">
        <v>146</v>
      </c>
      <c r="P21" s="59">
        <v>584.04</v>
      </c>
      <c r="Q21" s="59">
        <v>4</v>
      </c>
      <c r="R21" s="59">
        <v>150.18</v>
      </c>
      <c r="S21" s="59">
        <v>6</v>
      </c>
      <c r="T21" s="59">
        <v>45.81</v>
      </c>
      <c r="U21" s="59">
        <v>19</v>
      </c>
      <c r="V21" s="59">
        <v>73.91</v>
      </c>
      <c r="W21" s="59">
        <v>7</v>
      </c>
      <c r="X21" s="59">
        <v>26.22</v>
      </c>
      <c r="Y21" s="59">
        <f>O21+Q21+S21+U21+W21</f>
        <v>182</v>
      </c>
      <c r="Z21" s="59">
        <f>P21+R21+T21+V21+X21</f>
        <v>880.16</v>
      </c>
      <c r="AA21" s="59">
        <v>0</v>
      </c>
      <c r="AB21" s="59">
        <v>0</v>
      </c>
      <c r="AC21" s="59">
        <v>78</v>
      </c>
      <c r="AD21" s="59">
        <v>78.08</v>
      </c>
      <c r="AE21" s="59">
        <v>32</v>
      </c>
      <c r="AF21" s="59">
        <v>312.18</v>
      </c>
      <c r="AG21" s="59">
        <v>0</v>
      </c>
      <c r="AH21" s="59">
        <v>0</v>
      </c>
      <c r="AI21" s="59">
        <v>0</v>
      </c>
      <c r="AJ21" s="59">
        <v>0</v>
      </c>
      <c r="AK21" s="59">
        <v>8</v>
      </c>
      <c r="AL21" s="59">
        <v>16.88</v>
      </c>
      <c r="AM21" s="59">
        <f t="shared" ref="AM21:AM34" si="9">M21+Y21+AA21+AC21+AE21+AG21+AI21+AK21</f>
        <v>1843</v>
      </c>
      <c r="AN21" s="59">
        <f t="shared" ref="AN21:AN34" si="10">N21+Z21+AB21+AD21+AF21+AH21+AJ21+AL21</f>
        <v>3432.4463048656248</v>
      </c>
      <c r="AO21" s="59">
        <v>261</v>
      </c>
      <c r="AP21" s="59">
        <v>534.47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634</v>
      </c>
      <c r="AZ21" s="59">
        <v>3171.54</v>
      </c>
      <c r="BA21" s="59">
        <v>634</v>
      </c>
      <c r="BB21" s="59">
        <v>3171.54</v>
      </c>
      <c r="BC21" s="59">
        <v>2377</v>
      </c>
      <c r="BD21" s="59">
        <v>6734.71</v>
      </c>
    </row>
    <row r="22" spans="1:56" s="105" customFormat="1" ht="15.75" x14ac:dyDescent="0.25">
      <c r="A22" s="59">
        <v>14</v>
      </c>
      <c r="B22" s="59" t="s">
        <v>50</v>
      </c>
      <c r="C22" s="190">
        <f>'Crop Loan'!GW25</f>
        <v>0</v>
      </c>
      <c r="D22" s="190">
        <f>'Crop Loan'!GX25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Loan'!GW26</f>
        <v>0</v>
      </c>
      <c r="D23" s="190">
        <f>'Crop Loan'!GX26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Loan'!GW27</f>
        <v>0</v>
      </c>
      <c r="D24" s="190">
        <f>'Crop Loan'!GX27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Loan'!GW28</f>
        <v>0</v>
      </c>
      <c r="D25" s="190">
        <f>'Crop Loan'!GX28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Loan'!GW29</f>
        <v>3100</v>
      </c>
      <c r="D26" s="190">
        <f>'Crop Loan'!GX29</f>
        <v>3473</v>
      </c>
      <c r="E26" s="59">
        <v>191</v>
      </c>
      <c r="F26" s="59">
        <v>249.15828118124992</v>
      </c>
      <c r="G26" s="59">
        <v>95</v>
      </c>
      <c r="H26" s="59">
        <v>62.238544184374994</v>
      </c>
      <c r="I26" s="59">
        <v>283</v>
      </c>
      <c r="J26" s="59">
        <v>438.05250681874986</v>
      </c>
      <c r="K26" s="59">
        <v>375</v>
      </c>
      <c r="L26" s="59">
        <v>584.05373989687496</v>
      </c>
      <c r="M26" s="190">
        <f t="shared" si="7"/>
        <v>3949</v>
      </c>
      <c r="N26" s="190">
        <f t="shared" si="8"/>
        <v>4744.2645278968757</v>
      </c>
      <c r="O26" s="59">
        <v>293</v>
      </c>
      <c r="P26" s="59">
        <v>1168.1099999999999</v>
      </c>
      <c r="Q26" s="59">
        <v>9</v>
      </c>
      <c r="R26" s="59">
        <v>300.37</v>
      </c>
      <c r="S26" s="59">
        <v>12</v>
      </c>
      <c r="T26" s="59">
        <v>91.63</v>
      </c>
      <c r="U26" s="59">
        <v>37</v>
      </c>
      <c r="V26" s="59">
        <v>147.82</v>
      </c>
      <c r="W26" s="59">
        <v>13</v>
      </c>
      <c r="X26" s="59">
        <v>52.42</v>
      </c>
      <c r="Y26" s="59">
        <f t="shared" si="11"/>
        <v>364</v>
      </c>
      <c r="Z26" s="59">
        <f t="shared" si="12"/>
        <v>1760.3500000000001</v>
      </c>
      <c r="AA26" s="59">
        <v>0</v>
      </c>
      <c r="AB26" s="59">
        <v>0</v>
      </c>
      <c r="AC26" s="59">
        <v>143</v>
      </c>
      <c r="AD26" s="59">
        <v>143.08000000000001</v>
      </c>
      <c r="AE26" s="59">
        <v>56</v>
      </c>
      <c r="AF26" s="59">
        <v>533.32000000000005</v>
      </c>
      <c r="AG26" s="59">
        <v>0</v>
      </c>
      <c r="AH26" s="59">
        <v>0</v>
      </c>
      <c r="AI26" s="59">
        <v>0</v>
      </c>
      <c r="AJ26" s="59">
        <v>0</v>
      </c>
      <c r="AK26" s="59">
        <v>14</v>
      </c>
      <c r="AL26" s="59">
        <v>30.94</v>
      </c>
      <c r="AM26" s="59">
        <f t="shared" si="9"/>
        <v>4526</v>
      </c>
      <c r="AN26" s="59">
        <f t="shared" si="10"/>
        <v>7211.9545278968753</v>
      </c>
      <c r="AO26" s="59">
        <v>533</v>
      </c>
      <c r="AP26" s="59">
        <v>1134.3699999999999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447</v>
      </c>
      <c r="AZ26" s="59">
        <v>2232.7800000000002</v>
      </c>
      <c r="BA26" s="59">
        <v>447</v>
      </c>
      <c r="BB26" s="59">
        <v>2232.7800000000002</v>
      </c>
      <c r="BC26" s="59">
        <v>4002</v>
      </c>
      <c r="BD26" s="59">
        <v>9795.2099999999991</v>
      </c>
    </row>
    <row r="27" spans="1:56" s="105" customFormat="1" ht="15.75" x14ac:dyDescent="0.25">
      <c r="A27" s="59">
        <v>19</v>
      </c>
      <c r="B27" s="59" t="s">
        <v>55</v>
      </c>
      <c r="C27" s="190">
        <f>'Crop Loan'!GW30</f>
        <v>3700</v>
      </c>
      <c r="D27" s="190">
        <f>'Crop Loan'!GX30</f>
        <v>4037</v>
      </c>
      <c r="E27" s="59">
        <v>841</v>
      </c>
      <c r="F27" s="59">
        <v>1057.815650265625</v>
      </c>
      <c r="G27" s="59">
        <v>528</v>
      </c>
      <c r="H27" s="59">
        <v>261.28918442499997</v>
      </c>
      <c r="I27" s="59">
        <v>1129</v>
      </c>
      <c r="J27" s="59">
        <v>1752.1700937968744</v>
      </c>
      <c r="K27" s="59">
        <v>283</v>
      </c>
      <c r="L27" s="59">
        <v>438.03919565937485</v>
      </c>
      <c r="M27" s="190">
        <f t="shared" si="7"/>
        <v>5953</v>
      </c>
      <c r="N27" s="190">
        <f t="shared" si="8"/>
        <v>7285.024939721874</v>
      </c>
      <c r="O27" s="59">
        <v>147</v>
      </c>
      <c r="P27" s="59">
        <v>586.46</v>
      </c>
      <c r="Q27" s="59">
        <v>5</v>
      </c>
      <c r="R27" s="59">
        <v>150.19</v>
      </c>
      <c r="S27" s="59">
        <v>6</v>
      </c>
      <c r="T27" s="59">
        <v>46.57</v>
      </c>
      <c r="U27" s="59">
        <v>19</v>
      </c>
      <c r="V27" s="59">
        <v>76.28</v>
      </c>
      <c r="W27" s="59">
        <v>7</v>
      </c>
      <c r="X27" s="59">
        <v>21.49</v>
      </c>
      <c r="Y27" s="59">
        <f t="shared" si="11"/>
        <v>184</v>
      </c>
      <c r="Z27" s="59">
        <f t="shared" si="12"/>
        <v>880.99000000000012</v>
      </c>
      <c r="AA27" s="59">
        <v>0</v>
      </c>
      <c r="AB27" s="59">
        <v>0</v>
      </c>
      <c r="AC27" s="59">
        <v>65</v>
      </c>
      <c r="AD27" s="59">
        <v>65.040000000000006</v>
      </c>
      <c r="AE27" s="59">
        <v>21</v>
      </c>
      <c r="AF27" s="59">
        <v>208.13</v>
      </c>
      <c r="AG27" s="59">
        <v>0</v>
      </c>
      <c r="AH27" s="59">
        <v>0</v>
      </c>
      <c r="AI27" s="59">
        <v>0</v>
      </c>
      <c r="AJ27" s="59">
        <v>0</v>
      </c>
      <c r="AK27" s="59">
        <v>7</v>
      </c>
      <c r="AL27" s="59">
        <v>15.06</v>
      </c>
      <c r="AM27" s="59">
        <f t="shared" si="9"/>
        <v>6230</v>
      </c>
      <c r="AN27" s="59">
        <f t="shared" si="10"/>
        <v>8454.2449397218734</v>
      </c>
      <c r="AO27" s="59">
        <v>842</v>
      </c>
      <c r="AP27" s="59">
        <v>1715.41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580</v>
      </c>
      <c r="AZ27" s="59">
        <v>2896.22</v>
      </c>
      <c r="BA27" s="59">
        <v>580</v>
      </c>
      <c r="BB27" s="59">
        <v>2896.22</v>
      </c>
      <c r="BC27" s="59">
        <v>6188</v>
      </c>
      <c r="BD27" s="59">
        <v>14332.32</v>
      </c>
    </row>
    <row r="28" spans="1:56" s="105" customFormat="1" ht="15.75" x14ac:dyDescent="0.25">
      <c r="A28" s="59">
        <v>20</v>
      </c>
      <c r="B28" s="59" t="s">
        <v>56</v>
      </c>
      <c r="C28" s="190">
        <f>'Crop Loan'!GW31</f>
        <v>2000</v>
      </c>
      <c r="D28" s="190">
        <f>'Crop Loan'!GX31</f>
        <v>2434</v>
      </c>
      <c r="E28" s="59">
        <v>56</v>
      </c>
      <c r="F28" s="59">
        <v>50.036648090624993</v>
      </c>
      <c r="G28" s="59">
        <v>28</v>
      </c>
      <c r="H28" s="59">
        <v>12.934009859374997</v>
      </c>
      <c r="I28" s="59">
        <v>259</v>
      </c>
      <c r="J28" s="59">
        <v>401.54443370624995</v>
      </c>
      <c r="K28" s="59">
        <v>94</v>
      </c>
      <c r="L28" s="59">
        <v>146.01454423749999</v>
      </c>
      <c r="M28" s="190">
        <f t="shared" si="7"/>
        <v>2409</v>
      </c>
      <c r="N28" s="190">
        <f t="shared" si="8"/>
        <v>3031.5956260343751</v>
      </c>
      <c r="O28" s="59">
        <v>334</v>
      </c>
      <c r="P28" s="59">
        <v>1334.95</v>
      </c>
      <c r="Q28" s="59">
        <v>10</v>
      </c>
      <c r="R28" s="59">
        <v>343.31</v>
      </c>
      <c r="S28" s="59">
        <v>13</v>
      </c>
      <c r="T28" s="59">
        <v>104.7</v>
      </c>
      <c r="U28" s="59">
        <v>43</v>
      </c>
      <c r="V28" s="59">
        <v>171.62</v>
      </c>
      <c r="W28" s="59">
        <v>14</v>
      </c>
      <c r="X28" s="59">
        <v>56.82</v>
      </c>
      <c r="Y28" s="59">
        <f t="shared" si="11"/>
        <v>414</v>
      </c>
      <c r="Z28" s="59">
        <f t="shared" si="12"/>
        <v>2011.3999999999999</v>
      </c>
      <c r="AA28" s="59">
        <v>0</v>
      </c>
      <c r="AB28" s="59">
        <v>0</v>
      </c>
      <c r="AC28" s="59">
        <v>312</v>
      </c>
      <c r="AD28" s="59">
        <v>312.20999999999998</v>
      </c>
      <c r="AE28" s="59">
        <v>74</v>
      </c>
      <c r="AF28" s="59">
        <v>741.08</v>
      </c>
      <c r="AG28" s="59">
        <v>0</v>
      </c>
      <c r="AH28" s="59">
        <v>0</v>
      </c>
      <c r="AI28" s="59">
        <v>0</v>
      </c>
      <c r="AJ28" s="59">
        <v>0</v>
      </c>
      <c r="AK28" s="59">
        <v>34</v>
      </c>
      <c r="AL28" s="59">
        <v>67.510000000000005</v>
      </c>
      <c r="AM28" s="59">
        <f t="shared" si="9"/>
        <v>3243</v>
      </c>
      <c r="AN28" s="59">
        <f t="shared" si="10"/>
        <v>6163.7956260343753</v>
      </c>
      <c r="AO28" s="59">
        <v>408</v>
      </c>
      <c r="AP28" s="59">
        <v>915.61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124</v>
      </c>
      <c r="AZ28" s="59">
        <v>618.96</v>
      </c>
      <c r="BA28" s="59">
        <v>124</v>
      </c>
      <c r="BB28" s="59">
        <v>618.96</v>
      </c>
      <c r="BC28" s="59">
        <v>2844</v>
      </c>
      <c r="BD28" s="59">
        <v>6723.03</v>
      </c>
    </row>
    <row r="29" spans="1:56" s="105" customFormat="1" ht="15.75" x14ac:dyDescent="0.25">
      <c r="A29" s="59">
        <v>21</v>
      </c>
      <c r="B29" s="59" t="s">
        <v>57</v>
      </c>
      <c r="C29" s="190">
        <f>'Crop Loan'!GW32</f>
        <v>0</v>
      </c>
      <c r="D29" s="190">
        <f>'Crop Loan'!GX32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Loan'!GW33</f>
        <v>469</v>
      </c>
      <c r="D30" s="190">
        <f>'Crop Loan'!GX33</f>
        <v>640</v>
      </c>
      <c r="E30" s="59">
        <v>193</v>
      </c>
      <c r="F30" s="59">
        <v>252.00686928750002</v>
      </c>
      <c r="G30" s="59">
        <v>71</v>
      </c>
      <c r="H30" s="59">
        <v>62.185299546874994</v>
      </c>
      <c r="I30" s="59">
        <v>94</v>
      </c>
      <c r="J30" s="59">
        <v>146.01898129062496</v>
      </c>
      <c r="K30" s="59">
        <v>94</v>
      </c>
      <c r="L30" s="59">
        <v>146.01898129062496</v>
      </c>
      <c r="M30" s="190">
        <f t="shared" si="7"/>
        <v>850</v>
      </c>
      <c r="N30" s="190">
        <f t="shared" si="8"/>
        <v>1184.0448318687497</v>
      </c>
      <c r="O30" s="59">
        <v>63</v>
      </c>
      <c r="P30" s="59">
        <v>250.3</v>
      </c>
      <c r="Q30" s="59">
        <v>2</v>
      </c>
      <c r="R30" s="59">
        <v>64.36</v>
      </c>
      <c r="S30" s="59">
        <v>3</v>
      </c>
      <c r="T30" s="59">
        <v>19.63</v>
      </c>
      <c r="U30" s="59">
        <v>8</v>
      </c>
      <c r="V30" s="59">
        <v>33.369999999999997</v>
      </c>
      <c r="W30" s="59">
        <v>3</v>
      </c>
      <c r="X30" s="59">
        <v>9.5500000000000007</v>
      </c>
      <c r="Y30" s="59">
        <f t="shared" si="11"/>
        <v>79</v>
      </c>
      <c r="Z30" s="59">
        <f t="shared" si="12"/>
        <v>377.21000000000004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929</v>
      </c>
      <c r="AN30" s="59">
        <f t="shared" si="10"/>
        <v>1561.2548318687498</v>
      </c>
      <c r="AO30" s="59">
        <v>154</v>
      </c>
      <c r="AP30" s="59">
        <v>317.81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1029</v>
      </c>
      <c r="BD30" s="59">
        <v>2118.7199999999998</v>
      </c>
    </row>
    <row r="31" spans="1:56" s="105" customFormat="1" ht="15.75" x14ac:dyDescent="0.25">
      <c r="A31" s="59">
        <v>23</v>
      </c>
      <c r="B31" s="59" t="s">
        <v>59</v>
      </c>
      <c r="C31" s="190">
        <f>'Crop Loan'!GW34</f>
        <v>0</v>
      </c>
      <c r="D31" s="190">
        <f>'Crop Loan'!GX34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Loan'!GW35</f>
        <v>0</v>
      </c>
      <c r="D32" s="190">
        <f>'Crop Loan'!GX35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Loan'!GW36</f>
        <v>0</v>
      </c>
      <c r="D33" s="190">
        <f>'Crop Loan'!GX36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Loan'!GW37</f>
        <v>0</v>
      </c>
      <c r="D34" s="190">
        <f>'Crop Loan'!GX37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10483</v>
      </c>
      <c r="D35" s="188">
        <f t="shared" ref="D35:BD35" si="13">SUM(D21:D34)</f>
        <v>12214</v>
      </c>
      <c r="E35" s="188">
        <f t="shared" si="13"/>
        <v>1374</v>
      </c>
      <c r="F35" s="188">
        <f t="shared" si="13"/>
        <v>1759.1273930968748</v>
      </c>
      <c r="G35" s="188">
        <f t="shared" si="13"/>
        <v>777</v>
      </c>
      <c r="H35" s="188">
        <f t="shared" si="13"/>
        <v>436.3220561</v>
      </c>
      <c r="I35" s="188">
        <f t="shared" si="13"/>
        <v>1907</v>
      </c>
      <c r="J35" s="188">
        <f t="shared" si="13"/>
        <v>2956.8078319687493</v>
      </c>
      <c r="K35" s="188">
        <f t="shared" si="13"/>
        <v>940</v>
      </c>
      <c r="L35" s="188">
        <f t="shared" si="13"/>
        <v>1460.1410053218749</v>
      </c>
      <c r="M35" s="188">
        <f t="shared" si="13"/>
        <v>14704</v>
      </c>
      <c r="N35" s="188">
        <f t="shared" si="13"/>
        <v>18390.076230387498</v>
      </c>
      <c r="O35" s="188">
        <f t="shared" si="13"/>
        <v>983</v>
      </c>
      <c r="P35" s="188">
        <f t="shared" si="13"/>
        <v>3923.8599999999997</v>
      </c>
      <c r="Q35" s="188">
        <f t="shared" si="13"/>
        <v>30</v>
      </c>
      <c r="R35" s="188">
        <f t="shared" si="13"/>
        <v>1008.41</v>
      </c>
      <c r="S35" s="188">
        <f t="shared" si="13"/>
        <v>40</v>
      </c>
      <c r="T35" s="188">
        <f t="shared" si="13"/>
        <v>308.33999999999997</v>
      </c>
      <c r="U35" s="188">
        <f t="shared" si="13"/>
        <v>126</v>
      </c>
      <c r="V35" s="188">
        <f t="shared" si="13"/>
        <v>503</v>
      </c>
      <c r="W35" s="188">
        <f t="shared" si="13"/>
        <v>44</v>
      </c>
      <c r="X35" s="188">
        <f t="shared" si="13"/>
        <v>166.5</v>
      </c>
      <c r="Y35" s="188">
        <f t="shared" si="13"/>
        <v>1223</v>
      </c>
      <c r="Z35" s="188">
        <f t="shared" si="13"/>
        <v>5910.1100000000006</v>
      </c>
      <c r="AA35" s="188">
        <f t="shared" si="13"/>
        <v>0</v>
      </c>
      <c r="AB35" s="188">
        <f t="shared" si="13"/>
        <v>0</v>
      </c>
      <c r="AC35" s="188">
        <f t="shared" si="13"/>
        <v>598</v>
      </c>
      <c r="AD35" s="188">
        <f t="shared" si="13"/>
        <v>598.41000000000008</v>
      </c>
      <c r="AE35" s="188">
        <f t="shared" si="13"/>
        <v>183</v>
      </c>
      <c r="AF35" s="188">
        <f t="shared" si="13"/>
        <v>1794.71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63</v>
      </c>
      <c r="AL35" s="188">
        <f t="shared" si="13"/>
        <v>130.39000000000001</v>
      </c>
      <c r="AM35" s="188">
        <f t="shared" si="13"/>
        <v>16771</v>
      </c>
      <c r="AN35" s="188">
        <f t="shared" si="13"/>
        <v>26823.696230387497</v>
      </c>
      <c r="AO35" s="188">
        <f t="shared" si="13"/>
        <v>2198</v>
      </c>
      <c r="AP35" s="188">
        <f t="shared" si="13"/>
        <v>4617.67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1785</v>
      </c>
      <c r="AZ35" s="188">
        <f t="shared" si="13"/>
        <v>8919.5</v>
      </c>
      <c r="BA35" s="188">
        <f t="shared" si="13"/>
        <v>1785</v>
      </c>
      <c r="BB35" s="188">
        <f t="shared" si="13"/>
        <v>8919.5</v>
      </c>
      <c r="BC35" s="188">
        <f t="shared" si="13"/>
        <v>16440</v>
      </c>
      <c r="BD35" s="188">
        <f t="shared" si="13"/>
        <v>39703.99</v>
      </c>
    </row>
    <row r="36" spans="1:56" s="105" customFormat="1" ht="15.75" x14ac:dyDescent="0.25">
      <c r="A36" s="59">
        <v>27</v>
      </c>
      <c r="B36" s="59" t="s">
        <v>64</v>
      </c>
      <c r="C36" s="190">
        <f>'Crop Loan'!GW39</f>
        <v>469</v>
      </c>
      <c r="D36" s="190">
        <f>'Crop Loan'!GX39</f>
        <v>515</v>
      </c>
      <c r="E36" s="59">
        <v>285</v>
      </c>
      <c r="F36" s="98">
        <v>252.00686928750002</v>
      </c>
      <c r="G36" s="59">
        <v>163</v>
      </c>
      <c r="H36" s="98">
        <v>62.185299546874994</v>
      </c>
      <c r="I36" s="59">
        <v>94</v>
      </c>
      <c r="J36" s="98">
        <v>171.78703681249996</v>
      </c>
      <c r="K36" s="59">
        <v>94</v>
      </c>
      <c r="L36" s="98">
        <v>124.11613409703122</v>
      </c>
      <c r="M36" s="190">
        <f t="shared" ref="M36:M44" si="14">C36+E36+I36+K36</f>
        <v>942</v>
      </c>
      <c r="N36" s="190">
        <f t="shared" ref="N36:N44" si="15">D36+F36+J36+L36</f>
        <v>1062.9100401970311</v>
      </c>
      <c r="O36" s="59">
        <v>63</v>
      </c>
      <c r="P36" s="59">
        <v>250.3</v>
      </c>
      <c r="Q36" s="59">
        <v>2</v>
      </c>
      <c r="R36" s="59">
        <v>64.36</v>
      </c>
      <c r="S36" s="59">
        <v>3</v>
      </c>
      <c r="T36" s="59">
        <v>19.63</v>
      </c>
      <c r="U36" s="59">
        <v>8</v>
      </c>
      <c r="V36" s="59">
        <v>33.369999999999997</v>
      </c>
      <c r="W36" s="59">
        <v>3</v>
      </c>
      <c r="X36" s="59">
        <v>9.5500000000000007</v>
      </c>
      <c r="Y36" s="59">
        <f t="shared" ref="Y36:Y44" si="16">O36+Q36+S36+U36+W36</f>
        <v>79</v>
      </c>
      <c r="Z36" s="59">
        <f t="shared" ref="Z36:Z44" si="17">P36+R36+T36+V36+X36</f>
        <v>377.21000000000004</v>
      </c>
      <c r="AA36" s="59">
        <v>0</v>
      </c>
      <c r="AB36" s="59">
        <v>0</v>
      </c>
      <c r="AC36" s="59">
        <v>26</v>
      </c>
      <c r="AD36" s="59">
        <v>26.02</v>
      </c>
      <c r="AE36" s="59">
        <v>26</v>
      </c>
      <c r="AF36" s="59">
        <v>260.16000000000003</v>
      </c>
      <c r="AG36" s="59">
        <v>0</v>
      </c>
      <c r="AH36" s="59">
        <v>0</v>
      </c>
      <c r="AI36" s="59">
        <v>0</v>
      </c>
      <c r="AJ36" s="59">
        <v>0</v>
      </c>
      <c r="AK36" s="59">
        <v>3</v>
      </c>
      <c r="AL36" s="59">
        <v>5.63</v>
      </c>
      <c r="AM36" s="59">
        <f t="shared" ref="AM36:AM44" si="18">M36+Y36+AA36+AC36+AE36+AG36+AI36+AK36</f>
        <v>1076</v>
      </c>
      <c r="AN36" s="59">
        <f t="shared" ref="AN36:AN44" si="19">N36+Z36+AB36+AD36+AF36+AH36+AJ36+AL36</f>
        <v>1731.9300401970313</v>
      </c>
      <c r="AO36" s="59">
        <v>161</v>
      </c>
      <c r="AP36" s="59">
        <v>361.58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117</v>
      </c>
      <c r="AZ36" s="59">
        <v>583.55999999999995</v>
      </c>
      <c r="BA36" s="59">
        <v>117</v>
      </c>
      <c r="BB36" s="59">
        <v>583.55999999999995</v>
      </c>
      <c r="BC36" s="59">
        <v>1193</v>
      </c>
      <c r="BD36" s="59">
        <v>2994.09</v>
      </c>
    </row>
    <row r="37" spans="1:56" s="105" customFormat="1" ht="15.75" x14ac:dyDescent="0.25">
      <c r="A37" s="59">
        <v>28</v>
      </c>
      <c r="B37" s="59" t="s">
        <v>65</v>
      </c>
      <c r="C37" s="190">
        <f>'Crop Loan'!GW40</f>
        <v>0</v>
      </c>
      <c r="D37" s="190">
        <f>'Crop Loan'!GX40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98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Loan'!GW41</f>
        <v>469</v>
      </c>
      <c r="D38" s="190">
        <f>'Crop Loan'!GX41</f>
        <v>586</v>
      </c>
      <c r="E38" s="59">
        <v>193</v>
      </c>
      <c r="F38" s="98">
        <v>252.00686928750002</v>
      </c>
      <c r="G38" s="59">
        <v>171</v>
      </c>
      <c r="H38" s="98">
        <v>62.185299546874994</v>
      </c>
      <c r="I38" s="59">
        <v>94</v>
      </c>
      <c r="J38" s="98">
        <v>171.78703681249996</v>
      </c>
      <c r="K38" s="59">
        <v>94</v>
      </c>
      <c r="L38" s="98">
        <v>124.11613409703122</v>
      </c>
      <c r="M38" s="190">
        <f t="shared" si="14"/>
        <v>850</v>
      </c>
      <c r="N38" s="190">
        <f t="shared" si="15"/>
        <v>1133.9100401970311</v>
      </c>
      <c r="O38" s="59">
        <v>63</v>
      </c>
      <c r="P38" s="59">
        <v>250.3</v>
      </c>
      <c r="Q38" s="59">
        <v>2</v>
      </c>
      <c r="R38" s="59">
        <v>64.36</v>
      </c>
      <c r="S38" s="59">
        <v>3</v>
      </c>
      <c r="T38" s="59">
        <v>19.63</v>
      </c>
      <c r="U38" s="59">
        <v>8</v>
      </c>
      <c r="V38" s="59">
        <v>33.369999999999997</v>
      </c>
      <c r="W38" s="59">
        <v>3</v>
      </c>
      <c r="X38" s="59">
        <v>9.5500000000000007</v>
      </c>
      <c r="Y38" s="59">
        <f t="shared" si="16"/>
        <v>79</v>
      </c>
      <c r="Z38" s="59">
        <f t="shared" si="17"/>
        <v>377.21000000000004</v>
      </c>
      <c r="AA38" s="59">
        <v>0</v>
      </c>
      <c r="AB38" s="59">
        <v>0</v>
      </c>
      <c r="AC38" s="59">
        <v>26</v>
      </c>
      <c r="AD38" s="59">
        <v>26.02</v>
      </c>
      <c r="AE38" s="59">
        <v>26</v>
      </c>
      <c r="AF38" s="59">
        <v>260.16000000000003</v>
      </c>
      <c r="AG38" s="59">
        <v>0</v>
      </c>
      <c r="AH38" s="59">
        <v>0</v>
      </c>
      <c r="AI38" s="59">
        <v>0</v>
      </c>
      <c r="AJ38" s="59">
        <v>0</v>
      </c>
      <c r="AK38" s="59">
        <v>3</v>
      </c>
      <c r="AL38" s="59">
        <v>5.08</v>
      </c>
      <c r="AM38" s="59">
        <f t="shared" si="18"/>
        <v>984</v>
      </c>
      <c r="AN38" s="59">
        <f t="shared" si="19"/>
        <v>1802.3800401970311</v>
      </c>
      <c r="AO38" s="59">
        <v>163</v>
      </c>
      <c r="AP38" s="59">
        <v>361.5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117</v>
      </c>
      <c r="AZ38" s="59">
        <v>583.55999999999995</v>
      </c>
      <c r="BA38" s="59">
        <v>117</v>
      </c>
      <c r="BB38" s="59">
        <v>583.55999999999995</v>
      </c>
      <c r="BC38" s="59">
        <v>1201</v>
      </c>
      <c r="BD38" s="59">
        <v>2993.54</v>
      </c>
    </row>
    <row r="39" spans="1:56" s="105" customFormat="1" ht="15.75" x14ac:dyDescent="0.25">
      <c r="A39" s="59">
        <v>30</v>
      </c>
      <c r="B39" s="59" t="s">
        <v>67</v>
      </c>
      <c r="C39" s="190">
        <f>'Crop Loan'!GW42</f>
        <v>469</v>
      </c>
      <c r="D39" s="190">
        <f>'Crop Loan'!GX42</f>
        <v>585</v>
      </c>
      <c r="E39" s="59">
        <v>185</v>
      </c>
      <c r="F39" s="98">
        <v>252.00686928750002</v>
      </c>
      <c r="G39" s="59">
        <v>171</v>
      </c>
      <c r="H39" s="98">
        <v>62.185299546874994</v>
      </c>
      <c r="I39" s="59">
        <v>94</v>
      </c>
      <c r="J39" s="98">
        <v>171.78703681249996</v>
      </c>
      <c r="K39" s="59">
        <v>94</v>
      </c>
      <c r="L39" s="98">
        <v>124.11613409703122</v>
      </c>
      <c r="M39" s="190">
        <f t="shared" si="14"/>
        <v>842</v>
      </c>
      <c r="N39" s="190">
        <f t="shared" si="15"/>
        <v>1132.9100401970311</v>
      </c>
      <c r="O39" s="59">
        <v>63</v>
      </c>
      <c r="P39" s="59">
        <v>250.3</v>
      </c>
      <c r="Q39" s="59">
        <v>2</v>
      </c>
      <c r="R39" s="59">
        <v>64.36</v>
      </c>
      <c r="S39" s="59">
        <v>3</v>
      </c>
      <c r="T39" s="59">
        <v>19.63</v>
      </c>
      <c r="U39" s="59">
        <v>8</v>
      </c>
      <c r="V39" s="59">
        <v>33.369999999999997</v>
      </c>
      <c r="W39" s="59">
        <v>3</v>
      </c>
      <c r="X39" s="59">
        <v>9.5500000000000007</v>
      </c>
      <c r="Y39" s="59">
        <f t="shared" si="16"/>
        <v>79</v>
      </c>
      <c r="Z39" s="59">
        <f t="shared" si="17"/>
        <v>377.21000000000004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921</v>
      </c>
      <c r="AN39" s="59">
        <f t="shared" si="19"/>
        <v>1510.1200401970311</v>
      </c>
      <c r="AO39" s="59">
        <v>154</v>
      </c>
      <c r="AP39" s="59">
        <v>317.81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1029</v>
      </c>
      <c r="BD39" s="59">
        <v>2118.7199999999998</v>
      </c>
    </row>
    <row r="40" spans="1:56" s="105" customFormat="1" ht="15.75" x14ac:dyDescent="0.25">
      <c r="A40" s="59">
        <v>31</v>
      </c>
      <c r="B40" s="59" t="s">
        <v>68</v>
      </c>
      <c r="C40" s="190">
        <f>'Crop Loan'!GW43</f>
        <v>0</v>
      </c>
      <c r="D40" s="190">
        <f>'Crop Loan'!GX43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98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Loan'!GW44</f>
        <v>0</v>
      </c>
      <c r="D41" s="190">
        <f>'Crop Loan'!GX44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98">
        <v>0</v>
      </c>
      <c r="K41" s="59">
        <v>0</v>
      </c>
      <c r="L41" s="98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Loan'!GW45</f>
        <v>0</v>
      </c>
      <c r="D42" s="190">
        <f>'Crop Loan'!GX45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98">
        <v>0</v>
      </c>
      <c r="K42" s="59">
        <v>0</v>
      </c>
      <c r="L42" s="98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Loan'!GW46</f>
        <v>0</v>
      </c>
      <c r="D43" s="190">
        <f>'Crop Loan'!GX46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98">
        <v>0</v>
      </c>
      <c r="K43" s="59">
        <v>0</v>
      </c>
      <c r="L43" s="98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Loan'!GW47</f>
        <v>469</v>
      </c>
      <c r="D44" s="190">
        <f>'Crop Loan'!GX47</f>
        <v>541</v>
      </c>
      <c r="E44" s="59">
        <v>194</v>
      </c>
      <c r="F44" s="98">
        <v>251.86044653437497</v>
      </c>
      <c r="G44" s="59">
        <v>172</v>
      </c>
      <c r="H44" s="98">
        <v>62.038876793749999</v>
      </c>
      <c r="I44" s="59">
        <v>94</v>
      </c>
      <c r="J44" s="98">
        <v>171.78703681249996</v>
      </c>
      <c r="K44" s="59">
        <v>94</v>
      </c>
      <c r="L44" s="98">
        <v>124.11613409703122</v>
      </c>
      <c r="M44" s="190">
        <f t="shared" si="14"/>
        <v>851</v>
      </c>
      <c r="N44" s="190">
        <f t="shared" si="15"/>
        <v>1088.7636174439062</v>
      </c>
      <c r="O44" s="59">
        <v>63</v>
      </c>
      <c r="P44" s="59">
        <v>250.3</v>
      </c>
      <c r="Q44" s="59">
        <v>2</v>
      </c>
      <c r="R44" s="59">
        <v>64.36</v>
      </c>
      <c r="S44" s="59">
        <v>3</v>
      </c>
      <c r="T44" s="59">
        <v>19.63</v>
      </c>
      <c r="U44" s="59">
        <v>8</v>
      </c>
      <c r="V44" s="59">
        <v>33.369999999999997</v>
      </c>
      <c r="W44" s="59">
        <v>3</v>
      </c>
      <c r="X44" s="59">
        <v>9.5500000000000007</v>
      </c>
      <c r="Y44" s="59">
        <f t="shared" si="16"/>
        <v>79</v>
      </c>
      <c r="Z44" s="59">
        <f t="shared" si="17"/>
        <v>377.21000000000004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930</v>
      </c>
      <c r="AN44" s="59">
        <f t="shared" si="19"/>
        <v>1465.9736174439063</v>
      </c>
      <c r="AO44" s="59">
        <v>155</v>
      </c>
      <c r="AP44" s="59">
        <v>317.75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1030</v>
      </c>
      <c r="BD44" s="59">
        <v>2118.36</v>
      </c>
    </row>
    <row r="45" spans="1:56" s="107" customFormat="1" ht="15.75" x14ac:dyDescent="0.25">
      <c r="A45" s="106"/>
      <c r="B45" s="91" t="s">
        <v>73</v>
      </c>
      <c r="C45" s="91">
        <f>SUM(C36:C44)</f>
        <v>1876</v>
      </c>
      <c r="D45" s="91">
        <f t="shared" ref="D45:BD45" si="20">SUM(D36:D44)</f>
        <v>2227</v>
      </c>
      <c r="E45" s="91">
        <f t="shared" si="20"/>
        <v>857</v>
      </c>
      <c r="F45" s="91">
        <f t="shared" si="20"/>
        <v>1007.8810543968751</v>
      </c>
      <c r="G45" s="91">
        <f t="shared" si="20"/>
        <v>677</v>
      </c>
      <c r="H45" s="91">
        <f t="shared" si="20"/>
        <v>248.59477543437498</v>
      </c>
      <c r="I45" s="91">
        <f t="shared" si="20"/>
        <v>376</v>
      </c>
      <c r="J45" s="91">
        <f t="shared" si="20"/>
        <v>687.14814724999985</v>
      </c>
      <c r="K45" s="91">
        <f t="shared" si="20"/>
        <v>376</v>
      </c>
      <c r="L45" s="91">
        <f t="shared" si="20"/>
        <v>496.46453638812488</v>
      </c>
      <c r="M45" s="91">
        <f t="shared" si="20"/>
        <v>3485</v>
      </c>
      <c r="N45" s="91">
        <f t="shared" si="20"/>
        <v>4418.4937380350002</v>
      </c>
      <c r="O45" s="91">
        <f t="shared" si="20"/>
        <v>252</v>
      </c>
      <c r="P45" s="91">
        <f t="shared" si="20"/>
        <v>1001.2</v>
      </c>
      <c r="Q45" s="91">
        <f t="shared" si="20"/>
        <v>8</v>
      </c>
      <c r="R45" s="91">
        <f t="shared" si="20"/>
        <v>257.44</v>
      </c>
      <c r="S45" s="91">
        <f t="shared" si="20"/>
        <v>12</v>
      </c>
      <c r="T45" s="91">
        <f t="shared" si="20"/>
        <v>78.52</v>
      </c>
      <c r="U45" s="91">
        <f t="shared" si="20"/>
        <v>32</v>
      </c>
      <c r="V45" s="91">
        <f t="shared" si="20"/>
        <v>133.47999999999999</v>
      </c>
      <c r="W45" s="91">
        <f t="shared" si="20"/>
        <v>12</v>
      </c>
      <c r="X45" s="91">
        <f t="shared" si="20"/>
        <v>38.200000000000003</v>
      </c>
      <c r="Y45" s="91">
        <f t="shared" si="20"/>
        <v>316</v>
      </c>
      <c r="Z45" s="91">
        <f t="shared" si="20"/>
        <v>1508.8400000000001</v>
      </c>
      <c r="AA45" s="91">
        <f t="shared" si="20"/>
        <v>0</v>
      </c>
      <c r="AB45" s="91">
        <f t="shared" si="20"/>
        <v>0</v>
      </c>
      <c r="AC45" s="91">
        <f t="shared" si="20"/>
        <v>52</v>
      </c>
      <c r="AD45" s="91">
        <f t="shared" si="20"/>
        <v>52.04</v>
      </c>
      <c r="AE45" s="91">
        <f t="shared" si="20"/>
        <v>52</v>
      </c>
      <c r="AF45" s="91">
        <f t="shared" si="20"/>
        <v>520.32000000000005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6</v>
      </c>
      <c r="AL45" s="91">
        <f t="shared" si="20"/>
        <v>10.71</v>
      </c>
      <c r="AM45" s="91">
        <f t="shared" si="20"/>
        <v>3911</v>
      </c>
      <c r="AN45" s="91">
        <f t="shared" si="20"/>
        <v>6510.4037380350001</v>
      </c>
      <c r="AO45" s="91">
        <f t="shared" si="20"/>
        <v>633</v>
      </c>
      <c r="AP45" s="91">
        <f t="shared" si="20"/>
        <v>1358.6399999999999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234</v>
      </c>
      <c r="AZ45" s="91">
        <f t="shared" si="20"/>
        <v>1167.1199999999999</v>
      </c>
      <c r="BA45" s="91">
        <f t="shared" si="20"/>
        <v>234</v>
      </c>
      <c r="BB45" s="91">
        <f t="shared" si="20"/>
        <v>1167.1199999999999</v>
      </c>
      <c r="BC45" s="91">
        <f t="shared" si="20"/>
        <v>4453</v>
      </c>
      <c r="BD45" s="91">
        <f t="shared" si="20"/>
        <v>10224.710000000001</v>
      </c>
    </row>
    <row r="46" spans="1:56" s="105" customFormat="1" ht="15.75" x14ac:dyDescent="0.25">
      <c r="A46" s="59">
        <v>36</v>
      </c>
      <c r="B46" s="59" t="s">
        <v>74</v>
      </c>
      <c r="C46" s="190">
        <f>'Crop Loan'!GW49</f>
        <v>0</v>
      </c>
      <c r="D46" s="190">
        <f>'Crop Loan'!GX49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Loan'!GW51</f>
        <v>0</v>
      </c>
      <c r="D48" s="190">
        <f>'Crop Loan'!GX51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Loan'!GW54</f>
        <v>0</v>
      </c>
      <c r="D50" s="190">
        <f>'Crop Loan'!GX54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Loan'!GW55</f>
        <v>1582</v>
      </c>
      <c r="D51" s="190">
        <f>'Crop Loan'!GX55</f>
        <v>1949</v>
      </c>
      <c r="E51" s="59">
        <v>567</v>
      </c>
      <c r="F51" s="59">
        <v>781.29596624999999</v>
      </c>
      <c r="G51" s="59">
        <v>293</v>
      </c>
      <c r="H51" s="59">
        <v>267.39299999999997</v>
      </c>
      <c r="I51" s="59">
        <v>71</v>
      </c>
      <c r="J51" s="59">
        <v>178.34912499999999</v>
      </c>
      <c r="K51" s="59">
        <v>55</v>
      </c>
      <c r="L51" s="59">
        <v>121.2651225</v>
      </c>
      <c r="M51" s="190">
        <f>C51+E51+I51+K51</f>
        <v>2275</v>
      </c>
      <c r="N51" s="190">
        <f>D51+F51+J51+L51</f>
        <v>3029.9102137499999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221</v>
      </c>
      <c r="AD51" s="59">
        <v>221.14</v>
      </c>
      <c r="AE51" s="59">
        <v>53</v>
      </c>
      <c r="AF51" s="59">
        <v>513.84</v>
      </c>
      <c r="AG51" s="59">
        <v>0</v>
      </c>
      <c r="AH51" s="59">
        <v>0</v>
      </c>
      <c r="AI51" s="59">
        <v>0</v>
      </c>
      <c r="AJ51" s="59">
        <v>0</v>
      </c>
      <c r="AK51" s="59">
        <v>24</v>
      </c>
      <c r="AL51" s="59">
        <v>47.82</v>
      </c>
      <c r="AM51" s="59">
        <f>M51+Y51+AA51+AC51+AE51+AG51+AI51+AK51</f>
        <v>2573</v>
      </c>
      <c r="AN51" s="59">
        <f>N51+Z51+AB51+AD51+AF51+AH51+AJ51+AL51</f>
        <v>3812.7102137500001</v>
      </c>
      <c r="AO51" s="59">
        <v>371</v>
      </c>
      <c r="AP51" s="59">
        <v>607.26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235</v>
      </c>
      <c r="AZ51" s="59">
        <v>1167.3499999999999</v>
      </c>
      <c r="BA51" s="59">
        <v>235</v>
      </c>
      <c r="BB51" s="59">
        <v>1167.3499999999999</v>
      </c>
      <c r="BC51" s="59">
        <v>2708</v>
      </c>
      <c r="BD51" s="59">
        <v>5215.7700000000004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1582</v>
      </c>
      <c r="D52" s="188">
        <f t="shared" ref="D52:BD52" si="23">SUM(D50:D51)</f>
        <v>1949</v>
      </c>
      <c r="E52" s="188">
        <f t="shared" si="23"/>
        <v>567</v>
      </c>
      <c r="F52" s="188">
        <f t="shared" si="23"/>
        <v>781.29596624999999</v>
      </c>
      <c r="G52" s="188">
        <f t="shared" si="23"/>
        <v>293</v>
      </c>
      <c r="H52" s="188">
        <f t="shared" si="23"/>
        <v>267.39299999999997</v>
      </c>
      <c r="I52" s="188">
        <f t="shared" si="23"/>
        <v>71</v>
      </c>
      <c r="J52" s="188">
        <f t="shared" si="23"/>
        <v>178.34912499999999</v>
      </c>
      <c r="K52" s="188">
        <f t="shared" si="23"/>
        <v>55</v>
      </c>
      <c r="L52" s="188">
        <f t="shared" si="23"/>
        <v>121.2651225</v>
      </c>
      <c r="M52" s="188">
        <f t="shared" si="23"/>
        <v>2275</v>
      </c>
      <c r="N52" s="188">
        <f t="shared" si="23"/>
        <v>3029.9102137499999</v>
      </c>
      <c r="O52" s="188">
        <f t="shared" si="23"/>
        <v>0</v>
      </c>
      <c r="P52" s="188">
        <f t="shared" si="23"/>
        <v>0</v>
      </c>
      <c r="Q52" s="188">
        <f t="shared" si="23"/>
        <v>0</v>
      </c>
      <c r="R52" s="188">
        <f t="shared" si="23"/>
        <v>0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0</v>
      </c>
      <c r="Z52" s="188">
        <f t="shared" si="23"/>
        <v>0</v>
      </c>
      <c r="AA52" s="188">
        <f t="shared" si="23"/>
        <v>0</v>
      </c>
      <c r="AB52" s="188">
        <f t="shared" si="23"/>
        <v>0</v>
      </c>
      <c r="AC52" s="188">
        <f t="shared" si="23"/>
        <v>221</v>
      </c>
      <c r="AD52" s="188">
        <f t="shared" si="23"/>
        <v>221.14</v>
      </c>
      <c r="AE52" s="188">
        <f t="shared" si="23"/>
        <v>53</v>
      </c>
      <c r="AF52" s="188">
        <f t="shared" si="23"/>
        <v>513.84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24</v>
      </c>
      <c r="AL52" s="188">
        <f t="shared" si="23"/>
        <v>47.82</v>
      </c>
      <c r="AM52" s="188">
        <f t="shared" si="23"/>
        <v>2573</v>
      </c>
      <c r="AN52" s="188">
        <f t="shared" si="23"/>
        <v>3812.7102137500001</v>
      </c>
      <c r="AO52" s="188">
        <f t="shared" si="23"/>
        <v>371</v>
      </c>
      <c r="AP52" s="188">
        <f t="shared" si="23"/>
        <v>607.26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235</v>
      </c>
      <c r="AZ52" s="188">
        <f t="shared" si="23"/>
        <v>1167.3499999999999</v>
      </c>
      <c r="BA52" s="188">
        <f t="shared" si="23"/>
        <v>235</v>
      </c>
      <c r="BB52" s="188">
        <f t="shared" si="23"/>
        <v>1167.3499999999999</v>
      </c>
      <c r="BC52" s="188">
        <f t="shared" si="23"/>
        <v>2708</v>
      </c>
      <c r="BD52" s="188">
        <f t="shared" si="23"/>
        <v>5215.7700000000004</v>
      </c>
    </row>
    <row r="53" spans="1:56" s="105" customFormat="1" ht="15.75" x14ac:dyDescent="0.25">
      <c r="A53" s="59">
        <v>40</v>
      </c>
      <c r="B53" s="59" t="s">
        <v>81</v>
      </c>
      <c r="C53" s="190">
        <f>'Crop Loan'!GW57</f>
        <v>0</v>
      </c>
      <c r="D53" s="190">
        <f>'Crop Loan'!GX57</f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190">
        <f>C53+E53+I53+K53</f>
        <v>0</v>
      </c>
      <c r="N53" s="190">
        <f>D53+F53+J53+L53</f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0</v>
      </c>
      <c r="AN53" s="59">
        <f>N53+Z53+AB53+AD53+AF53+AH53+AJ53+AL53</f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0</v>
      </c>
      <c r="BD53" s="59">
        <v>0</v>
      </c>
    </row>
    <row r="54" spans="1:56" s="107" customFormat="1" ht="15.75" x14ac:dyDescent="0.25">
      <c r="A54" s="106"/>
      <c r="B54" s="91" t="s">
        <v>82</v>
      </c>
      <c r="C54" s="188">
        <f>C53</f>
        <v>0</v>
      </c>
      <c r="D54" s="188">
        <f t="shared" ref="D54:BD54" si="24">D53</f>
        <v>0</v>
      </c>
      <c r="E54" s="188">
        <f t="shared" si="24"/>
        <v>0</v>
      </c>
      <c r="F54" s="188">
        <f t="shared" si="24"/>
        <v>0</v>
      </c>
      <c r="G54" s="188">
        <f t="shared" si="24"/>
        <v>0</v>
      </c>
      <c r="H54" s="188">
        <f t="shared" si="24"/>
        <v>0</v>
      </c>
      <c r="I54" s="188">
        <f t="shared" si="24"/>
        <v>0</v>
      </c>
      <c r="J54" s="188">
        <f t="shared" si="24"/>
        <v>0</v>
      </c>
      <c r="K54" s="188">
        <f t="shared" si="24"/>
        <v>0</v>
      </c>
      <c r="L54" s="188">
        <f t="shared" si="24"/>
        <v>0</v>
      </c>
      <c r="M54" s="188">
        <f t="shared" si="24"/>
        <v>0</v>
      </c>
      <c r="N54" s="188">
        <f t="shared" si="24"/>
        <v>0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0</v>
      </c>
      <c r="AN54" s="188">
        <f t="shared" si="24"/>
        <v>0</v>
      </c>
      <c r="AO54" s="188">
        <f t="shared" si="24"/>
        <v>0</v>
      </c>
      <c r="AP54" s="188">
        <f t="shared" si="24"/>
        <v>0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0</v>
      </c>
      <c r="BD54" s="188">
        <f t="shared" si="24"/>
        <v>0</v>
      </c>
    </row>
    <row r="55" spans="1:56" s="105" customFormat="1" ht="15.75" x14ac:dyDescent="0.25">
      <c r="A55" s="59">
        <v>42</v>
      </c>
      <c r="B55" s="59" t="s">
        <v>83</v>
      </c>
      <c r="C55" s="190">
        <f>'Crop Loan'!GW59</f>
        <v>0</v>
      </c>
      <c r="D55" s="190">
        <f>'Crop Loan'!GX59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Loan'!GW60</f>
        <v>0</v>
      </c>
      <c r="D56" s="190">
        <f>'Crop Loan'!GX60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Loan'!GW61</f>
        <v>0</v>
      </c>
      <c r="D57" s="190">
        <f>'Crop Loan'!GX61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Loan'!GW62</f>
        <v>0</v>
      </c>
      <c r="D58" s="190">
        <f>'Crop Loan'!GX62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96674</v>
      </c>
      <c r="D60" s="188">
        <f t="shared" si="29"/>
        <v>114900</v>
      </c>
      <c r="E60" s="188">
        <f t="shared" si="29"/>
        <v>7793</v>
      </c>
      <c r="F60" s="188">
        <f t="shared" si="29"/>
        <v>11008.900361740625</v>
      </c>
      <c r="G60" s="188">
        <f t="shared" si="29"/>
        <v>4535</v>
      </c>
      <c r="H60" s="188">
        <f t="shared" si="29"/>
        <v>2790.0440577937497</v>
      </c>
      <c r="I60" s="188">
        <f t="shared" si="29"/>
        <v>6158</v>
      </c>
      <c r="J60" s="188">
        <f t="shared" si="29"/>
        <v>9732.3755627093742</v>
      </c>
      <c r="K60" s="188">
        <f t="shared" si="29"/>
        <v>2444</v>
      </c>
      <c r="L60" s="188">
        <f t="shared" si="29"/>
        <v>3742.7151154537496</v>
      </c>
      <c r="M60" s="188">
        <f t="shared" si="29"/>
        <v>113069</v>
      </c>
      <c r="N60" s="188">
        <f t="shared" si="29"/>
        <v>139383.99103990375</v>
      </c>
      <c r="O60" s="188">
        <f t="shared" si="29"/>
        <v>8320</v>
      </c>
      <c r="P60" s="188">
        <f t="shared" si="29"/>
        <v>33190.74</v>
      </c>
      <c r="Q60" s="188">
        <f t="shared" si="29"/>
        <v>269</v>
      </c>
      <c r="R60" s="188">
        <f t="shared" si="29"/>
        <v>8548.6</v>
      </c>
      <c r="S60" s="188">
        <f t="shared" si="29"/>
        <v>350</v>
      </c>
      <c r="T60" s="188">
        <f t="shared" si="29"/>
        <v>2608.46</v>
      </c>
      <c r="U60" s="188">
        <f t="shared" si="29"/>
        <v>1075</v>
      </c>
      <c r="V60" s="188">
        <f t="shared" si="29"/>
        <v>4286.34</v>
      </c>
      <c r="W60" s="188">
        <f t="shared" si="29"/>
        <v>372</v>
      </c>
      <c r="X60" s="188">
        <f t="shared" si="29"/>
        <v>1365.8600000000001</v>
      </c>
      <c r="Y60" s="188">
        <f t="shared" si="29"/>
        <v>10386</v>
      </c>
      <c r="Z60" s="188">
        <f t="shared" si="29"/>
        <v>50000</v>
      </c>
      <c r="AA60" s="188">
        <f t="shared" si="29"/>
        <v>0</v>
      </c>
      <c r="AB60" s="188">
        <f t="shared" si="29"/>
        <v>0</v>
      </c>
      <c r="AC60" s="188">
        <f t="shared" si="29"/>
        <v>10246</v>
      </c>
      <c r="AD60" s="188">
        <f t="shared" si="29"/>
        <v>10250.509999999998</v>
      </c>
      <c r="AE60" s="188">
        <f t="shared" si="29"/>
        <v>2042</v>
      </c>
      <c r="AF60" s="188">
        <f t="shared" si="29"/>
        <v>20233.75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1102</v>
      </c>
      <c r="AL60" s="188">
        <f t="shared" si="29"/>
        <v>2216.7399999999998</v>
      </c>
      <c r="AM60" s="188">
        <f>M60+Y60+AA60+AC60+AE60+AG60+AI60+AK60</f>
        <v>136845</v>
      </c>
      <c r="AN60" s="188">
        <f>N60+Z60+AB60+AD60+AF60+AH60+AJ60+AL60</f>
        <v>222084.99103990375</v>
      </c>
      <c r="AO60" s="188">
        <f t="shared" ref="AO60:BB60" si="30">AO59+AO54+AO52+AO49+AO47+AO45+AO35+AO20</f>
        <v>18349</v>
      </c>
      <c r="AP60" s="188">
        <f t="shared" si="30"/>
        <v>33312.76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0</v>
      </c>
      <c r="AV60" s="188">
        <f t="shared" si="30"/>
        <v>0</v>
      </c>
      <c r="AW60" s="188">
        <f t="shared" si="30"/>
        <v>0</v>
      </c>
      <c r="AX60" s="188">
        <f t="shared" si="30"/>
        <v>0</v>
      </c>
      <c r="AY60" s="188">
        <f t="shared" si="30"/>
        <v>10210</v>
      </c>
      <c r="AZ60" s="188">
        <f t="shared" si="30"/>
        <v>51000</v>
      </c>
      <c r="BA60" s="188">
        <f t="shared" si="30"/>
        <v>10210</v>
      </c>
      <c r="BB60" s="188">
        <f t="shared" si="30"/>
        <v>51000</v>
      </c>
      <c r="BC60" s="188">
        <f>AM60+BA60</f>
        <v>147055</v>
      </c>
      <c r="BD60" s="188">
        <f>AN60+BB60</f>
        <v>273084.99103990372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3" width="11" customWidth="1"/>
    <col min="4" max="4" width="11.5703125" customWidth="1"/>
    <col min="5" max="5" width="9.42578125" customWidth="1"/>
    <col min="6" max="6" width="10.7109375" customWidth="1"/>
    <col min="7" max="7" width="10.28515625" customWidth="1"/>
    <col min="8" max="8" width="10.85546875" customWidth="1"/>
    <col min="9" max="9" width="10.140625" customWidth="1"/>
    <col min="10" max="10" width="11.28515625" customWidth="1"/>
    <col min="11" max="11" width="11" customWidth="1"/>
    <col min="12" max="12" width="11.28515625" customWidth="1"/>
    <col min="13" max="13" width="11.140625" customWidth="1"/>
    <col min="14" max="14" width="10.85546875" customWidth="1"/>
    <col min="15" max="55" width="14.7109375" customWidth="1"/>
    <col min="56" max="56" width="20.5703125" style="19" customWidth="1"/>
  </cols>
  <sheetData>
    <row r="1" spans="1:56" x14ac:dyDescent="0.25">
      <c r="E1" s="97"/>
      <c r="F1" s="211"/>
      <c r="J1" s="97"/>
      <c r="L1" s="19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122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Loan'!HC11</f>
        <v>1089</v>
      </c>
      <c r="D8" s="190">
        <f>'Crop Loan'!HD11</f>
        <v>1100</v>
      </c>
      <c r="E8" s="59">
        <v>72</v>
      </c>
      <c r="F8" s="190">
        <v>866</v>
      </c>
      <c r="G8" s="190">
        <v>34</v>
      </c>
      <c r="H8" s="190">
        <v>405</v>
      </c>
      <c r="I8" s="190">
        <v>15</v>
      </c>
      <c r="J8" s="190">
        <v>178</v>
      </c>
      <c r="K8" s="190">
        <v>13</v>
      </c>
      <c r="L8" s="190">
        <v>156</v>
      </c>
      <c r="M8" s="59">
        <f>K8+I8+E8+C8</f>
        <v>1189</v>
      </c>
      <c r="N8" s="59">
        <f>L8+J8+F8+D8</f>
        <v>2300</v>
      </c>
      <c r="O8" s="59">
        <v>25</v>
      </c>
      <c r="P8" s="59">
        <v>150</v>
      </c>
      <c r="Q8" s="59">
        <v>16</v>
      </c>
      <c r="R8" s="59">
        <v>90</v>
      </c>
      <c r="S8" s="59">
        <v>9</v>
      </c>
      <c r="T8" s="59">
        <v>60</v>
      </c>
      <c r="U8" s="59"/>
      <c r="V8" s="59"/>
      <c r="W8" s="59"/>
      <c r="X8" s="59"/>
      <c r="Y8" s="59">
        <f>O8+Q8+S8+U8+W8</f>
        <v>50</v>
      </c>
      <c r="Z8" s="59">
        <f>P8+R8+T8+V8+X8</f>
        <v>300</v>
      </c>
      <c r="AA8" s="59"/>
      <c r="AB8" s="59"/>
      <c r="AC8" s="59">
        <v>15</v>
      </c>
      <c r="AD8" s="59">
        <v>40</v>
      </c>
      <c r="AE8" s="59">
        <v>35</v>
      </c>
      <c r="AF8" s="59">
        <v>500</v>
      </c>
      <c r="AG8" s="59"/>
      <c r="AH8" s="59"/>
      <c r="AI8" s="59"/>
      <c r="AJ8" s="59"/>
      <c r="AK8" s="59">
        <v>50</v>
      </c>
      <c r="AL8" s="59">
        <v>300</v>
      </c>
      <c r="AM8" s="59">
        <f>AK8+AE8+AC8+AG8+AI8+AA8+Y8+M8</f>
        <v>1339</v>
      </c>
      <c r="AN8" s="59">
        <f>AL8+AF8+AD8+AH8+AJ8+AB8+Z8+N8</f>
        <v>3440</v>
      </c>
      <c r="AO8" s="59">
        <v>135</v>
      </c>
      <c r="AP8" s="59">
        <v>344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4</v>
      </c>
      <c r="AX8" s="59">
        <v>15</v>
      </c>
      <c r="AY8" s="59">
        <v>56</v>
      </c>
      <c r="AZ8" s="59">
        <v>135</v>
      </c>
      <c r="BA8" s="59">
        <f>AY8+AW8</f>
        <v>60</v>
      </c>
      <c r="BB8" s="59">
        <f>AZ8+AX8</f>
        <v>150</v>
      </c>
      <c r="BC8" s="59">
        <f>AM8+BA8</f>
        <v>1399</v>
      </c>
      <c r="BD8" s="59">
        <f>AN8+BB8</f>
        <v>3590</v>
      </c>
    </row>
    <row r="9" spans="1:56" s="105" customFormat="1" ht="15.75" x14ac:dyDescent="0.25">
      <c r="A9" s="59">
        <v>2</v>
      </c>
      <c r="B9" s="59" t="s">
        <v>37</v>
      </c>
      <c r="C9" s="190">
        <f>'Crop Loan'!HC12</f>
        <v>2104</v>
      </c>
      <c r="D9" s="190">
        <f>'Crop Loan'!HD12</f>
        <v>2300</v>
      </c>
      <c r="E9" s="59">
        <v>108</v>
      </c>
      <c r="F9" s="190">
        <v>866</v>
      </c>
      <c r="G9" s="190">
        <v>49</v>
      </c>
      <c r="H9" s="190">
        <v>405</v>
      </c>
      <c r="I9" s="190">
        <v>23</v>
      </c>
      <c r="J9" s="190">
        <v>178</v>
      </c>
      <c r="K9" s="190">
        <v>19</v>
      </c>
      <c r="L9" s="190">
        <v>156</v>
      </c>
      <c r="M9" s="59">
        <f t="shared" ref="M9:N17" si="0">K9+I9+E9+C9</f>
        <v>2254</v>
      </c>
      <c r="N9" s="59">
        <f t="shared" si="0"/>
        <v>3500</v>
      </c>
      <c r="O9" s="59">
        <v>50</v>
      </c>
      <c r="P9" s="59">
        <v>300</v>
      </c>
      <c r="Q9" s="59">
        <v>30</v>
      </c>
      <c r="R9" s="59">
        <v>180</v>
      </c>
      <c r="S9" s="59">
        <v>20</v>
      </c>
      <c r="T9" s="59">
        <v>120</v>
      </c>
      <c r="U9" s="59"/>
      <c r="V9" s="59"/>
      <c r="W9" s="59"/>
      <c r="X9" s="59"/>
      <c r="Y9" s="59">
        <f t="shared" ref="Y9:Z19" si="1">O9+Q9+S9+U9+W9</f>
        <v>100</v>
      </c>
      <c r="Z9" s="59">
        <f t="shared" si="1"/>
        <v>600</v>
      </c>
      <c r="AA9" s="59"/>
      <c r="AB9" s="59"/>
      <c r="AC9" s="59">
        <v>15</v>
      </c>
      <c r="AD9" s="59">
        <v>40</v>
      </c>
      <c r="AE9" s="59">
        <v>40</v>
      </c>
      <c r="AF9" s="59">
        <v>600</v>
      </c>
      <c r="AG9" s="59"/>
      <c r="AH9" s="59"/>
      <c r="AI9" s="59"/>
      <c r="AJ9" s="59"/>
      <c r="AK9" s="59">
        <v>150</v>
      </c>
      <c r="AL9" s="59">
        <v>600</v>
      </c>
      <c r="AM9" s="59">
        <f t="shared" ref="AM9:AN19" si="2">AK9+AE9+AC9+AG9+AI9+AA9+Y9+M9</f>
        <v>2559</v>
      </c>
      <c r="AN9" s="59">
        <f t="shared" si="2"/>
        <v>5340</v>
      </c>
      <c r="AO9" s="59">
        <v>257</v>
      </c>
      <c r="AP9" s="59">
        <v>534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40</v>
      </c>
      <c r="AZ9" s="59">
        <v>150</v>
      </c>
      <c r="BA9" s="59">
        <f t="shared" ref="BA9:BB19" si="3">AY9+AW9</f>
        <v>40</v>
      </c>
      <c r="BB9" s="59">
        <f t="shared" si="3"/>
        <v>150</v>
      </c>
      <c r="BC9" s="59">
        <f t="shared" ref="BC9:BD19" si="4">AM9+BA9</f>
        <v>2599</v>
      </c>
      <c r="BD9" s="59">
        <f t="shared" si="4"/>
        <v>5490</v>
      </c>
    </row>
    <row r="10" spans="1:56" s="105" customFormat="1" ht="15.75" x14ac:dyDescent="0.25">
      <c r="A10" s="59">
        <v>3</v>
      </c>
      <c r="B10" s="59" t="s">
        <v>38</v>
      </c>
      <c r="C10" s="190">
        <f>'Crop Loan'!HC13</f>
        <v>5439</v>
      </c>
      <c r="D10" s="190">
        <f>'Crop Loan'!HD13</f>
        <v>7800</v>
      </c>
      <c r="E10" s="59">
        <v>217</v>
      </c>
      <c r="F10" s="190">
        <v>1082</v>
      </c>
      <c r="G10" s="190">
        <v>102</v>
      </c>
      <c r="H10" s="190">
        <v>506</v>
      </c>
      <c r="I10" s="190">
        <v>44</v>
      </c>
      <c r="J10" s="190">
        <v>223</v>
      </c>
      <c r="K10" s="190">
        <v>39</v>
      </c>
      <c r="L10" s="190">
        <v>195</v>
      </c>
      <c r="M10" s="59">
        <f t="shared" si="0"/>
        <v>5739</v>
      </c>
      <c r="N10" s="59">
        <f t="shared" si="0"/>
        <v>9300</v>
      </c>
      <c r="O10" s="59">
        <v>51</v>
      </c>
      <c r="P10" s="59">
        <v>700</v>
      </c>
      <c r="Q10" s="59">
        <v>30</v>
      </c>
      <c r="R10" s="59">
        <v>420</v>
      </c>
      <c r="S10" s="59">
        <v>19</v>
      </c>
      <c r="T10" s="59">
        <v>280</v>
      </c>
      <c r="U10" s="59"/>
      <c r="V10" s="59"/>
      <c r="W10" s="59"/>
      <c r="X10" s="59"/>
      <c r="Y10" s="59">
        <f t="shared" si="1"/>
        <v>100</v>
      </c>
      <c r="Z10" s="59">
        <f t="shared" si="1"/>
        <v>1400</v>
      </c>
      <c r="AA10" s="59"/>
      <c r="AB10" s="59"/>
      <c r="AC10" s="59">
        <v>30</v>
      </c>
      <c r="AD10" s="59">
        <v>150</v>
      </c>
      <c r="AE10" s="59">
        <v>60</v>
      </c>
      <c r="AF10" s="59">
        <v>1000</v>
      </c>
      <c r="AG10" s="59"/>
      <c r="AH10" s="59"/>
      <c r="AI10" s="59"/>
      <c r="AJ10" s="59"/>
      <c r="AK10" s="59">
        <v>150</v>
      </c>
      <c r="AL10" s="59">
        <v>700</v>
      </c>
      <c r="AM10" s="59">
        <f t="shared" si="2"/>
        <v>6079</v>
      </c>
      <c r="AN10" s="59">
        <f t="shared" si="2"/>
        <v>12550</v>
      </c>
      <c r="AO10" s="59">
        <v>606</v>
      </c>
      <c r="AP10" s="59">
        <v>1255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6</v>
      </c>
      <c r="AX10" s="59">
        <v>30</v>
      </c>
      <c r="AY10" s="59">
        <v>94</v>
      </c>
      <c r="AZ10" s="59">
        <v>370</v>
      </c>
      <c r="BA10" s="59">
        <f t="shared" si="3"/>
        <v>100</v>
      </c>
      <c r="BB10" s="59">
        <f t="shared" si="3"/>
        <v>400</v>
      </c>
      <c r="BC10" s="59">
        <f t="shared" si="4"/>
        <v>6179</v>
      </c>
      <c r="BD10" s="59">
        <f t="shared" si="4"/>
        <v>12950</v>
      </c>
    </row>
    <row r="11" spans="1:56" s="105" customFormat="1" ht="15.75" x14ac:dyDescent="0.25">
      <c r="A11" s="59">
        <v>4</v>
      </c>
      <c r="B11" s="59" t="s">
        <v>39</v>
      </c>
      <c r="C11" s="190">
        <f>'Crop Loan'!HC14</f>
        <v>1215</v>
      </c>
      <c r="D11" s="190">
        <f>'Crop Loan'!HD14</f>
        <v>1200</v>
      </c>
      <c r="E11" s="59">
        <v>108</v>
      </c>
      <c r="F11" s="190">
        <v>722</v>
      </c>
      <c r="G11" s="190">
        <v>51</v>
      </c>
      <c r="H11" s="190">
        <v>337</v>
      </c>
      <c r="I11" s="190">
        <v>22</v>
      </c>
      <c r="J11" s="190">
        <v>149</v>
      </c>
      <c r="K11" s="190">
        <v>20</v>
      </c>
      <c r="L11" s="190">
        <v>130</v>
      </c>
      <c r="M11" s="59">
        <f t="shared" si="0"/>
        <v>1365</v>
      </c>
      <c r="N11" s="59">
        <f t="shared" si="0"/>
        <v>2201</v>
      </c>
      <c r="O11" s="59">
        <v>26</v>
      </c>
      <c r="P11" s="59">
        <v>150</v>
      </c>
      <c r="Q11" s="59">
        <v>15</v>
      </c>
      <c r="R11" s="59">
        <v>90</v>
      </c>
      <c r="S11" s="59">
        <v>9</v>
      </c>
      <c r="T11" s="59">
        <v>60</v>
      </c>
      <c r="U11" s="59"/>
      <c r="V11" s="59"/>
      <c r="W11" s="59"/>
      <c r="X11" s="59"/>
      <c r="Y11" s="59">
        <f t="shared" si="1"/>
        <v>50</v>
      </c>
      <c r="Z11" s="59">
        <f t="shared" si="1"/>
        <v>300</v>
      </c>
      <c r="AA11" s="59"/>
      <c r="AB11" s="59"/>
      <c r="AC11" s="59">
        <v>15</v>
      </c>
      <c r="AD11" s="59">
        <v>100</v>
      </c>
      <c r="AE11" s="59">
        <v>30</v>
      </c>
      <c r="AF11" s="59">
        <v>400</v>
      </c>
      <c r="AG11" s="59"/>
      <c r="AH11" s="59"/>
      <c r="AI11" s="59"/>
      <c r="AJ11" s="59"/>
      <c r="AK11" s="59">
        <v>200</v>
      </c>
      <c r="AL11" s="59">
        <v>300</v>
      </c>
      <c r="AM11" s="59">
        <f t="shared" si="2"/>
        <v>1660</v>
      </c>
      <c r="AN11" s="59">
        <f t="shared" si="2"/>
        <v>3301</v>
      </c>
      <c r="AO11" s="59">
        <v>166</v>
      </c>
      <c r="AP11" s="59">
        <v>330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40</v>
      </c>
      <c r="AZ11" s="59">
        <v>100</v>
      </c>
      <c r="BA11" s="59">
        <f t="shared" si="3"/>
        <v>40</v>
      </c>
      <c r="BB11" s="59">
        <f t="shared" si="3"/>
        <v>100</v>
      </c>
      <c r="BC11" s="59">
        <f t="shared" si="4"/>
        <v>1700</v>
      </c>
      <c r="BD11" s="59">
        <f t="shared" si="4"/>
        <v>3401</v>
      </c>
    </row>
    <row r="12" spans="1:56" s="105" customFormat="1" ht="15.75" x14ac:dyDescent="0.25">
      <c r="A12" s="59">
        <v>5</v>
      </c>
      <c r="B12" s="59" t="s">
        <v>40</v>
      </c>
      <c r="C12" s="190">
        <f>'Crop Loan'!HC15</f>
        <v>8368</v>
      </c>
      <c r="D12" s="190">
        <f>'Crop Loan'!HD15</f>
        <v>8000</v>
      </c>
      <c r="E12" s="59">
        <v>217</v>
      </c>
      <c r="F12" s="190">
        <v>1082</v>
      </c>
      <c r="G12" s="190">
        <v>100</v>
      </c>
      <c r="H12" s="190">
        <v>506</v>
      </c>
      <c r="I12" s="190">
        <v>45</v>
      </c>
      <c r="J12" s="190">
        <v>223</v>
      </c>
      <c r="K12" s="190">
        <v>38</v>
      </c>
      <c r="L12" s="190">
        <v>194</v>
      </c>
      <c r="M12" s="59">
        <f t="shared" si="0"/>
        <v>8668</v>
      </c>
      <c r="N12" s="59">
        <f t="shared" si="0"/>
        <v>9499</v>
      </c>
      <c r="O12" s="59">
        <v>53</v>
      </c>
      <c r="P12" s="59">
        <v>700</v>
      </c>
      <c r="Q12" s="59">
        <v>29</v>
      </c>
      <c r="R12" s="59">
        <v>420</v>
      </c>
      <c r="S12" s="59">
        <v>18</v>
      </c>
      <c r="T12" s="59">
        <v>280</v>
      </c>
      <c r="U12" s="59"/>
      <c r="V12" s="59"/>
      <c r="W12" s="59"/>
      <c r="X12" s="59"/>
      <c r="Y12" s="59">
        <f t="shared" si="1"/>
        <v>100</v>
      </c>
      <c r="Z12" s="59">
        <f t="shared" si="1"/>
        <v>1400</v>
      </c>
      <c r="AA12" s="59"/>
      <c r="AB12" s="59"/>
      <c r="AC12" s="59">
        <v>30</v>
      </c>
      <c r="AD12" s="59">
        <v>150</v>
      </c>
      <c r="AE12" s="59">
        <v>70</v>
      </c>
      <c r="AF12" s="59">
        <v>1200</v>
      </c>
      <c r="AG12" s="59"/>
      <c r="AH12" s="59"/>
      <c r="AI12" s="59"/>
      <c r="AJ12" s="59"/>
      <c r="AK12" s="59">
        <v>200</v>
      </c>
      <c r="AL12" s="59">
        <v>800</v>
      </c>
      <c r="AM12" s="59">
        <f t="shared" si="2"/>
        <v>9068</v>
      </c>
      <c r="AN12" s="59">
        <f t="shared" si="2"/>
        <v>13049</v>
      </c>
      <c r="AO12" s="59">
        <v>906</v>
      </c>
      <c r="AP12" s="59">
        <v>1305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100</v>
      </c>
      <c r="AZ12" s="59">
        <v>400</v>
      </c>
      <c r="BA12" s="59">
        <f t="shared" si="3"/>
        <v>100</v>
      </c>
      <c r="BB12" s="59">
        <f t="shared" si="3"/>
        <v>400</v>
      </c>
      <c r="BC12" s="59">
        <f t="shared" si="4"/>
        <v>9168</v>
      </c>
      <c r="BD12" s="59">
        <f t="shared" si="4"/>
        <v>13449</v>
      </c>
    </row>
    <row r="13" spans="1:56" s="105" customFormat="1" ht="15.75" x14ac:dyDescent="0.25">
      <c r="A13" s="59">
        <v>6</v>
      </c>
      <c r="B13" s="59" t="s">
        <v>41</v>
      </c>
      <c r="C13" s="190">
        <f>'Crop Loan'!HC16</f>
        <v>1113</v>
      </c>
      <c r="D13" s="190">
        <f>'Crop Loan'!HD16</f>
        <v>1100</v>
      </c>
      <c r="E13" s="59">
        <v>72</v>
      </c>
      <c r="F13" s="190">
        <v>722</v>
      </c>
      <c r="G13" s="190">
        <v>34</v>
      </c>
      <c r="H13" s="190">
        <v>337</v>
      </c>
      <c r="I13" s="190">
        <v>15</v>
      </c>
      <c r="J13" s="190">
        <v>149</v>
      </c>
      <c r="K13" s="190">
        <v>13</v>
      </c>
      <c r="L13" s="190">
        <v>130</v>
      </c>
      <c r="M13" s="59">
        <f t="shared" si="0"/>
        <v>1213</v>
      </c>
      <c r="N13" s="59">
        <f t="shared" si="0"/>
        <v>2101</v>
      </c>
      <c r="O13" s="59">
        <v>25</v>
      </c>
      <c r="P13" s="59">
        <v>150</v>
      </c>
      <c r="Q13" s="59">
        <v>15</v>
      </c>
      <c r="R13" s="59">
        <v>90</v>
      </c>
      <c r="S13" s="59">
        <v>10</v>
      </c>
      <c r="T13" s="59">
        <v>60</v>
      </c>
      <c r="U13" s="59"/>
      <c r="V13" s="59"/>
      <c r="W13" s="59"/>
      <c r="X13" s="59"/>
      <c r="Y13" s="59">
        <f t="shared" si="1"/>
        <v>50</v>
      </c>
      <c r="Z13" s="59">
        <f t="shared" si="1"/>
        <v>300</v>
      </c>
      <c r="AA13" s="59"/>
      <c r="AB13" s="59"/>
      <c r="AC13" s="59">
        <v>15</v>
      </c>
      <c r="AD13" s="59">
        <v>40</v>
      </c>
      <c r="AE13" s="59">
        <v>30</v>
      </c>
      <c r="AF13" s="59">
        <v>400</v>
      </c>
      <c r="AG13" s="59"/>
      <c r="AH13" s="59"/>
      <c r="AI13" s="59"/>
      <c r="AJ13" s="59"/>
      <c r="AK13" s="59">
        <v>50</v>
      </c>
      <c r="AL13" s="59">
        <v>300</v>
      </c>
      <c r="AM13" s="59">
        <f t="shared" si="2"/>
        <v>1358</v>
      </c>
      <c r="AN13" s="59">
        <f t="shared" si="2"/>
        <v>3141</v>
      </c>
      <c r="AO13" s="59">
        <v>136</v>
      </c>
      <c r="AP13" s="59">
        <v>314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1</v>
      </c>
      <c r="AX13" s="59">
        <v>7</v>
      </c>
      <c r="AY13" s="59">
        <v>39</v>
      </c>
      <c r="AZ13" s="59">
        <v>93</v>
      </c>
      <c r="BA13" s="59">
        <f t="shared" si="3"/>
        <v>40</v>
      </c>
      <c r="BB13" s="59">
        <f t="shared" si="3"/>
        <v>100</v>
      </c>
      <c r="BC13" s="59">
        <f t="shared" si="4"/>
        <v>1398</v>
      </c>
      <c r="BD13" s="59">
        <f t="shared" si="4"/>
        <v>3241</v>
      </c>
    </row>
    <row r="14" spans="1:56" s="105" customFormat="1" ht="15.75" x14ac:dyDescent="0.25">
      <c r="A14" s="59">
        <v>7</v>
      </c>
      <c r="B14" s="59" t="s">
        <v>42</v>
      </c>
      <c r="C14" s="190">
        <f>'Crop Loan'!HC17</f>
        <v>340</v>
      </c>
      <c r="D14" s="190">
        <f>'Crop Loan'!HD17</f>
        <v>350</v>
      </c>
      <c r="E14" s="59">
        <v>37</v>
      </c>
      <c r="F14" s="190">
        <v>144</v>
      </c>
      <c r="G14" s="190">
        <v>17</v>
      </c>
      <c r="H14" s="190">
        <v>67</v>
      </c>
      <c r="I14" s="190">
        <v>7</v>
      </c>
      <c r="J14" s="190">
        <v>30</v>
      </c>
      <c r="K14" s="190">
        <v>6</v>
      </c>
      <c r="L14" s="190">
        <v>26</v>
      </c>
      <c r="M14" s="59">
        <f t="shared" si="0"/>
        <v>390</v>
      </c>
      <c r="N14" s="59">
        <f t="shared" si="0"/>
        <v>550</v>
      </c>
      <c r="O14" s="59">
        <v>25</v>
      </c>
      <c r="P14" s="59">
        <v>100</v>
      </c>
      <c r="Q14" s="59">
        <v>15</v>
      </c>
      <c r="R14" s="59">
        <v>60</v>
      </c>
      <c r="S14" s="59">
        <v>10</v>
      </c>
      <c r="T14" s="59">
        <v>40</v>
      </c>
      <c r="U14" s="59"/>
      <c r="V14" s="59"/>
      <c r="W14" s="59"/>
      <c r="X14" s="59"/>
      <c r="Y14" s="59">
        <f t="shared" si="1"/>
        <v>50</v>
      </c>
      <c r="Z14" s="59">
        <f t="shared" si="1"/>
        <v>200</v>
      </c>
      <c r="AA14" s="59"/>
      <c r="AB14" s="59"/>
      <c r="AC14" s="59">
        <v>10</v>
      </c>
      <c r="AD14" s="59">
        <v>40</v>
      </c>
      <c r="AE14" s="59">
        <v>20</v>
      </c>
      <c r="AF14" s="59">
        <v>200</v>
      </c>
      <c r="AG14" s="59"/>
      <c r="AH14" s="59"/>
      <c r="AI14" s="59"/>
      <c r="AJ14" s="59"/>
      <c r="AK14" s="59">
        <v>50</v>
      </c>
      <c r="AL14" s="59">
        <v>200</v>
      </c>
      <c r="AM14" s="59">
        <f t="shared" si="2"/>
        <v>520</v>
      </c>
      <c r="AN14" s="59">
        <f t="shared" si="2"/>
        <v>1190</v>
      </c>
      <c r="AO14" s="59">
        <v>52</v>
      </c>
      <c r="AP14" s="59">
        <v>119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2</v>
      </c>
      <c r="AX14" s="59">
        <v>10</v>
      </c>
      <c r="AY14" s="59">
        <v>28</v>
      </c>
      <c r="AZ14" s="59">
        <v>90</v>
      </c>
      <c r="BA14" s="59">
        <f t="shared" si="3"/>
        <v>30</v>
      </c>
      <c r="BB14" s="59">
        <f t="shared" si="3"/>
        <v>100</v>
      </c>
      <c r="BC14" s="59">
        <f t="shared" si="4"/>
        <v>550</v>
      </c>
      <c r="BD14" s="59">
        <f t="shared" si="4"/>
        <v>1290</v>
      </c>
    </row>
    <row r="15" spans="1:56" s="105" customFormat="1" ht="15.75" x14ac:dyDescent="0.25">
      <c r="A15" s="59">
        <v>8</v>
      </c>
      <c r="B15" s="59" t="s">
        <v>43</v>
      </c>
      <c r="C15" s="190">
        <f>'Crop Loan'!HC18</f>
        <v>0</v>
      </c>
      <c r="D15" s="190">
        <f>'Crop Loan'!HD18</f>
        <v>0</v>
      </c>
      <c r="E15" s="59">
        <v>0</v>
      </c>
      <c r="F15" s="190">
        <v>0</v>
      </c>
      <c r="G15" s="190">
        <v>0</v>
      </c>
      <c r="H15" s="190">
        <v>0</v>
      </c>
      <c r="I15" s="190">
        <v>0</v>
      </c>
      <c r="J15" s="190">
        <v>0</v>
      </c>
      <c r="K15" s="190">
        <v>0</v>
      </c>
      <c r="L15" s="190">
        <v>0</v>
      </c>
      <c r="M15" s="59">
        <f t="shared" si="0"/>
        <v>0</v>
      </c>
      <c r="N15" s="59">
        <f t="shared" si="0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/>
      <c r="V15" s="59"/>
      <c r="W15" s="59"/>
      <c r="X15" s="59"/>
      <c r="Y15" s="59">
        <f t="shared" si="1"/>
        <v>0</v>
      </c>
      <c r="Z15" s="59">
        <f t="shared" si="1"/>
        <v>0</v>
      </c>
      <c r="AA15" s="59"/>
      <c r="AB15" s="59"/>
      <c r="AC15" s="59">
        <v>0</v>
      </c>
      <c r="AD15" s="59">
        <v>0</v>
      </c>
      <c r="AE15" s="59">
        <v>0</v>
      </c>
      <c r="AF15" s="59">
        <v>0</v>
      </c>
      <c r="AG15" s="59"/>
      <c r="AH15" s="59"/>
      <c r="AI15" s="59"/>
      <c r="AJ15" s="59"/>
      <c r="AK15" s="59">
        <v>0</v>
      </c>
      <c r="AL15" s="59">
        <v>0</v>
      </c>
      <c r="AM15" s="59">
        <f t="shared" si="2"/>
        <v>0</v>
      </c>
      <c r="AN15" s="59">
        <f t="shared" si="2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f t="shared" si="3"/>
        <v>0</v>
      </c>
      <c r="BB15" s="59">
        <f t="shared" si="3"/>
        <v>0</v>
      </c>
      <c r="BC15" s="59">
        <f t="shared" si="4"/>
        <v>0</v>
      </c>
      <c r="BD15" s="59">
        <f t="shared" si="4"/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Loan'!HC19</f>
        <v>275</v>
      </c>
      <c r="D16" s="190">
        <f>'Crop Loan'!HD19</f>
        <v>350</v>
      </c>
      <c r="E16" s="59">
        <v>37</v>
      </c>
      <c r="F16" s="190">
        <v>144</v>
      </c>
      <c r="G16" s="190">
        <v>17</v>
      </c>
      <c r="H16" s="190">
        <v>68</v>
      </c>
      <c r="I16" s="190">
        <v>7</v>
      </c>
      <c r="J16" s="190">
        <v>30</v>
      </c>
      <c r="K16" s="190">
        <v>6</v>
      </c>
      <c r="L16" s="190">
        <v>26</v>
      </c>
      <c r="M16" s="59">
        <f t="shared" si="0"/>
        <v>325</v>
      </c>
      <c r="N16" s="59">
        <f t="shared" si="0"/>
        <v>550</v>
      </c>
      <c r="O16" s="59">
        <v>25</v>
      </c>
      <c r="P16" s="59">
        <v>100</v>
      </c>
      <c r="Q16" s="59">
        <v>15</v>
      </c>
      <c r="R16" s="59">
        <v>60</v>
      </c>
      <c r="S16" s="59">
        <v>10</v>
      </c>
      <c r="T16" s="59">
        <v>40</v>
      </c>
      <c r="U16" s="59"/>
      <c r="V16" s="59"/>
      <c r="W16" s="59"/>
      <c r="X16" s="59"/>
      <c r="Y16" s="59">
        <f t="shared" si="1"/>
        <v>50</v>
      </c>
      <c r="Z16" s="59">
        <f t="shared" si="1"/>
        <v>200</v>
      </c>
      <c r="AA16" s="59"/>
      <c r="AB16" s="59"/>
      <c r="AC16" s="59">
        <v>10</v>
      </c>
      <c r="AD16" s="59">
        <v>40</v>
      </c>
      <c r="AE16" s="59">
        <v>20</v>
      </c>
      <c r="AF16" s="59">
        <v>200</v>
      </c>
      <c r="AG16" s="59"/>
      <c r="AH16" s="59"/>
      <c r="AI16" s="59"/>
      <c r="AJ16" s="59"/>
      <c r="AK16" s="59">
        <v>50</v>
      </c>
      <c r="AL16" s="59">
        <v>200</v>
      </c>
      <c r="AM16" s="59">
        <f t="shared" si="2"/>
        <v>455</v>
      </c>
      <c r="AN16" s="59">
        <f t="shared" si="2"/>
        <v>1190</v>
      </c>
      <c r="AO16" s="59">
        <v>46</v>
      </c>
      <c r="AP16" s="59">
        <v>119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2</v>
      </c>
      <c r="AX16" s="59">
        <v>10</v>
      </c>
      <c r="AY16" s="59">
        <v>28</v>
      </c>
      <c r="AZ16" s="59">
        <v>90</v>
      </c>
      <c r="BA16" s="59">
        <f t="shared" si="3"/>
        <v>30</v>
      </c>
      <c r="BB16" s="59">
        <f t="shared" si="3"/>
        <v>100</v>
      </c>
      <c r="BC16" s="59">
        <f t="shared" si="4"/>
        <v>485</v>
      </c>
      <c r="BD16" s="59">
        <f t="shared" si="4"/>
        <v>1290</v>
      </c>
    </row>
    <row r="17" spans="1:56" s="105" customFormat="1" ht="15.75" x14ac:dyDescent="0.25">
      <c r="A17" s="59">
        <v>10</v>
      </c>
      <c r="B17" s="59" t="s">
        <v>45</v>
      </c>
      <c r="C17" s="190">
        <f>'Crop Loan'!HC20</f>
        <v>12143</v>
      </c>
      <c r="D17" s="190">
        <f>'Crop Loan'!HD20</f>
        <v>11300</v>
      </c>
      <c r="E17" s="59">
        <v>362</v>
      </c>
      <c r="F17" s="190">
        <v>1082</v>
      </c>
      <c r="G17" s="190">
        <v>168</v>
      </c>
      <c r="H17" s="190">
        <v>506</v>
      </c>
      <c r="I17" s="190">
        <v>75</v>
      </c>
      <c r="J17" s="190">
        <v>223</v>
      </c>
      <c r="K17" s="190">
        <v>63</v>
      </c>
      <c r="L17" s="190">
        <v>195</v>
      </c>
      <c r="M17" s="59">
        <f t="shared" si="0"/>
        <v>12643</v>
      </c>
      <c r="N17" s="59">
        <f t="shared" si="0"/>
        <v>12800</v>
      </c>
      <c r="O17" s="59">
        <v>80</v>
      </c>
      <c r="P17" s="59">
        <v>1150</v>
      </c>
      <c r="Q17" s="59">
        <v>49</v>
      </c>
      <c r="R17" s="59">
        <v>690</v>
      </c>
      <c r="S17" s="59">
        <v>21</v>
      </c>
      <c r="T17" s="59">
        <v>460</v>
      </c>
      <c r="U17" s="59"/>
      <c r="V17" s="59"/>
      <c r="W17" s="59"/>
      <c r="X17" s="59"/>
      <c r="Y17" s="59">
        <f t="shared" si="1"/>
        <v>150</v>
      </c>
      <c r="Z17" s="59">
        <f t="shared" si="1"/>
        <v>2300</v>
      </c>
      <c r="AA17" s="59"/>
      <c r="AB17" s="59"/>
      <c r="AC17" s="59">
        <v>120</v>
      </c>
      <c r="AD17" s="59">
        <v>250</v>
      </c>
      <c r="AE17" s="59">
        <v>170</v>
      </c>
      <c r="AF17" s="59">
        <v>3000</v>
      </c>
      <c r="AG17" s="59"/>
      <c r="AH17" s="59"/>
      <c r="AI17" s="59"/>
      <c r="AJ17" s="59"/>
      <c r="AK17" s="59">
        <v>200</v>
      </c>
      <c r="AL17" s="59">
        <v>1000</v>
      </c>
      <c r="AM17" s="59">
        <f t="shared" si="2"/>
        <v>13283</v>
      </c>
      <c r="AN17" s="59">
        <f t="shared" si="2"/>
        <v>19350</v>
      </c>
      <c r="AO17" s="59">
        <v>1385</v>
      </c>
      <c r="AP17" s="59">
        <v>1935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3</v>
      </c>
      <c r="AX17" s="59">
        <v>18</v>
      </c>
      <c r="AY17" s="59">
        <v>147</v>
      </c>
      <c r="AZ17" s="59">
        <v>402</v>
      </c>
      <c r="BA17" s="59">
        <f t="shared" si="3"/>
        <v>150</v>
      </c>
      <c r="BB17" s="59">
        <f t="shared" si="3"/>
        <v>420</v>
      </c>
      <c r="BC17" s="59">
        <f t="shared" si="4"/>
        <v>13433</v>
      </c>
      <c r="BD17" s="59">
        <f t="shared" si="4"/>
        <v>19770</v>
      </c>
    </row>
    <row r="18" spans="1:56" s="105" customFormat="1" ht="15.75" x14ac:dyDescent="0.25">
      <c r="A18" s="59">
        <v>11</v>
      </c>
      <c r="B18" s="59" t="s">
        <v>46</v>
      </c>
      <c r="C18" s="190">
        <f>'Crop Loan'!HC21</f>
        <v>534</v>
      </c>
      <c r="D18" s="190">
        <f>'Crop Loan'!HD21</f>
        <v>650</v>
      </c>
      <c r="E18" s="59">
        <v>37</v>
      </c>
      <c r="F18" s="190">
        <v>144</v>
      </c>
      <c r="G18" s="190">
        <v>17</v>
      </c>
      <c r="H18" s="190">
        <v>67</v>
      </c>
      <c r="I18" s="190">
        <v>7</v>
      </c>
      <c r="J18" s="190">
        <v>29</v>
      </c>
      <c r="K18" s="190">
        <v>6</v>
      </c>
      <c r="L18" s="190">
        <v>26</v>
      </c>
      <c r="M18" s="59">
        <f>K18+I18+E18+C18</f>
        <v>584</v>
      </c>
      <c r="N18" s="59">
        <f>L18+J18+F18+D18</f>
        <v>849</v>
      </c>
      <c r="O18" s="59">
        <v>25</v>
      </c>
      <c r="P18" s="59">
        <v>100</v>
      </c>
      <c r="Q18" s="59">
        <v>15</v>
      </c>
      <c r="R18" s="59">
        <v>60</v>
      </c>
      <c r="S18" s="59">
        <v>10</v>
      </c>
      <c r="T18" s="59">
        <v>40</v>
      </c>
      <c r="U18" s="59"/>
      <c r="V18" s="59"/>
      <c r="W18" s="59"/>
      <c r="X18" s="59"/>
      <c r="Y18" s="59">
        <f t="shared" si="1"/>
        <v>50</v>
      </c>
      <c r="Z18" s="59">
        <f t="shared" si="1"/>
        <v>200</v>
      </c>
      <c r="AA18" s="59"/>
      <c r="AB18" s="59"/>
      <c r="AC18" s="59">
        <v>15</v>
      </c>
      <c r="AD18" s="59">
        <v>50</v>
      </c>
      <c r="AE18" s="59">
        <v>20</v>
      </c>
      <c r="AF18" s="59">
        <v>200</v>
      </c>
      <c r="AG18" s="59"/>
      <c r="AH18" s="59"/>
      <c r="AI18" s="59"/>
      <c r="AJ18" s="59"/>
      <c r="AK18" s="59">
        <v>50</v>
      </c>
      <c r="AL18" s="59">
        <v>200</v>
      </c>
      <c r="AM18" s="59">
        <f t="shared" si="2"/>
        <v>719</v>
      </c>
      <c r="AN18" s="59">
        <f t="shared" si="2"/>
        <v>1499</v>
      </c>
      <c r="AO18" s="59">
        <v>72</v>
      </c>
      <c r="AP18" s="59">
        <v>150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2</v>
      </c>
      <c r="AX18" s="59">
        <v>10</v>
      </c>
      <c r="AY18" s="59">
        <v>28</v>
      </c>
      <c r="AZ18" s="59">
        <v>90</v>
      </c>
      <c r="BA18" s="59">
        <f t="shared" si="3"/>
        <v>30</v>
      </c>
      <c r="BB18" s="59">
        <f t="shared" si="3"/>
        <v>100</v>
      </c>
      <c r="BC18" s="59">
        <f t="shared" si="4"/>
        <v>749</v>
      </c>
      <c r="BD18" s="59">
        <f t="shared" si="4"/>
        <v>1599</v>
      </c>
    </row>
    <row r="19" spans="1:56" s="105" customFormat="1" ht="15.75" x14ac:dyDescent="0.25">
      <c r="A19" s="59">
        <v>12</v>
      </c>
      <c r="B19" s="59" t="s">
        <v>47</v>
      </c>
      <c r="C19" s="190">
        <f>'Crop Loan'!HC22</f>
        <v>552</v>
      </c>
      <c r="D19" s="190">
        <f>'Crop Loan'!HD22</f>
        <v>550</v>
      </c>
      <c r="E19" s="59">
        <v>37</v>
      </c>
      <c r="F19" s="190">
        <v>144</v>
      </c>
      <c r="G19" s="190">
        <v>17</v>
      </c>
      <c r="H19" s="190">
        <v>67</v>
      </c>
      <c r="I19" s="190">
        <v>7</v>
      </c>
      <c r="J19" s="190">
        <v>30</v>
      </c>
      <c r="K19" s="190">
        <v>6</v>
      </c>
      <c r="L19" s="190">
        <v>26</v>
      </c>
      <c r="M19" s="59">
        <f t="shared" ref="M19:N19" si="5">K19+I19+E19+C19</f>
        <v>602</v>
      </c>
      <c r="N19" s="59">
        <f t="shared" si="5"/>
        <v>750</v>
      </c>
      <c r="O19" s="59">
        <v>25</v>
      </c>
      <c r="P19" s="59">
        <v>100</v>
      </c>
      <c r="Q19" s="59">
        <v>15</v>
      </c>
      <c r="R19" s="59">
        <v>60</v>
      </c>
      <c r="S19" s="59">
        <v>10</v>
      </c>
      <c r="T19" s="59">
        <v>40</v>
      </c>
      <c r="U19" s="59"/>
      <c r="V19" s="59"/>
      <c r="W19" s="59"/>
      <c r="X19" s="59"/>
      <c r="Y19" s="59">
        <f t="shared" si="1"/>
        <v>50</v>
      </c>
      <c r="Z19" s="59">
        <f t="shared" si="1"/>
        <v>200</v>
      </c>
      <c r="AA19" s="59"/>
      <c r="AB19" s="59"/>
      <c r="AC19" s="59">
        <v>15</v>
      </c>
      <c r="AD19" s="59">
        <v>50</v>
      </c>
      <c r="AE19" s="59">
        <v>20</v>
      </c>
      <c r="AF19" s="59">
        <v>200</v>
      </c>
      <c r="AG19" s="59"/>
      <c r="AH19" s="59"/>
      <c r="AI19" s="59"/>
      <c r="AJ19" s="59"/>
      <c r="AK19" s="59">
        <v>50</v>
      </c>
      <c r="AL19" s="59">
        <v>200</v>
      </c>
      <c r="AM19" s="59">
        <f t="shared" si="2"/>
        <v>737</v>
      </c>
      <c r="AN19" s="59">
        <f t="shared" si="2"/>
        <v>1400</v>
      </c>
      <c r="AO19" s="59">
        <v>74</v>
      </c>
      <c r="AP19" s="59">
        <v>140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2</v>
      </c>
      <c r="AX19" s="59">
        <v>10</v>
      </c>
      <c r="AY19" s="59">
        <v>28</v>
      </c>
      <c r="AZ19" s="59">
        <v>90</v>
      </c>
      <c r="BA19" s="59">
        <f t="shared" si="3"/>
        <v>30</v>
      </c>
      <c r="BB19" s="59">
        <f t="shared" si="3"/>
        <v>100</v>
      </c>
      <c r="BC19" s="59">
        <f t="shared" si="4"/>
        <v>767</v>
      </c>
      <c r="BD19" s="59">
        <f t="shared" si="4"/>
        <v>1500</v>
      </c>
    </row>
    <row r="20" spans="1:56" s="107" customFormat="1" ht="15.75" x14ac:dyDescent="0.25">
      <c r="A20" s="106"/>
      <c r="B20" s="91" t="s">
        <v>48</v>
      </c>
      <c r="C20" s="188">
        <f>SUM(C8:C19)</f>
        <v>33172</v>
      </c>
      <c r="D20" s="188">
        <f t="shared" ref="D20:BD20" si="6">SUM(D8:D19)</f>
        <v>34700</v>
      </c>
      <c r="E20" s="188">
        <f t="shared" si="6"/>
        <v>1304</v>
      </c>
      <c r="F20" s="188">
        <f t="shared" si="6"/>
        <v>6998</v>
      </c>
      <c r="G20" s="217">
        <f t="shared" si="6"/>
        <v>606</v>
      </c>
      <c r="H20" s="217">
        <f t="shared" si="6"/>
        <v>3271</v>
      </c>
      <c r="I20" s="217">
        <f t="shared" si="6"/>
        <v>267</v>
      </c>
      <c r="J20" s="217">
        <f t="shared" si="6"/>
        <v>1442</v>
      </c>
      <c r="K20" s="217">
        <f t="shared" si="6"/>
        <v>229</v>
      </c>
      <c r="L20" s="217">
        <f t="shared" si="6"/>
        <v>1260</v>
      </c>
      <c r="M20" s="188">
        <f t="shared" si="6"/>
        <v>34972</v>
      </c>
      <c r="N20" s="188">
        <f t="shared" si="6"/>
        <v>44400</v>
      </c>
      <c r="O20" s="188">
        <f t="shared" si="6"/>
        <v>410</v>
      </c>
      <c r="P20" s="188">
        <f t="shared" si="6"/>
        <v>3700</v>
      </c>
      <c r="Q20" s="188">
        <f t="shared" si="6"/>
        <v>244</v>
      </c>
      <c r="R20" s="188">
        <f t="shared" si="6"/>
        <v>2220</v>
      </c>
      <c r="S20" s="188">
        <f t="shared" si="6"/>
        <v>146</v>
      </c>
      <c r="T20" s="188">
        <f t="shared" si="6"/>
        <v>1480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800</v>
      </c>
      <c r="Z20" s="188">
        <f t="shared" si="6"/>
        <v>7400</v>
      </c>
      <c r="AA20" s="188">
        <f t="shared" si="6"/>
        <v>0</v>
      </c>
      <c r="AB20" s="188">
        <f t="shared" si="6"/>
        <v>0</v>
      </c>
      <c r="AC20" s="188">
        <f t="shared" si="6"/>
        <v>290</v>
      </c>
      <c r="AD20" s="188">
        <f t="shared" si="6"/>
        <v>950</v>
      </c>
      <c r="AE20" s="188">
        <f t="shared" si="6"/>
        <v>515</v>
      </c>
      <c r="AF20" s="188">
        <f t="shared" si="6"/>
        <v>7900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1200</v>
      </c>
      <c r="AL20" s="188">
        <f t="shared" si="6"/>
        <v>4800</v>
      </c>
      <c r="AM20" s="188">
        <f t="shared" si="6"/>
        <v>37777</v>
      </c>
      <c r="AN20" s="188">
        <f t="shared" si="6"/>
        <v>65450</v>
      </c>
      <c r="AO20" s="188">
        <f t="shared" si="6"/>
        <v>3835</v>
      </c>
      <c r="AP20" s="188">
        <f t="shared" si="6"/>
        <v>6545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22</v>
      </c>
      <c r="AX20" s="188">
        <f t="shared" si="6"/>
        <v>110</v>
      </c>
      <c r="AY20" s="188">
        <f t="shared" si="6"/>
        <v>628</v>
      </c>
      <c r="AZ20" s="188">
        <f t="shared" si="6"/>
        <v>2010</v>
      </c>
      <c r="BA20" s="188">
        <f t="shared" si="6"/>
        <v>650</v>
      </c>
      <c r="BB20" s="188">
        <f t="shared" si="6"/>
        <v>2120</v>
      </c>
      <c r="BC20" s="188">
        <f t="shared" si="6"/>
        <v>38427</v>
      </c>
      <c r="BD20" s="188">
        <f t="shared" si="6"/>
        <v>67570</v>
      </c>
    </row>
    <row r="21" spans="1:56" s="105" customFormat="1" ht="15.75" x14ac:dyDescent="0.25">
      <c r="A21" s="59">
        <v>13</v>
      </c>
      <c r="B21" s="59" t="s">
        <v>49</v>
      </c>
      <c r="C21" s="190">
        <f>'Crop Loan'!HC24</f>
        <v>153</v>
      </c>
      <c r="D21" s="190">
        <f>'Crop Loan'!HD24</f>
        <v>350</v>
      </c>
      <c r="E21" s="59">
        <v>36</v>
      </c>
      <c r="F21" s="190">
        <v>72</v>
      </c>
      <c r="G21" s="190">
        <v>16</v>
      </c>
      <c r="H21" s="190">
        <v>34</v>
      </c>
      <c r="I21" s="190">
        <v>7</v>
      </c>
      <c r="J21" s="190">
        <v>15</v>
      </c>
      <c r="K21" s="190">
        <v>7</v>
      </c>
      <c r="L21" s="190">
        <v>13</v>
      </c>
      <c r="M21" s="59">
        <f t="shared" ref="M21:N34" si="7">K21+I21+E21+C21</f>
        <v>203</v>
      </c>
      <c r="N21" s="59">
        <f t="shared" si="7"/>
        <v>450</v>
      </c>
      <c r="O21" s="59">
        <v>26</v>
      </c>
      <c r="P21" s="59">
        <v>150</v>
      </c>
      <c r="Q21" s="59">
        <v>16</v>
      </c>
      <c r="R21" s="59">
        <v>90</v>
      </c>
      <c r="S21" s="59">
        <v>8</v>
      </c>
      <c r="T21" s="59">
        <v>60</v>
      </c>
      <c r="U21" s="59"/>
      <c r="V21" s="59"/>
      <c r="W21" s="59"/>
      <c r="X21" s="59"/>
      <c r="Y21" s="59">
        <f>O21+Q21+S21+U21+W21</f>
        <v>50</v>
      </c>
      <c r="Z21" s="59">
        <f>P21+R21+T21+V21+X21</f>
        <v>300</v>
      </c>
      <c r="AA21" s="59"/>
      <c r="AB21" s="59"/>
      <c r="AC21" s="59">
        <v>10</v>
      </c>
      <c r="AD21" s="59">
        <v>40</v>
      </c>
      <c r="AE21" s="59">
        <v>20</v>
      </c>
      <c r="AF21" s="59">
        <v>600</v>
      </c>
      <c r="AG21" s="59"/>
      <c r="AH21" s="59"/>
      <c r="AI21" s="59"/>
      <c r="AJ21" s="59"/>
      <c r="AK21" s="59">
        <v>20</v>
      </c>
      <c r="AL21" s="59">
        <v>100</v>
      </c>
      <c r="AM21" s="59">
        <f t="shared" ref="AM21:AN34" si="8">AK21+AE21+AC21+AG21+AI21+AA21+Y21+M21</f>
        <v>303</v>
      </c>
      <c r="AN21" s="59">
        <f t="shared" si="8"/>
        <v>1490</v>
      </c>
      <c r="AO21" s="59">
        <v>31</v>
      </c>
      <c r="AP21" s="59">
        <v>149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30</v>
      </c>
      <c r="AZ21" s="59">
        <v>100</v>
      </c>
      <c r="BA21" s="59">
        <f t="shared" ref="BA21:BB34" si="9">AY21+AW21</f>
        <v>30</v>
      </c>
      <c r="BB21" s="59">
        <f t="shared" si="9"/>
        <v>100</v>
      </c>
      <c r="BC21" s="59">
        <f t="shared" ref="BC21:BD34" si="10">AM21+BA21</f>
        <v>333</v>
      </c>
      <c r="BD21" s="59">
        <f t="shared" si="10"/>
        <v>1590</v>
      </c>
    </row>
    <row r="22" spans="1:56" s="105" customFormat="1" ht="15.75" x14ac:dyDescent="0.25">
      <c r="A22" s="59">
        <v>14</v>
      </c>
      <c r="B22" s="59" t="s">
        <v>50</v>
      </c>
      <c r="C22" s="190">
        <f>'Crop Loan'!HC25</f>
        <v>0</v>
      </c>
      <c r="D22" s="190">
        <f>'Crop Loan'!HD25</f>
        <v>0</v>
      </c>
      <c r="E22" s="59"/>
      <c r="F22" s="190"/>
      <c r="G22" s="190">
        <v>0</v>
      </c>
      <c r="H22" s="190">
        <v>0</v>
      </c>
      <c r="I22" s="190">
        <v>0</v>
      </c>
      <c r="J22" s="190">
        <v>0</v>
      </c>
      <c r="K22" s="190">
        <v>0</v>
      </c>
      <c r="L22" s="190">
        <v>0</v>
      </c>
      <c r="M22" s="59">
        <f t="shared" si="7"/>
        <v>0</v>
      </c>
      <c r="N22" s="59">
        <f t="shared" si="7"/>
        <v>0</v>
      </c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>
        <f t="shared" ref="Y22:Z34" si="11">O22+Q22+S22+U22+W22</f>
        <v>0</v>
      </c>
      <c r="Z22" s="59">
        <f t="shared" si="11"/>
        <v>0</v>
      </c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>
        <f t="shared" si="8"/>
        <v>0</v>
      </c>
      <c r="AN22" s="59">
        <f t="shared" si="8"/>
        <v>0</v>
      </c>
      <c r="AO22" s="59"/>
      <c r="AP22" s="59"/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/>
      <c r="AX22" s="59"/>
      <c r="AY22" s="59"/>
      <c r="AZ22" s="59"/>
      <c r="BA22" s="59">
        <f t="shared" si="9"/>
        <v>0</v>
      </c>
      <c r="BB22" s="59">
        <f t="shared" si="9"/>
        <v>0</v>
      </c>
      <c r="BC22" s="59">
        <f t="shared" si="10"/>
        <v>0</v>
      </c>
      <c r="BD22" s="59">
        <f t="shared" si="10"/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Loan'!HC26</f>
        <v>0</v>
      </c>
      <c r="D23" s="190">
        <f>'Crop Loan'!HD26</f>
        <v>0</v>
      </c>
      <c r="E23" s="59"/>
      <c r="F23" s="190"/>
      <c r="G23" s="190"/>
      <c r="H23" s="190"/>
      <c r="I23" s="190"/>
      <c r="J23" s="190"/>
      <c r="K23" s="190"/>
      <c r="L23" s="190"/>
      <c r="M23" s="59">
        <f t="shared" si="7"/>
        <v>0</v>
      </c>
      <c r="N23" s="59">
        <f t="shared" si="7"/>
        <v>0</v>
      </c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>
        <f t="shared" si="11"/>
        <v>0</v>
      </c>
      <c r="Z23" s="59">
        <f t="shared" si="11"/>
        <v>0</v>
      </c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>
        <f t="shared" si="8"/>
        <v>0</v>
      </c>
      <c r="AN23" s="59">
        <f t="shared" si="8"/>
        <v>0</v>
      </c>
      <c r="AO23" s="59"/>
      <c r="AP23" s="59"/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/>
      <c r="AX23" s="59"/>
      <c r="AY23" s="59"/>
      <c r="AZ23" s="59"/>
      <c r="BA23" s="59">
        <f t="shared" si="9"/>
        <v>0</v>
      </c>
      <c r="BB23" s="59">
        <f t="shared" si="9"/>
        <v>0</v>
      </c>
      <c r="BC23" s="59">
        <f t="shared" si="10"/>
        <v>0</v>
      </c>
      <c r="BD23" s="59">
        <f t="shared" si="10"/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Loan'!HC27</f>
        <v>0</v>
      </c>
      <c r="D24" s="190">
        <f>'Crop Loan'!HD27</f>
        <v>0</v>
      </c>
      <c r="E24" s="59"/>
      <c r="F24" s="190"/>
      <c r="G24" s="190"/>
      <c r="H24" s="190"/>
      <c r="I24" s="190"/>
      <c r="J24" s="190"/>
      <c r="K24" s="190"/>
      <c r="L24" s="190"/>
      <c r="M24" s="59">
        <f t="shared" si="7"/>
        <v>0</v>
      </c>
      <c r="N24" s="59">
        <f t="shared" si="7"/>
        <v>0</v>
      </c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>
        <f t="shared" si="11"/>
        <v>0</v>
      </c>
      <c r="Z24" s="59">
        <f t="shared" si="11"/>
        <v>0</v>
      </c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>
        <f t="shared" si="8"/>
        <v>0</v>
      </c>
      <c r="AN24" s="59">
        <f t="shared" si="8"/>
        <v>0</v>
      </c>
      <c r="AO24" s="59"/>
      <c r="AP24" s="59"/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/>
      <c r="AX24" s="59"/>
      <c r="AY24" s="59"/>
      <c r="AZ24" s="59"/>
      <c r="BA24" s="59">
        <f t="shared" si="9"/>
        <v>0</v>
      </c>
      <c r="BB24" s="59">
        <f t="shared" si="9"/>
        <v>0</v>
      </c>
      <c r="BC24" s="59">
        <f t="shared" si="10"/>
        <v>0</v>
      </c>
      <c r="BD24" s="59">
        <f t="shared" si="10"/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Loan'!HC28</f>
        <v>0</v>
      </c>
      <c r="D25" s="190">
        <f>'Crop Loan'!HD28</f>
        <v>0</v>
      </c>
      <c r="E25" s="59"/>
      <c r="F25" s="190"/>
      <c r="G25" s="190"/>
      <c r="H25" s="190"/>
      <c r="I25" s="190"/>
      <c r="J25" s="190"/>
      <c r="K25" s="190"/>
      <c r="L25" s="190"/>
      <c r="M25" s="59">
        <f t="shared" si="7"/>
        <v>0</v>
      </c>
      <c r="N25" s="59">
        <f t="shared" si="7"/>
        <v>0</v>
      </c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>
        <f t="shared" si="11"/>
        <v>0</v>
      </c>
      <c r="Z25" s="59">
        <f t="shared" si="11"/>
        <v>0</v>
      </c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>
        <f t="shared" si="8"/>
        <v>0</v>
      </c>
      <c r="AN25" s="59">
        <f t="shared" si="8"/>
        <v>0</v>
      </c>
      <c r="AO25" s="59"/>
      <c r="AP25" s="59"/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/>
      <c r="AX25" s="59"/>
      <c r="AY25" s="59"/>
      <c r="AZ25" s="59"/>
      <c r="BA25" s="59">
        <f t="shared" si="9"/>
        <v>0</v>
      </c>
      <c r="BB25" s="59">
        <f t="shared" si="9"/>
        <v>0</v>
      </c>
      <c r="BC25" s="59">
        <f t="shared" si="10"/>
        <v>0</v>
      </c>
      <c r="BD25" s="59">
        <f t="shared" si="10"/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Loan'!HC29</f>
        <v>1469</v>
      </c>
      <c r="D26" s="190">
        <f>'Crop Loan'!HD29</f>
        <v>1200</v>
      </c>
      <c r="E26" s="59">
        <v>109</v>
      </c>
      <c r="F26" s="190">
        <v>722</v>
      </c>
      <c r="G26" s="190">
        <v>51</v>
      </c>
      <c r="H26" s="190">
        <v>337</v>
      </c>
      <c r="I26" s="190">
        <v>22</v>
      </c>
      <c r="J26" s="190">
        <v>148</v>
      </c>
      <c r="K26" s="190">
        <v>19</v>
      </c>
      <c r="L26" s="190">
        <v>130</v>
      </c>
      <c r="M26" s="59">
        <f t="shared" si="7"/>
        <v>1619</v>
      </c>
      <c r="N26" s="59">
        <f t="shared" si="7"/>
        <v>2200</v>
      </c>
      <c r="O26" s="59">
        <v>101</v>
      </c>
      <c r="P26" s="59">
        <v>600</v>
      </c>
      <c r="Q26" s="59">
        <v>60</v>
      </c>
      <c r="R26" s="59">
        <v>360</v>
      </c>
      <c r="S26" s="59">
        <v>39</v>
      </c>
      <c r="T26" s="59">
        <v>240</v>
      </c>
      <c r="U26" s="59"/>
      <c r="V26" s="59"/>
      <c r="W26" s="59"/>
      <c r="X26" s="59"/>
      <c r="Y26" s="59">
        <f t="shared" si="11"/>
        <v>200</v>
      </c>
      <c r="Z26" s="59">
        <f t="shared" si="11"/>
        <v>1200</v>
      </c>
      <c r="AA26" s="59"/>
      <c r="AB26" s="59"/>
      <c r="AC26" s="59">
        <v>20</v>
      </c>
      <c r="AD26" s="59">
        <v>60</v>
      </c>
      <c r="AE26" s="59">
        <v>100</v>
      </c>
      <c r="AF26" s="59">
        <v>1400</v>
      </c>
      <c r="AG26" s="59"/>
      <c r="AH26" s="59"/>
      <c r="AI26" s="59"/>
      <c r="AJ26" s="59"/>
      <c r="AK26" s="59">
        <v>30</v>
      </c>
      <c r="AL26" s="59">
        <v>100</v>
      </c>
      <c r="AM26" s="59">
        <f t="shared" si="8"/>
        <v>1969</v>
      </c>
      <c r="AN26" s="59">
        <f t="shared" si="8"/>
        <v>4960</v>
      </c>
      <c r="AO26" s="59">
        <v>197</v>
      </c>
      <c r="AP26" s="59">
        <v>496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40</v>
      </c>
      <c r="AZ26" s="59">
        <v>100</v>
      </c>
      <c r="BA26" s="59">
        <f t="shared" si="9"/>
        <v>40</v>
      </c>
      <c r="BB26" s="59">
        <f t="shared" si="9"/>
        <v>100</v>
      </c>
      <c r="BC26" s="59">
        <f t="shared" si="10"/>
        <v>2009</v>
      </c>
      <c r="BD26" s="59">
        <f t="shared" si="10"/>
        <v>5060</v>
      </c>
    </row>
    <row r="27" spans="1:56" s="105" customFormat="1" ht="15.75" x14ac:dyDescent="0.25">
      <c r="A27" s="59">
        <v>19</v>
      </c>
      <c r="B27" s="59" t="s">
        <v>55</v>
      </c>
      <c r="C27" s="190">
        <f>'Crop Loan'!HC30</f>
        <v>2095</v>
      </c>
      <c r="D27" s="190">
        <f>'Crop Loan'!HD30</f>
        <v>1300</v>
      </c>
      <c r="E27" s="59">
        <v>37</v>
      </c>
      <c r="F27" s="190">
        <v>289</v>
      </c>
      <c r="G27" s="190">
        <v>17</v>
      </c>
      <c r="H27" s="190">
        <v>135</v>
      </c>
      <c r="I27" s="190">
        <v>7</v>
      </c>
      <c r="J27" s="190">
        <v>59</v>
      </c>
      <c r="K27" s="190">
        <v>6</v>
      </c>
      <c r="L27" s="190">
        <v>52</v>
      </c>
      <c r="M27" s="59">
        <f t="shared" si="7"/>
        <v>2145</v>
      </c>
      <c r="N27" s="59">
        <f t="shared" si="7"/>
        <v>1700</v>
      </c>
      <c r="O27" s="59">
        <v>25</v>
      </c>
      <c r="P27" s="59">
        <v>400</v>
      </c>
      <c r="Q27" s="59">
        <v>15</v>
      </c>
      <c r="R27" s="59">
        <v>240</v>
      </c>
      <c r="S27" s="59">
        <v>10</v>
      </c>
      <c r="T27" s="59">
        <v>160</v>
      </c>
      <c r="U27" s="59"/>
      <c r="V27" s="59"/>
      <c r="W27" s="59"/>
      <c r="X27" s="59"/>
      <c r="Y27" s="59">
        <f t="shared" si="11"/>
        <v>50</v>
      </c>
      <c r="Z27" s="59">
        <f t="shared" si="11"/>
        <v>800</v>
      </c>
      <c r="AA27" s="59"/>
      <c r="AB27" s="59"/>
      <c r="AC27" s="59">
        <v>20</v>
      </c>
      <c r="AD27" s="59">
        <v>60</v>
      </c>
      <c r="AE27" s="59">
        <v>100</v>
      </c>
      <c r="AF27" s="59">
        <v>1500</v>
      </c>
      <c r="AG27" s="59"/>
      <c r="AH27" s="59"/>
      <c r="AI27" s="59"/>
      <c r="AJ27" s="59"/>
      <c r="AK27" s="59">
        <v>30</v>
      </c>
      <c r="AL27" s="59">
        <v>100</v>
      </c>
      <c r="AM27" s="59">
        <f t="shared" si="8"/>
        <v>2345</v>
      </c>
      <c r="AN27" s="59">
        <f t="shared" si="8"/>
        <v>4160</v>
      </c>
      <c r="AO27" s="59">
        <v>235</v>
      </c>
      <c r="AP27" s="59">
        <v>416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2</v>
      </c>
      <c r="AX27" s="59">
        <v>10</v>
      </c>
      <c r="AY27" s="59">
        <v>38</v>
      </c>
      <c r="AZ27" s="59">
        <v>90</v>
      </c>
      <c r="BA27" s="59">
        <f t="shared" si="9"/>
        <v>40</v>
      </c>
      <c r="BB27" s="59">
        <f t="shared" si="9"/>
        <v>100</v>
      </c>
      <c r="BC27" s="59">
        <f t="shared" si="10"/>
        <v>2385</v>
      </c>
      <c r="BD27" s="59">
        <f t="shared" si="10"/>
        <v>4260</v>
      </c>
    </row>
    <row r="28" spans="1:56" s="105" customFormat="1" ht="15.75" x14ac:dyDescent="0.25">
      <c r="A28" s="59">
        <v>20</v>
      </c>
      <c r="B28" s="59" t="s">
        <v>56</v>
      </c>
      <c r="C28" s="190">
        <f>'Crop Loan'!HC31</f>
        <v>161</v>
      </c>
      <c r="D28" s="190">
        <f>'Crop Loan'!HD31</f>
        <v>250</v>
      </c>
      <c r="E28" s="59">
        <v>37</v>
      </c>
      <c r="F28" s="190">
        <v>144</v>
      </c>
      <c r="G28" s="190">
        <v>17</v>
      </c>
      <c r="H28" s="190">
        <v>67</v>
      </c>
      <c r="I28" s="190">
        <v>7</v>
      </c>
      <c r="J28" s="190">
        <v>30</v>
      </c>
      <c r="K28" s="190">
        <v>6</v>
      </c>
      <c r="L28" s="190">
        <v>26</v>
      </c>
      <c r="M28" s="59">
        <f t="shared" si="7"/>
        <v>211</v>
      </c>
      <c r="N28" s="59">
        <f t="shared" si="7"/>
        <v>450</v>
      </c>
      <c r="O28" s="59">
        <v>25</v>
      </c>
      <c r="P28" s="59">
        <v>100</v>
      </c>
      <c r="Q28" s="59">
        <v>15</v>
      </c>
      <c r="R28" s="59">
        <v>60</v>
      </c>
      <c r="S28" s="59">
        <v>10</v>
      </c>
      <c r="T28" s="59">
        <v>40</v>
      </c>
      <c r="U28" s="59"/>
      <c r="V28" s="59"/>
      <c r="W28" s="59"/>
      <c r="X28" s="59"/>
      <c r="Y28" s="59">
        <f t="shared" si="11"/>
        <v>50</v>
      </c>
      <c r="Z28" s="59">
        <f t="shared" si="11"/>
        <v>200</v>
      </c>
      <c r="AA28" s="59"/>
      <c r="AB28" s="59"/>
      <c r="AC28" s="59">
        <v>10</v>
      </c>
      <c r="AD28" s="59">
        <v>40</v>
      </c>
      <c r="AE28" s="59">
        <v>20</v>
      </c>
      <c r="AF28" s="59">
        <v>200</v>
      </c>
      <c r="AG28" s="59"/>
      <c r="AH28" s="59"/>
      <c r="AI28" s="59"/>
      <c r="AJ28" s="59"/>
      <c r="AK28" s="59">
        <v>30</v>
      </c>
      <c r="AL28" s="59">
        <v>200</v>
      </c>
      <c r="AM28" s="59">
        <f t="shared" si="8"/>
        <v>321</v>
      </c>
      <c r="AN28" s="59">
        <f t="shared" si="8"/>
        <v>1090</v>
      </c>
      <c r="AO28" s="59">
        <v>32</v>
      </c>
      <c r="AP28" s="59">
        <v>109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2</v>
      </c>
      <c r="AX28" s="59">
        <v>10</v>
      </c>
      <c r="AY28" s="59">
        <v>28</v>
      </c>
      <c r="AZ28" s="59">
        <v>90</v>
      </c>
      <c r="BA28" s="59">
        <f t="shared" si="9"/>
        <v>30</v>
      </c>
      <c r="BB28" s="59">
        <f t="shared" si="9"/>
        <v>100</v>
      </c>
      <c r="BC28" s="59">
        <f t="shared" si="10"/>
        <v>351</v>
      </c>
      <c r="BD28" s="59">
        <f t="shared" si="10"/>
        <v>1190</v>
      </c>
    </row>
    <row r="29" spans="1:56" s="105" customFormat="1" ht="15.75" x14ac:dyDescent="0.25">
      <c r="A29" s="59">
        <v>21</v>
      </c>
      <c r="B29" s="59" t="s">
        <v>57</v>
      </c>
      <c r="C29" s="190">
        <f>'Crop Loan'!HC32</f>
        <v>0</v>
      </c>
      <c r="D29" s="190">
        <f>'Crop Loan'!HD32</f>
        <v>0</v>
      </c>
      <c r="E29" s="59"/>
      <c r="F29" s="190"/>
      <c r="G29" s="190"/>
      <c r="H29" s="190"/>
      <c r="I29" s="190"/>
      <c r="J29" s="190"/>
      <c r="K29" s="190"/>
      <c r="L29" s="190"/>
      <c r="M29" s="59">
        <f t="shared" si="7"/>
        <v>0</v>
      </c>
      <c r="N29" s="59">
        <f t="shared" si="7"/>
        <v>0</v>
      </c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>
        <f t="shared" si="11"/>
        <v>0</v>
      </c>
      <c r="Z29" s="59">
        <f t="shared" si="11"/>
        <v>0</v>
      </c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>
        <f t="shared" si="8"/>
        <v>0</v>
      </c>
      <c r="AN29" s="59">
        <f t="shared" si="8"/>
        <v>0</v>
      </c>
      <c r="AO29" s="59"/>
      <c r="AP29" s="59"/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/>
      <c r="AX29" s="59"/>
      <c r="AY29" s="59"/>
      <c r="AZ29" s="59"/>
      <c r="BA29" s="59">
        <f t="shared" si="9"/>
        <v>0</v>
      </c>
      <c r="BB29" s="59">
        <f t="shared" si="9"/>
        <v>0</v>
      </c>
      <c r="BC29" s="59">
        <f t="shared" si="10"/>
        <v>0</v>
      </c>
      <c r="BD29" s="59">
        <f t="shared" si="10"/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Loan'!HC33</f>
        <v>0</v>
      </c>
      <c r="D30" s="190">
        <f>'Crop Loan'!HD33</f>
        <v>0</v>
      </c>
      <c r="E30" s="59"/>
      <c r="F30" s="190"/>
      <c r="G30" s="190"/>
      <c r="H30" s="190"/>
      <c r="I30" s="190"/>
      <c r="J30" s="190"/>
      <c r="K30" s="190"/>
      <c r="L30" s="190"/>
      <c r="M30" s="59">
        <f t="shared" si="7"/>
        <v>0</v>
      </c>
      <c r="N30" s="59">
        <f t="shared" si="7"/>
        <v>0</v>
      </c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>
        <f t="shared" si="11"/>
        <v>0</v>
      </c>
      <c r="Z30" s="59">
        <f t="shared" si="11"/>
        <v>0</v>
      </c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>
        <f t="shared" si="8"/>
        <v>0</v>
      </c>
      <c r="AN30" s="59">
        <f t="shared" si="8"/>
        <v>0</v>
      </c>
      <c r="AO30" s="59"/>
      <c r="AP30" s="59"/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/>
      <c r="AX30" s="59"/>
      <c r="AY30" s="59"/>
      <c r="AZ30" s="59"/>
      <c r="BA30" s="59">
        <f t="shared" si="9"/>
        <v>0</v>
      </c>
      <c r="BB30" s="59">
        <f t="shared" si="9"/>
        <v>0</v>
      </c>
      <c r="BC30" s="59">
        <f t="shared" si="10"/>
        <v>0</v>
      </c>
      <c r="BD30" s="59">
        <f t="shared" si="10"/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Loan'!HC34</f>
        <v>0</v>
      </c>
      <c r="D31" s="190">
        <f>'Crop Loan'!HD34</f>
        <v>0</v>
      </c>
      <c r="E31" s="59"/>
      <c r="F31" s="190"/>
      <c r="G31" s="190"/>
      <c r="H31" s="190"/>
      <c r="I31" s="190"/>
      <c r="J31" s="190"/>
      <c r="K31" s="190"/>
      <c r="L31" s="190"/>
      <c r="M31" s="59">
        <f t="shared" si="7"/>
        <v>0</v>
      </c>
      <c r="N31" s="59">
        <f t="shared" si="7"/>
        <v>0</v>
      </c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>
        <f t="shared" si="11"/>
        <v>0</v>
      </c>
      <c r="Z31" s="59">
        <f t="shared" si="11"/>
        <v>0</v>
      </c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>
        <f t="shared" si="8"/>
        <v>0</v>
      </c>
      <c r="AN31" s="59">
        <f t="shared" si="8"/>
        <v>0</v>
      </c>
      <c r="AO31" s="59"/>
      <c r="AP31" s="59"/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/>
      <c r="AX31" s="59"/>
      <c r="AY31" s="59"/>
      <c r="AZ31" s="59"/>
      <c r="BA31" s="59">
        <f t="shared" si="9"/>
        <v>0</v>
      </c>
      <c r="BB31" s="59">
        <f t="shared" si="9"/>
        <v>0</v>
      </c>
      <c r="BC31" s="59">
        <f t="shared" si="10"/>
        <v>0</v>
      </c>
      <c r="BD31" s="59">
        <f t="shared" si="10"/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Loan'!HC35</f>
        <v>0</v>
      </c>
      <c r="D32" s="190">
        <f>'Crop Loan'!HD35</f>
        <v>0</v>
      </c>
      <c r="E32" s="59"/>
      <c r="F32" s="190"/>
      <c r="G32" s="190"/>
      <c r="H32" s="190"/>
      <c r="I32" s="190"/>
      <c r="J32" s="190"/>
      <c r="K32" s="190"/>
      <c r="L32" s="190"/>
      <c r="M32" s="59">
        <f t="shared" si="7"/>
        <v>0</v>
      </c>
      <c r="N32" s="59">
        <f t="shared" si="7"/>
        <v>0</v>
      </c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>
        <f t="shared" si="11"/>
        <v>0</v>
      </c>
      <c r="Z32" s="59">
        <f t="shared" si="11"/>
        <v>0</v>
      </c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>
        <f t="shared" si="8"/>
        <v>0</v>
      </c>
      <c r="AN32" s="59">
        <f t="shared" si="8"/>
        <v>0</v>
      </c>
      <c r="AO32" s="59"/>
      <c r="AP32" s="59"/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/>
      <c r="AX32" s="59"/>
      <c r="AY32" s="59"/>
      <c r="AZ32" s="59"/>
      <c r="BA32" s="59">
        <f t="shared" si="9"/>
        <v>0</v>
      </c>
      <c r="BB32" s="59">
        <f t="shared" si="9"/>
        <v>0</v>
      </c>
      <c r="BC32" s="59">
        <f t="shared" si="10"/>
        <v>0</v>
      </c>
      <c r="BD32" s="59">
        <f t="shared" si="10"/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Loan'!HC36</f>
        <v>0</v>
      </c>
      <c r="D33" s="190">
        <f>'Crop Loan'!HD36</f>
        <v>0</v>
      </c>
      <c r="E33" s="59"/>
      <c r="F33" s="190"/>
      <c r="G33" s="190"/>
      <c r="H33" s="190"/>
      <c r="I33" s="190"/>
      <c r="J33" s="190"/>
      <c r="K33" s="190"/>
      <c r="L33" s="190"/>
      <c r="M33" s="59">
        <f t="shared" si="7"/>
        <v>0</v>
      </c>
      <c r="N33" s="59">
        <f t="shared" si="7"/>
        <v>0</v>
      </c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>
        <f t="shared" si="11"/>
        <v>0</v>
      </c>
      <c r="Z33" s="59">
        <f t="shared" si="11"/>
        <v>0</v>
      </c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>
        <f t="shared" si="8"/>
        <v>0</v>
      </c>
      <c r="AN33" s="59">
        <f t="shared" si="8"/>
        <v>0</v>
      </c>
      <c r="AO33" s="59"/>
      <c r="AP33" s="59"/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/>
      <c r="AX33" s="59"/>
      <c r="AY33" s="59"/>
      <c r="AZ33" s="59"/>
      <c r="BA33" s="59">
        <f t="shared" si="9"/>
        <v>0</v>
      </c>
      <c r="BB33" s="59">
        <f t="shared" si="9"/>
        <v>0</v>
      </c>
      <c r="BC33" s="59">
        <f t="shared" si="10"/>
        <v>0</v>
      </c>
      <c r="BD33" s="59">
        <f t="shared" si="10"/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Loan'!HC37</f>
        <v>0</v>
      </c>
      <c r="D34" s="190">
        <f>'Crop Loan'!HD37</f>
        <v>0</v>
      </c>
      <c r="E34" s="59"/>
      <c r="F34" s="190"/>
      <c r="G34" s="190"/>
      <c r="H34" s="190"/>
      <c r="I34" s="190"/>
      <c r="J34" s="190"/>
      <c r="K34" s="190"/>
      <c r="L34" s="190"/>
      <c r="M34" s="59">
        <f t="shared" si="7"/>
        <v>0</v>
      </c>
      <c r="N34" s="59">
        <f t="shared" si="7"/>
        <v>0</v>
      </c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>
        <f t="shared" si="11"/>
        <v>0</v>
      </c>
      <c r="Z34" s="59">
        <f t="shared" si="11"/>
        <v>0</v>
      </c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>
        <f t="shared" si="8"/>
        <v>0</v>
      </c>
      <c r="AN34" s="59">
        <f t="shared" si="8"/>
        <v>0</v>
      </c>
      <c r="AO34" s="59"/>
      <c r="AP34" s="59"/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/>
      <c r="AX34" s="59"/>
      <c r="AY34" s="59"/>
      <c r="AZ34" s="59"/>
      <c r="BA34" s="59">
        <f t="shared" si="9"/>
        <v>0</v>
      </c>
      <c r="BB34" s="59">
        <f t="shared" si="9"/>
        <v>0</v>
      </c>
      <c r="BC34" s="59">
        <f t="shared" si="10"/>
        <v>0</v>
      </c>
      <c r="BD34" s="59">
        <f t="shared" si="10"/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3878</v>
      </c>
      <c r="D35" s="188">
        <f t="shared" ref="D35:BD35" si="12">SUM(D21:D34)</f>
        <v>3100</v>
      </c>
      <c r="E35" s="188">
        <f t="shared" si="12"/>
        <v>219</v>
      </c>
      <c r="F35" s="217">
        <f t="shared" si="12"/>
        <v>1227</v>
      </c>
      <c r="G35" s="217">
        <f t="shared" si="12"/>
        <v>101</v>
      </c>
      <c r="H35" s="217">
        <f t="shared" si="12"/>
        <v>573</v>
      </c>
      <c r="I35" s="217">
        <f t="shared" si="12"/>
        <v>43</v>
      </c>
      <c r="J35" s="217">
        <f t="shared" si="12"/>
        <v>252</v>
      </c>
      <c r="K35" s="217">
        <f t="shared" si="12"/>
        <v>38</v>
      </c>
      <c r="L35" s="217">
        <f t="shared" si="12"/>
        <v>221</v>
      </c>
      <c r="M35" s="188">
        <f t="shared" si="12"/>
        <v>4178</v>
      </c>
      <c r="N35" s="188">
        <f t="shared" si="12"/>
        <v>4800</v>
      </c>
      <c r="O35" s="188">
        <f t="shared" si="12"/>
        <v>177</v>
      </c>
      <c r="P35" s="188">
        <f t="shared" si="12"/>
        <v>1250</v>
      </c>
      <c r="Q35" s="188">
        <f t="shared" si="12"/>
        <v>106</v>
      </c>
      <c r="R35" s="188">
        <f t="shared" si="12"/>
        <v>750</v>
      </c>
      <c r="S35" s="188">
        <f t="shared" si="12"/>
        <v>67</v>
      </c>
      <c r="T35" s="188">
        <f t="shared" si="12"/>
        <v>500</v>
      </c>
      <c r="U35" s="188">
        <f t="shared" si="12"/>
        <v>0</v>
      </c>
      <c r="V35" s="188">
        <f t="shared" si="12"/>
        <v>0</v>
      </c>
      <c r="W35" s="188">
        <f t="shared" si="12"/>
        <v>0</v>
      </c>
      <c r="X35" s="188">
        <f t="shared" si="12"/>
        <v>0</v>
      </c>
      <c r="Y35" s="188">
        <f t="shared" si="12"/>
        <v>350</v>
      </c>
      <c r="Z35" s="188">
        <f t="shared" si="12"/>
        <v>2500</v>
      </c>
      <c r="AA35" s="188">
        <f t="shared" si="12"/>
        <v>0</v>
      </c>
      <c r="AB35" s="188">
        <f t="shared" si="12"/>
        <v>0</v>
      </c>
      <c r="AC35" s="188">
        <f t="shared" si="12"/>
        <v>60</v>
      </c>
      <c r="AD35" s="188">
        <f t="shared" si="12"/>
        <v>200</v>
      </c>
      <c r="AE35" s="188">
        <f t="shared" si="12"/>
        <v>240</v>
      </c>
      <c r="AF35" s="188">
        <f t="shared" si="12"/>
        <v>3700</v>
      </c>
      <c r="AG35" s="188">
        <f t="shared" si="12"/>
        <v>0</v>
      </c>
      <c r="AH35" s="188">
        <f t="shared" si="12"/>
        <v>0</v>
      </c>
      <c r="AI35" s="188">
        <f t="shared" si="12"/>
        <v>0</v>
      </c>
      <c r="AJ35" s="188">
        <f t="shared" si="12"/>
        <v>0</v>
      </c>
      <c r="AK35" s="188">
        <f t="shared" si="12"/>
        <v>110</v>
      </c>
      <c r="AL35" s="188">
        <f t="shared" si="12"/>
        <v>500</v>
      </c>
      <c r="AM35" s="188">
        <f t="shared" si="12"/>
        <v>4938</v>
      </c>
      <c r="AN35" s="188">
        <f t="shared" si="12"/>
        <v>11700</v>
      </c>
      <c r="AO35" s="188">
        <f t="shared" si="12"/>
        <v>495</v>
      </c>
      <c r="AP35" s="188">
        <f t="shared" si="12"/>
        <v>1170</v>
      </c>
      <c r="AQ35" s="188">
        <f t="shared" si="12"/>
        <v>0</v>
      </c>
      <c r="AR35" s="188">
        <f t="shared" si="12"/>
        <v>0</v>
      </c>
      <c r="AS35" s="188">
        <f t="shared" si="12"/>
        <v>0</v>
      </c>
      <c r="AT35" s="188">
        <f t="shared" si="12"/>
        <v>0</v>
      </c>
      <c r="AU35" s="188">
        <f t="shared" si="12"/>
        <v>0</v>
      </c>
      <c r="AV35" s="188">
        <f t="shared" si="12"/>
        <v>0</v>
      </c>
      <c r="AW35" s="188">
        <f t="shared" si="12"/>
        <v>4</v>
      </c>
      <c r="AX35" s="188">
        <f t="shared" si="12"/>
        <v>20</v>
      </c>
      <c r="AY35" s="188">
        <f t="shared" si="12"/>
        <v>136</v>
      </c>
      <c r="AZ35" s="188">
        <f t="shared" si="12"/>
        <v>380</v>
      </c>
      <c r="BA35" s="188">
        <f t="shared" si="12"/>
        <v>140</v>
      </c>
      <c r="BB35" s="188">
        <f t="shared" si="12"/>
        <v>400</v>
      </c>
      <c r="BC35" s="188">
        <f t="shared" si="12"/>
        <v>5078</v>
      </c>
      <c r="BD35" s="188">
        <f t="shared" si="12"/>
        <v>12100</v>
      </c>
    </row>
    <row r="36" spans="1:56" s="105" customFormat="1" ht="15.75" x14ac:dyDescent="0.25">
      <c r="A36" s="59">
        <v>27</v>
      </c>
      <c r="B36" s="59" t="s">
        <v>64</v>
      </c>
      <c r="C36" s="190">
        <f>'Crop Loan'!HC39</f>
        <v>0</v>
      </c>
      <c r="D36" s="190">
        <f>'Crop Loan'!HD39</f>
        <v>0</v>
      </c>
      <c r="E36" s="59"/>
      <c r="F36" s="190"/>
      <c r="G36" s="190"/>
      <c r="H36" s="190"/>
      <c r="I36" s="190"/>
      <c r="J36" s="190"/>
      <c r="K36" s="190"/>
      <c r="L36" s="190"/>
      <c r="M36" s="59">
        <f t="shared" ref="M36:N44" si="13">K36+I36+E36+C36</f>
        <v>0</v>
      </c>
      <c r="N36" s="59">
        <f t="shared" si="13"/>
        <v>0</v>
      </c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>
        <f t="shared" ref="Y36:Z44" si="14">O36+Q36+S36+U36+W36</f>
        <v>0</v>
      </c>
      <c r="Z36" s="59">
        <f t="shared" si="14"/>
        <v>0</v>
      </c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>
        <f t="shared" ref="AM36:AN44" si="15">AK36+AE36+AC36+AG36+AI36+AA36+Y36+M36</f>
        <v>0</v>
      </c>
      <c r="AN36" s="59">
        <f t="shared" si="15"/>
        <v>0</v>
      </c>
      <c r="AO36" s="59"/>
      <c r="AP36" s="59"/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/>
      <c r="AX36" s="59"/>
      <c r="AY36" s="59"/>
      <c r="AZ36" s="59"/>
      <c r="BA36" s="59">
        <f t="shared" ref="BA36:BB44" si="16">AY36+AW36</f>
        <v>0</v>
      </c>
      <c r="BB36" s="59">
        <f t="shared" si="16"/>
        <v>0</v>
      </c>
      <c r="BC36" s="59">
        <f t="shared" ref="BC36:BD44" si="17">AM36+BA36</f>
        <v>0</v>
      </c>
      <c r="BD36" s="59">
        <f t="shared" si="17"/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Loan'!HC40</f>
        <v>0</v>
      </c>
      <c r="D37" s="190">
        <f>'Crop Loan'!HD40</f>
        <v>0</v>
      </c>
      <c r="E37" s="59"/>
      <c r="F37" s="190"/>
      <c r="G37" s="190"/>
      <c r="H37" s="190"/>
      <c r="I37" s="190"/>
      <c r="J37" s="190"/>
      <c r="K37" s="190"/>
      <c r="L37" s="190"/>
      <c r="M37" s="59">
        <f t="shared" si="13"/>
        <v>0</v>
      </c>
      <c r="N37" s="59">
        <f t="shared" si="13"/>
        <v>0</v>
      </c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>
        <f t="shared" si="14"/>
        <v>0</v>
      </c>
      <c r="Z37" s="59">
        <f t="shared" si="14"/>
        <v>0</v>
      </c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>
        <f t="shared" si="15"/>
        <v>0</v>
      </c>
      <c r="AN37" s="59">
        <f t="shared" si="15"/>
        <v>0</v>
      </c>
      <c r="AO37" s="59"/>
      <c r="AP37" s="59"/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/>
      <c r="AX37" s="59"/>
      <c r="AY37" s="59"/>
      <c r="AZ37" s="59"/>
      <c r="BA37" s="59">
        <f t="shared" si="16"/>
        <v>0</v>
      </c>
      <c r="BB37" s="59">
        <f t="shared" si="16"/>
        <v>0</v>
      </c>
      <c r="BC37" s="59">
        <f t="shared" si="17"/>
        <v>0</v>
      </c>
      <c r="BD37" s="59">
        <f t="shared" si="17"/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Loan'!HC41</f>
        <v>0</v>
      </c>
      <c r="D38" s="190">
        <f>'Crop Loan'!HD41</f>
        <v>0</v>
      </c>
      <c r="E38" s="215">
        <v>37</v>
      </c>
      <c r="F38" s="214">
        <v>145</v>
      </c>
      <c r="G38" s="214">
        <v>17</v>
      </c>
      <c r="H38" s="214">
        <v>68</v>
      </c>
      <c r="I38" s="214">
        <v>7</v>
      </c>
      <c r="J38" s="214">
        <v>29</v>
      </c>
      <c r="K38" s="214">
        <v>6</v>
      </c>
      <c r="L38" s="214">
        <v>26</v>
      </c>
      <c r="M38" s="59">
        <f t="shared" si="13"/>
        <v>50</v>
      </c>
      <c r="N38" s="59">
        <f t="shared" si="13"/>
        <v>200</v>
      </c>
      <c r="O38" s="215">
        <v>25</v>
      </c>
      <c r="P38" s="215">
        <v>150</v>
      </c>
      <c r="Q38" s="215">
        <v>15</v>
      </c>
      <c r="R38" s="215">
        <v>90</v>
      </c>
      <c r="S38" s="215">
        <v>10</v>
      </c>
      <c r="T38" s="215">
        <v>60</v>
      </c>
      <c r="U38" s="215"/>
      <c r="V38" s="215"/>
      <c r="W38" s="215"/>
      <c r="X38" s="215"/>
      <c r="Y38" s="215">
        <f t="shared" si="14"/>
        <v>50</v>
      </c>
      <c r="Z38" s="215">
        <f t="shared" si="14"/>
        <v>300</v>
      </c>
      <c r="AA38" s="215"/>
      <c r="AB38" s="215"/>
      <c r="AC38" s="215">
        <v>0</v>
      </c>
      <c r="AD38" s="215">
        <v>0</v>
      </c>
      <c r="AE38" s="215">
        <v>10</v>
      </c>
      <c r="AF38" s="215">
        <v>100</v>
      </c>
      <c r="AG38" s="215"/>
      <c r="AH38" s="215"/>
      <c r="AI38" s="215"/>
      <c r="AJ38" s="215"/>
      <c r="AK38" s="215">
        <v>30</v>
      </c>
      <c r="AL38" s="215">
        <v>100</v>
      </c>
      <c r="AM38" s="59">
        <f t="shared" si="15"/>
        <v>140</v>
      </c>
      <c r="AN38" s="59">
        <f t="shared" si="15"/>
        <v>700</v>
      </c>
      <c r="AO38" s="215">
        <v>14</v>
      </c>
      <c r="AP38" s="215">
        <v>70</v>
      </c>
      <c r="AQ38" s="215">
        <v>0</v>
      </c>
      <c r="AR38" s="215">
        <v>0</v>
      </c>
      <c r="AS38" s="215">
        <v>0</v>
      </c>
      <c r="AT38" s="215">
        <v>0</v>
      </c>
      <c r="AU38" s="215">
        <v>0</v>
      </c>
      <c r="AV38" s="215">
        <v>0</v>
      </c>
      <c r="AW38" s="215">
        <v>1</v>
      </c>
      <c r="AX38" s="215">
        <v>6</v>
      </c>
      <c r="AY38" s="215">
        <v>29</v>
      </c>
      <c r="AZ38" s="215">
        <v>54</v>
      </c>
      <c r="BA38" s="215">
        <f t="shared" si="16"/>
        <v>30</v>
      </c>
      <c r="BB38" s="215">
        <f t="shared" si="16"/>
        <v>60</v>
      </c>
      <c r="BC38" s="215">
        <f t="shared" si="17"/>
        <v>170</v>
      </c>
      <c r="BD38" s="215">
        <f t="shared" si="17"/>
        <v>760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Loan'!HC42</f>
        <v>0</v>
      </c>
      <c r="D39" s="190">
        <f>'Crop Loan'!HD42</f>
        <v>0</v>
      </c>
      <c r="E39" s="215">
        <v>37</v>
      </c>
      <c r="F39" s="214">
        <v>144</v>
      </c>
      <c r="G39" s="214">
        <v>17</v>
      </c>
      <c r="H39" s="214">
        <v>67</v>
      </c>
      <c r="I39" s="214">
        <v>7</v>
      </c>
      <c r="J39" s="214">
        <v>29</v>
      </c>
      <c r="K39" s="214">
        <v>6</v>
      </c>
      <c r="L39" s="214">
        <v>26</v>
      </c>
      <c r="M39" s="59">
        <f t="shared" si="13"/>
        <v>50</v>
      </c>
      <c r="N39" s="59">
        <f t="shared" si="13"/>
        <v>199</v>
      </c>
      <c r="O39" s="215">
        <v>25</v>
      </c>
      <c r="P39" s="215">
        <v>150</v>
      </c>
      <c r="Q39" s="215">
        <v>15</v>
      </c>
      <c r="R39" s="215">
        <v>90</v>
      </c>
      <c r="S39" s="215">
        <v>10</v>
      </c>
      <c r="T39" s="215">
        <v>60</v>
      </c>
      <c r="U39" s="215"/>
      <c r="V39" s="215"/>
      <c r="W39" s="215"/>
      <c r="X39" s="215"/>
      <c r="Y39" s="215">
        <f t="shared" si="14"/>
        <v>50</v>
      </c>
      <c r="Z39" s="215">
        <f t="shared" si="14"/>
        <v>300</v>
      </c>
      <c r="AA39" s="215"/>
      <c r="AB39" s="215"/>
      <c r="AC39" s="215">
        <v>0</v>
      </c>
      <c r="AD39" s="215">
        <v>0</v>
      </c>
      <c r="AE39" s="215">
        <v>10</v>
      </c>
      <c r="AF39" s="215">
        <v>100</v>
      </c>
      <c r="AG39" s="215"/>
      <c r="AH39" s="215"/>
      <c r="AI39" s="215"/>
      <c r="AJ39" s="215"/>
      <c r="AK39" s="215">
        <v>30</v>
      </c>
      <c r="AL39" s="215">
        <v>100</v>
      </c>
      <c r="AM39" s="59">
        <f t="shared" si="15"/>
        <v>140</v>
      </c>
      <c r="AN39" s="59">
        <f t="shared" si="15"/>
        <v>699</v>
      </c>
      <c r="AO39" s="215">
        <v>14</v>
      </c>
      <c r="AP39" s="215">
        <v>70</v>
      </c>
      <c r="AQ39" s="215">
        <v>0</v>
      </c>
      <c r="AR39" s="215">
        <v>0</v>
      </c>
      <c r="AS39" s="215">
        <v>0</v>
      </c>
      <c r="AT39" s="215">
        <v>0</v>
      </c>
      <c r="AU39" s="215">
        <v>0</v>
      </c>
      <c r="AV39" s="215">
        <v>0</v>
      </c>
      <c r="AW39" s="215">
        <v>1</v>
      </c>
      <c r="AX39" s="215">
        <v>6</v>
      </c>
      <c r="AY39" s="215">
        <v>29</v>
      </c>
      <c r="AZ39" s="215">
        <v>54</v>
      </c>
      <c r="BA39" s="215">
        <f t="shared" si="16"/>
        <v>30</v>
      </c>
      <c r="BB39" s="215">
        <f t="shared" si="16"/>
        <v>60</v>
      </c>
      <c r="BC39" s="215">
        <f t="shared" si="17"/>
        <v>170</v>
      </c>
      <c r="BD39" s="215">
        <f t="shared" si="17"/>
        <v>759</v>
      </c>
    </row>
    <row r="40" spans="1:56" s="105" customFormat="1" ht="15.75" x14ac:dyDescent="0.25">
      <c r="A40" s="59">
        <v>31</v>
      </c>
      <c r="B40" s="59" t="s">
        <v>68</v>
      </c>
      <c r="C40" s="190">
        <f>'Crop Loan'!HC43</f>
        <v>0</v>
      </c>
      <c r="D40" s="190">
        <f>'Crop Loan'!HD43</f>
        <v>0</v>
      </c>
      <c r="E40" s="215"/>
      <c r="F40" s="214"/>
      <c r="G40" s="214"/>
      <c r="H40" s="214"/>
      <c r="I40" s="214"/>
      <c r="J40" s="214"/>
      <c r="K40" s="214"/>
      <c r="L40" s="214"/>
      <c r="M40" s="59">
        <f t="shared" si="13"/>
        <v>0</v>
      </c>
      <c r="N40" s="59">
        <f t="shared" si="13"/>
        <v>0</v>
      </c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>
        <f t="shared" si="14"/>
        <v>0</v>
      </c>
      <c r="Z40" s="215">
        <f t="shared" si="14"/>
        <v>0</v>
      </c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59">
        <f t="shared" si="15"/>
        <v>0</v>
      </c>
      <c r="AN40" s="59">
        <f t="shared" si="15"/>
        <v>0</v>
      </c>
      <c r="AO40" s="215"/>
      <c r="AP40" s="215"/>
      <c r="AQ40" s="215">
        <v>0</v>
      </c>
      <c r="AR40" s="215">
        <v>0</v>
      </c>
      <c r="AS40" s="215">
        <v>0</v>
      </c>
      <c r="AT40" s="215">
        <v>0</v>
      </c>
      <c r="AU40" s="215">
        <v>0</v>
      </c>
      <c r="AV40" s="215">
        <v>0</v>
      </c>
      <c r="AW40" s="215"/>
      <c r="AX40" s="215"/>
      <c r="AY40" s="215"/>
      <c r="AZ40" s="215"/>
      <c r="BA40" s="215">
        <f t="shared" si="16"/>
        <v>0</v>
      </c>
      <c r="BB40" s="215">
        <f t="shared" si="16"/>
        <v>0</v>
      </c>
      <c r="BC40" s="215">
        <f t="shared" si="17"/>
        <v>0</v>
      </c>
      <c r="BD40" s="215">
        <f t="shared" si="17"/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Loan'!HC44</f>
        <v>0</v>
      </c>
      <c r="D41" s="190">
        <f>'Crop Loan'!HD44</f>
        <v>0</v>
      </c>
      <c r="E41" s="215"/>
      <c r="F41" s="214"/>
      <c r="G41" s="214"/>
      <c r="H41" s="214"/>
      <c r="I41" s="214"/>
      <c r="J41" s="214"/>
      <c r="K41" s="214"/>
      <c r="L41" s="214"/>
      <c r="M41" s="59">
        <f t="shared" si="13"/>
        <v>0</v>
      </c>
      <c r="N41" s="59">
        <f t="shared" si="13"/>
        <v>0</v>
      </c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>
        <f t="shared" si="14"/>
        <v>0</v>
      </c>
      <c r="Z41" s="215">
        <f t="shared" si="14"/>
        <v>0</v>
      </c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59">
        <f t="shared" si="15"/>
        <v>0</v>
      </c>
      <c r="AN41" s="59">
        <f t="shared" si="15"/>
        <v>0</v>
      </c>
      <c r="AO41" s="215"/>
      <c r="AP41" s="215"/>
      <c r="AQ41" s="215">
        <v>0</v>
      </c>
      <c r="AR41" s="215">
        <v>0</v>
      </c>
      <c r="AS41" s="215">
        <v>0</v>
      </c>
      <c r="AT41" s="215">
        <v>0</v>
      </c>
      <c r="AU41" s="215">
        <v>0</v>
      </c>
      <c r="AV41" s="215">
        <v>0</v>
      </c>
      <c r="AW41" s="215"/>
      <c r="AX41" s="215"/>
      <c r="AY41" s="215"/>
      <c r="AZ41" s="215"/>
      <c r="BA41" s="215">
        <f t="shared" si="16"/>
        <v>0</v>
      </c>
      <c r="BB41" s="215">
        <f t="shared" si="16"/>
        <v>0</v>
      </c>
      <c r="BC41" s="215">
        <f t="shared" si="17"/>
        <v>0</v>
      </c>
      <c r="BD41" s="215">
        <f t="shared" si="17"/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Loan'!HC45</f>
        <v>0</v>
      </c>
      <c r="D42" s="190">
        <f>'Crop Loan'!HD45</f>
        <v>0</v>
      </c>
      <c r="E42" s="215"/>
      <c r="F42" s="214"/>
      <c r="G42" s="214"/>
      <c r="H42" s="214"/>
      <c r="I42" s="214"/>
      <c r="J42" s="214"/>
      <c r="K42" s="214"/>
      <c r="L42" s="214"/>
      <c r="M42" s="59">
        <f t="shared" si="13"/>
        <v>0</v>
      </c>
      <c r="N42" s="59">
        <f t="shared" si="13"/>
        <v>0</v>
      </c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>
        <f t="shared" si="14"/>
        <v>0</v>
      </c>
      <c r="Z42" s="215">
        <f t="shared" si="14"/>
        <v>0</v>
      </c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59">
        <f t="shared" si="15"/>
        <v>0</v>
      </c>
      <c r="AN42" s="59">
        <f t="shared" si="15"/>
        <v>0</v>
      </c>
      <c r="AO42" s="215"/>
      <c r="AP42" s="215"/>
      <c r="AQ42" s="215">
        <v>0</v>
      </c>
      <c r="AR42" s="215">
        <v>0</v>
      </c>
      <c r="AS42" s="215">
        <v>0</v>
      </c>
      <c r="AT42" s="215">
        <v>0</v>
      </c>
      <c r="AU42" s="215">
        <v>0</v>
      </c>
      <c r="AV42" s="215">
        <v>0</v>
      </c>
      <c r="AW42" s="215"/>
      <c r="AX42" s="215"/>
      <c r="AY42" s="215"/>
      <c r="AZ42" s="215"/>
      <c r="BA42" s="215">
        <f t="shared" si="16"/>
        <v>0</v>
      </c>
      <c r="BB42" s="215">
        <f t="shared" si="16"/>
        <v>0</v>
      </c>
      <c r="BC42" s="215">
        <f t="shared" si="17"/>
        <v>0</v>
      </c>
      <c r="BD42" s="215">
        <f t="shared" si="17"/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Loan'!HC46</f>
        <v>0</v>
      </c>
      <c r="D43" s="190">
        <f>'Crop Loan'!HD46</f>
        <v>0</v>
      </c>
      <c r="E43" s="215"/>
      <c r="F43" s="214"/>
      <c r="G43" s="214"/>
      <c r="H43" s="214"/>
      <c r="I43" s="214"/>
      <c r="J43" s="214"/>
      <c r="K43" s="214"/>
      <c r="L43" s="214"/>
      <c r="M43" s="59">
        <f t="shared" si="13"/>
        <v>0</v>
      </c>
      <c r="N43" s="59">
        <f t="shared" si="13"/>
        <v>0</v>
      </c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>
        <f t="shared" si="14"/>
        <v>0</v>
      </c>
      <c r="Z43" s="215">
        <f t="shared" si="14"/>
        <v>0</v>
      </c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59">
        <f t="shared" si="15"/>
        <v>0</v>
      </c>
      <c r="AN43" s="59">
        <f t="shared" si="15"/>
        <v>0</v>
      </c>
      <c r="AO43" s="215"/>
      <c r="AP43" s="215"/>
      <c r="AQ43" s="215">
        <v>0</v>
      </c>
      <c r="AR43" s="215">
        <v>0</v>
      </c>
      <c r="AS43" s="215">
        <v>0</v>
      </c>
      <c r="AT43" s="215">
        <v>0</v>
      </c>
      <c r="AU43" s="215">
        <v>0</v>
      </c>
      <c r="AV43" s="215">
        <v>0</v>
      </c>
      <c r="AW43" s="215"/>
      <c r="AX43" s="215"/>
      <c r="AY43" s="215"/>
      <c r="AZ43" s="215"/>
      <c r="BA43" s="215">
        <f t="shared" si="16"/>
        <v>0</v>
      </c>
      <c r="BB43" s="215">
        <f t="shared" si="16"/>
        <v>0</v>
      </c>
      <c r="BC43" s="215">
        <f t="shared" si="17"/>
        <v>0</v>
      </c>
      <c r="BD43" s="215">
        <f t="shared" si="17"/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Loan'!HC47</f>
        <v>0</v>
      </c>
      <c r="D44" s="190">
        <f>'Crop Loan'!HD47</f>
        <v>0</v>
      </c>
      <c r="E44" s="215">
        <v>37</v>
      </c>
      <c r="F44" s="214">
        <v>144</v>
      </c>
      <c r="G44" s="214">
        <v>17</v>
      </c>
      <c r="H44" s="214">
        <v>68</v>
      </c>
      <c r="I44" s="214">
        <v>7</v>
      </c>
      <c r="J44" s="214">
        <v>29</v>
      </c>
      <c r="K44" s="214">
        <v>6</v>
      </c>
      <c r="L44" s="214">
        <v>26</v>
      </c>
      <c r="M44" s="59">
        <f t="shared" si="13"/>
        <v>50</v>
      </c>
      <c r="N44" s="59">
        <f t="shared" si="13"/>
        <v>199</v>
      </c>
      <c r="O44" s="215">
        <v>25</v>
      </c>
      <c r="P44" s="215">
        <v>150</v>
      </c>
      <c r="Q44" s="215">
        <v>15</v>
      </c>
      <c r="R44" s="215">
        <v>90</v>
      </c>
      <c r="S44" s="215">
        <v>10</v>
      </c>
      <c r="T44" s="215">
        <v>60</v>
      </c>
      <c r="U44" s="215"/>
      <c r="V44" s="215"/>
      <c r="W44" s="215"/>
      <c r="X44" s="215"/>
      <c r="Y44" s="215">
        <f t="shared" si="14"/>
        <v>50</v>
      </c>
      <c r="Z44" s="215">
        <f t="shared" si="14"/>
        <v>300</v>
      </c>
      <c r="AA44" s="215"/>
      <c r="AB44" s="215"/>
      <c r="AC44" s="215">
        <v>0</v>
      </c>
      <c r="AD44" s="215">
        <v>0</v>
      </c>
      <c r="AE44" s="215">
        <v>10</v>
      </c>
      <c r="AF44" s="215">
        <v>100</v>
      </c>
      <c r="AG44" s="215"/>
      <c r="AH44" s="215"/>
      <c r="AI44" s="215"/>
      <c r="AJ44" s="215"/>
      <c r="AK44" s="215">
        <v>30</v>
      </c>
      <c r="AL44" s="215">
        <v>100</v>
      </c>
      <c r="AM44" s="59">
        <f t="shared" si="15"/>
        <v>140</v>
      </c>
      <c r="AN44" s="59">
        <f t="shared" si="15"/>
        <v>699</v>
      </c>
      <c r="AO44" s="215">
        <v>14</v>
      </c>
      <c r="AP44" s="215">
        <v>70</v>
      </c>
      <c r="AQ44" s="215">
        <v>0</v>
      </c>
      <c r="AR44" s="215">
        <v>0</v>
      </c>
      <c r="AS44" s="215">
        <v>0</v>
      </c>
      <c r="AT44" s="215">
        <v>0</v>
      </c>
      <c r="AU44" s="215">
        <v>0</v>
      </c>
      <c r="AV44" s="215">
        <v>0</v>
      </c>
      <c r="AW44" s="215">
        <v>1</v>
      </c>
      <c r="AX44" s="215">
        <v>6</v>
      </c>
      <c r="AY44" s="215">
        <v>29</v>
      </c>
      <c r="AZ44" s="215">
        <v>54</v>
      </c>
      <c r="BA44" s="215">
        <f t="shared" si="16"/>
        <v>30</v>
      </c>
      <c r="BB44" s="215">
        <f t="shared" si="16"/>
        <v>60</v>
      </c>
      <c r="BC44" s="215">
        <f t="shared" si="17"/>
        <v>170</v>
      </c>
      <c r="BD44" s="215">
        <f t="shared" si="17"/>
        <v>759</v>
      </c>
    </row>
    <row r="45" spans="1:56" s="107" customFormat="1" ht="15.75" x14ac:dyDescent="0.25">
      <c r="A45" s="106"/>
      <c r="B45" s="91" t="s">
        <v>73</v>
      </c>
      <c r="C45" s="188">
        <f>SUM(C36:C44)</f>
        <v>0</v>
      </c>
      <c r="D45" s="188">
        <f t="shared" ref="D45:BD45" si="18">SUM(D36:D44)</f>
        <v>0</v>
      </c>
      <c r="E45" s="188">
        <f t="shared" si="18"/>
        <v>111</v>
      </c>
      <c r="F45" s="217">
        <f t="shared" si="18"/>
        <v>433</v>
      </c>
      <c r="G45" s="217">
        <f t="shared" si="18"/>
        <v>51</v>
      </c>
      <c r="H45" s="217">
        <f t="shared" si="18"/>
        <v>203</v>
      </c>
      <c r="I45" s="217">
        <f t="shared" si="18"/>
        <v>21</v>
      </c>
      <c r="J45" s="217">
        <f t="shared" si="18"/>
        <v>87</v>
      </c>
      <c r="K45" s="217">
        <f t="shared" si="18"/>
        <v>18</v>
      </c>
      <c r="L45" s="217">
        <f t="shared" si="18"/>
        <v>78</v>
      </c>
      <c r="M45" s="188">
        <f t="shared" si="18"/>
        <v>150</v>
      </c>
      <c r="N45" s="188">
        <f t="shared" si="18"/>
        <v>598</v>
      </c>
      <c r="O45" s="188">
        <f t="shared" si="18"/>
        <v>75</v>
      </c>
      <c r="P45" s="188">
        <f t="shared" si="18"/>
        <v>450</v>
      </c>
      <c r="Q45" s="188">
        <f t="shared" si="18"/>
        <v>45</v>
      </c>
      <c r="R45" s="188">
        <f t="shared" si="18"/>
        <v>270</v>
      </c>
      <c r="S45" s="188">
        <f t="shared" si="18"/>
        <v>30</v>
      </c>
      <c r="T45" s="188">
        <f t="shared" si="18"/>
        <v>180</v>
      </c>
      <c r="U45" s="188">
        <f t="shared" si="18"/>
        <v>0</v>
      </c>
      <c r="V45" s="188">
        <f t="shared" si="18"/>
        <v>0</v>
      </c>
      <c r="W45" s="188">
        <f t="shared" si="18"/>
        <v>0</v>
      </c>
      <c r="X45" s="188">
        <f t="shared" si="18"/>
        <v>0</v>
      </c>
      <c r="Y45" s="188">
        <f t="shared" si="18"/>
        <v>150</v>
      </c>
      <c r="Z45" s="188">
        <f t="shared" si="18"/>
        <v>900</v>
      </c>
      <c r="AA45" s="188">
        <f t="shared" si="18"/>
        <v>0</v>
      </c>
      <c r="AB45" s="188">
        <f t="shared" si="18"/>
        <v>0</v>
      </c>
      <c r="AC45" s="188">
        <f t="shared" si="18"/>
        <v>0</v>
      </c>
      <c r="AD45" s="188">
        <f t="shared" si="18"/>
        <v>0</v>
      </c>
      <c r="AE45" s="188">
        <f t="shared" si="18"/>
        <v>30</v>
      </c>
      <c r="AF45" s="188">
        <f t="shared" si="18"/>
        <v>300</v>
      </c>
      <c r="AG45" s="188">
        <f t="shared" si="18"/>
        <v>0</v>
      </c>
      <c r="AH45" s="188">
        <f t="shared" si="18"/>
        <v>0</v>
      </c>
      <c r="AI45" s="188">
        <f t="shared" si="18"/>
        <v>0</v>
      </c>
      <c r="AJ45" s="188">
        <f t="shared" si="18"/>
        <v>0</v>
      </c>
      <c r="AK45" s="188">
        <f t="shared" si="18"/>
        <v>90</v>
      </c>
      <c r="AL45" s="188">
        <f t="shared" si="18"/>
        <v>300</v>
      </c>
      <c r="AM45" s="188">
        <f t="shared" si="18"/>
        <v>420</v>
      </c>
      <c r="AN45" s="188">
        <f t="shared" si="18"/>
        <v>2098</v>
      </c>
      <c r="AO45" s="188">
        <f t="shared" si="18"/>
        <v>42</v>
      </c>
      <c r="AP45" s="188">
        <f t="shared" si="18"/>
        <v>210</v>
      </c>
      <c r="AQ45" s="188">
        <f t="shared" si="18"/>
        <v>0</v>
      </c>
      <c r="AR45" s="188">
        <f t="shared" si="18"/>
        <v>0</v>
      </c>
      <c r="AS45" s="188">
        <f t="shared" si="18"/>
        <v>0</v>
      </c>
      <c r="AT45" s="188">
        <f t="shared" si="18"/>
        <v>0</v>
      </c>
      <c r="AU45" s="188">
        <f t="shared" si="18"/>
        <v>0</v>
      </c>
      <c r="AV45" s="188">
        <f t="shared" si="18"/>
        <v>0</v>
      </c>
      <c r="AW45" s="188">
        <f t="shared" si="18"/>
        <v>3</v>
      </c>
      <c r="AX45" s="188">
        <f t="shared" si="18"/>
        <v>18</v>
      </c>
      <c r="AY45" s="188">
        <f t="shared" si="18"/>
        <v>87</v>
      </c>
      <c r="AZ45" s="188">
        <f t="shared" si="18"/>
        <v>162</v>
      </c>
      <c r="BA45" s="188">
        <f t="shared" si="18"/>
        <v>90</v>
      </c>
      <c r="BB45" s="188">
        <f t="shared" si="18"/>
        <v>180</v>
      </c>
      <c r="BC45" s="188">
        <f t="shared" si="18"/>
        <v>510</v>
      </c>
      <c r="BD45" s="188">
        <f t="shared" si="18"/>
        <v>2278</v>
      </c>
    </row>
    <row r="46" spans="1:56" s="105" customFormat="1" ht="15.75" x14ac:dyDescent="0.25">
      <c r="A46" s="59">
        <v>36</v>
      </c>
      <c r="B46" s="59" t="s">
        <v>74</v>
      </c>
      <c r="C46" s="190">
        <f>'Crop Loan'!HC49</f>
        <v>0</v>
      </c>
      <c r="D46" s="190">
        <f>'Crop Loan'!HD49</f>
        <v>0</v>
      </c>
      <c r="E46" s="215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59">
        <f t="shared" ref="M46:N46" si="19">K46+I46+E46+C46</f>
        <v>0</v>
      </c>
      <c r="N46" s="59">
        <f t="shared" si="19"/>
        <v>0</v>
      </c>
      <c r="O46" s="215">
        <v>0</v>
      </c>
      <c r="P46" s="215">
        <v>0</v>
      </c>
      <c r="Q46" s="215">
        <v>0</v>
      </c>
      <c r="R46" s="215">
        <v>0</v>
      </c>
      <c r="S46" s="215">
        <v>0</v>
      </c>
      <c r="T46" s="215">
        <v>0</v>
      </c>
      <c r="U46" s="215">
        <v>0</v>
      </c>
      <c r="V46" s="215">
        <v>0</v>
      </c>
      <c r="W46" s="215">
        <v>0</v>
      </c>
      <c r="X46" s="215">
        <v>0</v>
      </c>
      <c r="Y46" s="215">
        <f>O46+Q46+S46+U46+W46</f>
        <v>0</v>
      </c>
      <c r="Z46" s="215">
        <f>P46+R46+T46+V46+X46</f>
        <v>0</v>
      </c>
      <c r="AA46" s="215">
        <v>0</v>
      </c>
      <c r="AB46" s="215">
        <v>0</v>
      </c>
      <c r="AC46" s="215">
        <v>0</v>
      </c>
      <c r="AD46" s="215">
        <v>0</v>
      </c>
      <c r="AE46" s="215">
        <v>0</v>
      </c>
      <c r="AF46" s="215">
        <v>0</v>
      </c>
      <c r="AG46" s="215">
        <v>0</v>
      </c>
      <c r="AH46" s="215">
        <v>0</v>
      </c>
      <c r="AI46" s="215">
        <v>0</v>
      </c>
      <c r="AJ46" s="215">
        <v>0</v>
      </c>
      <c r="AK46" s="215">
        <v>0</v>
      </c>
      <c r="AL46" s="215">
        <v>0</v>
      </c>
      <c r="AM46" s="59">
        <f t="shared" ref="AM46:AN46" si="20">AK46+AE46+AC46+AG46+AI46+AA46+Y46+M46</f>
        <v>0</v>
      </c>
      <c r="AN46" s="59">
        <f t="shared" si="20"/>
        <v>0</v>
      </c>
      <c r="AO46" s="215">
        <v>0</v>
      </c>
      <c r="AP46" s="215">
        <v>0</v>
      </c>
      <c r="AQ46" s="215">
        <v>0</v>
      </c>
      <c r="AR46" s="215">
        <v>0</v>
      </c>
      <c r="AS46" s="215">
        <v>0</v>
      </c>
      <c r="AT46" s="215">
        <v>0</v>
      </c>
      <c r="AU46" s="215">
        <v>0</v>
      </c>
      <c r="AV46" s="215">
        <v>0</v>
      </c>
      <c r="AW46" s="215">
        <v>0</v>
      </c>
      <c r="AX46" s="215">
        <v>0</v>
      </c>
      <c r="AY46" s="215">
        <v>0</v>
      </c>
      <c r="AZ46" s="215">
        <v>0</v>
      </c>
      <c r="BA46" s="215">
        <v>0</v>
      </c>
      <c r="BB46" s="215">
        <v>0</v>
      </c>
      <c r="BC46" s="215">
        <f t="shared" ref="BC46:BD46" si="21">AM46+BA46</f>
        <v>0</v>
      </c>
      <c r="BD46" s="215">
        <f t="shared" si="21"/>
        <v>0</v>
      </c>
    </row>
    <row r="47" spans="1:56" s="107" customFormat="1" ht="15.75" x14ac:dyDescent="0.25">
      <c r="A47" s="106"/>
      <c r="B47" s="91" t="s">
        <v>75</v>
      </c>
      <c r="C47" s="188">
        <f>C46</f>
        <v>0</v>
      </c>
      <c r="D47" s="188">
        <f t="shared" ref="D47:BD47" si="22">D46</f>
        <v>0</v>
      </c>
      <c r="E47" s="188">
        <f t="shared" si="22"/>
        <v>0</v>
      </c>
      <c r="F47" s="217">
        <f t="shared" si="22"/>
        <v>0</v>
      </c>
      <c r="G47" s="217">
        <f t="shared" si="22"/>
        <v>0</v>
      </c>
      <c r="H47" s="217">
        <f t="shared" si="22"/>
        <v>0</v>
      </c>
      <c r="I47" s="217">
        <f t="shared" si="22"/>
        <v>0</v>
      </c>
      <c r="J47" s="217">
        <f t="shared" si="22"/>
        <v>0</v>
      </c>
      <c r="K47" s="217">
        <f t="shared" si="22"/>
        <v>0</v>
      </c>
      <c r="L47" s="217">
        <f t="shared" si="22"/>
        <v>0</v>
      </c>
      <c r="M47" s="188">
        <f t="shared" si="22"/>
        <v>0</v>
      </c>
      <c r="N47" s="188">
        <f t="shared" si="22"/>
        <v>0</v>
      </c>
      <c r="O47" s="188">
        <f t="shared" si="22"/>
        <v>0</v>
      </c>
      <c r="P47" s="188">
        <f t="shared" si="22"/>
        <v>0</v>
      </c>
      <c r="Q47" s="188">
        <f t="shared" si="22"/>
        <v>0</v>
      </c>
      <c r="R47" s="188">
        <f t="shared" si="22"/>
        <v>0</v>
      </c>
      <c r="S47" s="188">
        <f t="shared" si="22"/>
        <v>0</v>
      </c>
      <c r="T47" s="188">
        <f t="shared" si="22"/>
        <v>0</v>
      </c>
      <c r="U47" s="188">
        <f t="shared" si="22"/>
        <v>0</v>
      </c>
      <c r="V47" s="188">
        <f t="shared" si="22"/>
        <v>0</v>
      </c>
      <c r="W47" s="188">
        <f t="shared" si="22"/>
        <v>0</v>
      </c>
      <c r="X47" s="188">
        <f t="shared" si="22"/>
        <v>0</v>
      </c>
      <c r="Y47" s="188">
        <f t="shared" si="22"/>
        <v>0</v>
      </c>
      <c r="Z47" s="188">
        <f t="shared" si="22"/>
        <v>0</v>
      </c>
      <c r="AA47" s="188">
        <f t="shared" si="22"/>
        <v>0</v>
      </c>
      <c r="AB47" s="188">
        <f t="shared" si="22"/>
        <v>0</v>
      </c>
      <c r="AC47" s="188">
        <f t="shared" si="22"/>
        <v>0</v>
      </c>
      <c r="AD47" s="188">
        <f t="shared" si="22"/>
        <v>0</v>
      </c>
      <c r="AE47" s="188">
        <f t="shared" si="22"/>
        <v>0</v>
      </c>
      <c r="AF47" s="188">
        <f t="shared" si="22"/>
        <v>0</v>
      </c>
      <c r="AG47" s="188">
        <f t="shared" si="22"/>
        <v>0</v>
      </c>
      <c r="AH47" s="188">
        <f t="shared" si="22"/>
        <v>0</v>
      </c>
      <c r="AI47" s="188">
        <f t="shared" si="22"/>
        <v>0</v>
      </c>
      <c r="AJ47" s="188">
        <f t="shared" si="22"/>
        <v>0</v>
      </c>
      <c r="AK47" s="188">
        <f t="shared" si="22"/>
        <v>0</v>
      </c>
      <c r="AL47" s="188">
        <f t="shared" si="22"/>
        <v>0</v>
      </c>
      <c r="AM47" s="188">
        <f t="shared" si="22"/>
        <v>0</v>
      </c>
      <c r="AN47" s="188">
        <f t="shared" si="22"/>
        <v>0</v>
      </c>
      <c r="AO47" s="188">
        <f t="shared" si="22"/>
        <v>0</v>
      </c>
      <c r="AP47" s="188">
        <f t="shared" si="22"/>
        <v>0</v>
      </c>
      <c r="AQ47" s="188">
        <f t="shared" si="22"/>
        <v>0</v>
      </c>
      <c r="AR47" s="188">
        <f t="shared" si="22"/>
        <v>0</v>
      </c>
      <c r="AS47" s="188">
        <f t="shared" si="22"/>
        <v>0</v>
      </c>
      <c r="AT47" s="188">
        <f t="shared" si="22"/>
        <v>0</v>
      </c>
      <c r="AU47" s="188">
        <f t="shared" si="22"/>
        <v>0</v>
      </c>
      <c r="AV47" s="188">
        <f t="shared" si="22"/>
        <v>0</v>
      </c>
      <c r="AW47" s="188">
        <f t="shared" si="22"/>
        <v>0</v>
      </c>
      <c r="AX47" s="188">
        <f t="shared" si="22"/>
        <v>0</v>
      </c>
      <c r="AY47" s="188">
        <f t="shared" si="22"/>
        <v>0</v>
      </c>
      <c r="AZ47" s="188">
        <f t="shared" si="22"/>
        <v>0</v>
      </c>
      <c r="BA47" s="188">
        <f t="shared" si="22"/>
        <v>0</v>
      </c>
      <c r="BB47" s="188">
        <f t="shared" si="22"/>
        <v>0</v>
      </c>
      <c r="BC47" s="188">
        <f t="shared" si="22"/>
        <v>0</v>
      </c>
      <c r="BD47" s="188">
        <f t="shared" si="22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Loan'!HC51</f>
        <v>0</v>
      </c>
      <c r="D48" s="190">
        <f>'Crop Loan'!HD51</f>
        <v>0</v>
      </c>
      <c r="E48" s="215">
        <v>0</v>
      </c>
      <c r="F48" s="214">
        <v>0</v>
      </c>
      <c r="G48" s="214">
        <v>0</v>
      </c>
      <c r="H48" s="214">
        <v>0</v>
      </c>
      <c r="I48" s="214">
        <v>0</v>
      </c>
      <c r="J48" s="214">
        <v>0</v>
      </c>
      <c r="K48" s="214">
        <v>0</v>
      </c>
      <c r="L48" s="214">
        <v>0</v>
      </c>
      <c r="M48" s="59">
        <f t="shared" ref="M48:N48" si="23">K48+I48+E48+C48</f>
        <v>0</v>
      </c>
      <c r="N48" s="59">
        <f t="shared" si="23"/>
        <v>0</v>
      </c>
      <c r="O48" s="215">
        <v>0</v>
      </c>
      <c r="P48" s="215">
        <v>0</v>
      </c>
      <c r="Q48" s="215">
        <v>0</v>
      </c>
      <c r="R48" s="215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f>O48+Q48+S48+U48+W48</f>
        <v>0</v>
      </c>
      <c r="Z48" s="215">
        <f>P48+R48+T48+V48+X48</f>
        <v>0</v>
      </c>
      <c r="AA48" s="215">
        <v>0</v>
      </c>
      <c r="AB48" s="215">
        <v>0</v>
      </c>
      <c r="AC48" s="215">
        <v>0</v>
      </c>
      <c r="AD48" s="215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59">
        <f t="shared" ref="AM48:AN48" si="24">AK48+AE48+AC48+AG48+AI48+AA48+Y48+M48</f>
        <v>0</v>
      </c>
      <c r="AN48" s="59">
        <f t="shared" si="24"/>
        <v>0</v>
      </c>
      <c r="AO48" s="215">
        <v>0</v>
      </c>
      <c r="AP48" s="215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5">
        <v>0</v>
      </c>
      <c r="BB48" s="215">
        <v>0</v>
      </c>
      <c r="BC48" s="215">
        <f t="shared" ref="BC48:BD48" si="25">AM48+BA48</f>
        <v>0</v>
      </c>
      <c r="BD48" s="215">
        <f t="shared" si="25"/>
        <v>0</v>
      </c>
    </row>
    <row r="49" spans="1:56" s="107" customFormat="1" ht="15.75" x14ac:dyDescent="0.25">
      <c r="A49" s="106"/>
      <c r="B49" s="91" t="s">
        <v>77</v>
      </c>
      <c r="C49" s="188">
        <f>C48</f>
        <v>0</v>
      </c>
      <c r="D49" s="188">
        <f t="shared" ref="D49:BD49" si="26">D48</f>
        <v>0</v>
      </c>
      <c r="E49" s="188">
        <f t="shared" si="26"/>
        <v>0</v>
      </c>
      <c r="F49" s="217">
        <f t="shared" si="26"/>
        <v>0</v>
      </c>
      <c r="G49" s="217">
        <f t="shared" si="26"/>
        <v>0</v>
      </c>
      <c r="H49" s="217">
        <f t="shared" si="26"/>
        <v>0</v>
      </c>
      <c r="I49" s="217">
        <f t="shared" si="26"/>
        <v>0</v>
      </c>
      <c r="J49" s="217">
        <f t="shared" si="26"/>
        <v>0</v>
      </c>
      <c r="K49" s="217">
        <f t="shared" si="26"/>
        <v>0</v>
      </c>
      <c r="L49" s="217">
        <f t="shared" si="26"/>
        <v>0</v>
      </c>
      <c r="M49" s="188">
        <f t="shared" si="26"/>
        <v>0</v>
      </c>
      <c r="N49" s="188">
        <f t="shared" si="26"/>
        <v>0</v>
      </c>
      <c r="O49" s="188">
        <f t="shared" si="26"/>
        <v>0</v>
      </c>
      <c r="P49" s="188">
        <f t="shared" si="26"/>
        <v>0</v>
      </c>
      <c r="Q49" s="188">
        <f t="shared" si="26"/>
        <v>0</v>
      </c>
      <c r="R49" s="188">
        <f t="shared" si="26"/>
        <v>0</v>
      </c>
      <c r="S49" s="188">
        <f t="shared" si="26"/>
        <v>0</v>
      </c>
      <c r="T49" s="188">
        <f t="shared" si="26"/>
        <v>0</v>
      </c>
      <c r="U49" s="188">
        <f t="shared" si="26"/>
        <v>0</v>
      </c>
      <c r="V49" s="188">
        <f t="shared" si="26"/>
        <v>0</v>
      </c>
      <c r="W49" s="188">
        <f t="shared" si="26"/>
        <v>0</v>
      </c>
      <c r="X49" s="188">
        <f t="shared" si="26"/>
        <v>0</v>
      </c>
      <c r="Y49" s="188">
        <f t="shared" si="26"/>
        <v>0</v>
      </c>
      <c r="Z49" s="188">
        <f t="shared" si="26"/>
        <v>0</v>
      </c>
      <c r="AA49" s="188">
        <f t="shared" si="26"/>
        <v>0</v>
      </c>
      <c r="AB49" s="188">
        <f t="shared" si="26"/>
        <v>0</v>
      </c>
      <c r="AC49" s="188">
        <f t="shared" si="26"/>
        <v>0</v>
      </c>
      <c r="AD49" s="188">
        <f t="shared" si="26"/>
        <v>0</v>
      </c>
      <c r="AE49" s="188">
        <f t="shared" si="26"/>
        <v>0</v>
      </c>
      <c r="AF49" s="188">
        <f t="shared" si="26"/>
        <v>0</v>
      </c>
      <c r="AG49" s="188">
        <f t="shared" si="26"/>
        <v>0</v>
      </c>
      <c r="AH49" s="188">
        <f t="shared" si="26"/>
        <v>0</v>
      </c>
      <c r="AI49" s="188">
        <f t="shared" si="26"/>
        <v>0</v>
      </c>
      <c r="AJ49" s="188">
        <f t="shared" si="26"/>
        <v>0</v>
      </c>
      <c r="AK49" s="188">
        <f t="shared" si="26"/>
        <v>0</v>
      </c>
      <c r="AL49" s="188">
        <f t="shared" si="26"/>
        <v>0</v>
      </c>
      <c r="AM49" s="188">
        <f t="shared" si="26"/>
        <v>0</v>
      </c>
      <c r="AN49" s="188">
        <f t="shared" si="26"/>
        <v>0</v>
      </c>
      <c r="AO49" s="188">
        <f t="shared" si="26"/>
        <v>0</v>
      </c>
      <c r="AP49" s="188">
        <f t="shared" si="26"/>
        <v>0</v>
      </c>
      <c r="AQ49" s="188">
        <f t="shared" si="26"/>
        <v>0</v>
      </c>
      <c r="AR49" s="188">
        <f t="shared" si="26"/>
        <v>0</v>
      </c>
      <c r="AS49" s="188">
        <f t="shared" si="26"/>
        <v>0</v>
      </c>
      <c r="AT49" s="188">
        <f t="shared" si="26"/>
        <v>0</v>
      </c>
      <c r="AU49" s="188">
        <f t="shared" si="26"/>
        <v>0</v>
      </c>
      <c r="AV49" s="188">
        <f t="shared" si="26"/>
        <v>0</v>
      </c>
      <c r="AW49" s="188">
        <f t="shared" si="26"/>
        <v>0</v>
      </c>
      <c r="AX49" s="188">
        <f t="shared" si="26"/>
        <v>0</v>
      </c>
      <c r="AY49" s="188">
        <f t="shared" si="26"/>
        <v>0</v>
      </c>
      <c r="AZ49" s="188">
        <f t="shared" si="26"/>
        <v>0</v>
      </c>
      <c r="BA49" s="188">
        <f t="shared" si="26"/>
        <v>0</v>
      </c>
      <c r="BB49" s="188">
        <f t="shared" si="26"/>
        <v>0</v>
      </c>
      <c r="BC49" s="188">
        <f t="shared" si="26"/>
        <v>0</v>
      </c>
      <c r="BD49" s="188">
        <f t="shared" si="26"/>
        <v>0</v>
      </c>
    </row>
    <row r="50" spans="1:56" s="105" customFormat="1" ht="15.75" x14ac:dyDescent="0.25">
      <c r="A50" s="59">
        <v>38</v>
      </c>
      <c r="B50" s="59" t="s">
        <v>78</v>
      </c>
      <c r="C50" s="215"/>
      <c r="D50" s="215"/>
      <c r="E50" s="215"/>
      <c r="F50" s="214"/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59">
        <f t="shared" ref="M50:N51" si="27">K50+I50+E50+C50</f>
        <v>0</v>
      </c>
      <c r="N50" s="59">
        <f t="shared" si="27"/>
        <v>0</v>
      </c>
      <c r="O50" s="215">
        <v>0</v>
      </c>
      <c r="P50" s="215">
        <v>0</v>
      </c>
      <c r="Q50" s="215">
        <v>0</v>
      </c>
      <c r="R50" s="215">
        <v>0</v>
      </c>
      <c r="S50" s="215">
        <v>0</v>
      </c>
      <c r="T50" s="215">
        <v>0</v>
      </c>
      <c r="U50" s="215">
        <v>0</v>
      </c>
      <c r="V50" s="215">
        <v>0</v>
      </c>
      <c r="W50" s="215">
        <v>0</v>
      </c>
      <c r="X50" s="215">
        <v>0</v>
      </c>
      <c r="Y50" s="215">
        <f>O50+Q50+S50+U50+W50</f>
        <v>0</v>
      </c>
      <c r="Z50" s="215">
        <f>P50+R50+T50+V50+X50</f>
        <v>0</v>
      </c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59">
        <f t="shared" ref="AM50:AN51" si="28">AK50+AE50+AC50+AG50+AI50+AA50+Y50+M50</f>
        <v>0</v>
      </c>
      <c r="AN50" s="59">
        <f t="shared" si="28"/>
        <v>0</v>
      </c>
      <c r="AO50" s="215">
        <v>0</v>
      </c>
      <c r="AP50" s="215">
        <v>0</v>
      </c>
      <c r="AQ50" s="215">
        <v>0</v>
      </c>
      <c r="AR50" s="215">
        <v>0</v>
      </c>
      <c r="AS50" s="215">
        <v>0</v>
      </c>
      <c r="AT50" s="215">
        <v>0</v>
      </c>
      <c r="AU50" s="215">
        <v>0</v>
      </c>
      <c r="AV50" s="215">
        <v>0</v>
      </c>
      <c r="AW50" s="215">
        <v>0</v>
      </c>
      <c r="AX50" s="215">
        <v>0</v>
      </c>
      <c r="AY50" s="215"/>
      <c r="AZ50" s="215"/>
      <c r="BA50" s="215"/>
      <c r="BB50" s="215"/>
      <c r="BC50" s="215">
        <f t="shared" ref="BC50:BD51" si="29">AM50+BA50</f>
        <v>0</v>
      </c>
      <c r="BD50" s="215">
        <f t="shared" si="29"/>
        <v>0</v>
      </c>
    </row>
    <row r="51" spans="1:56" s="105" customFormat="1" ht="15.75" x14ac:dyDescent="0.25">
      <c r="A51" s="59">
        <v>39</v>
      </c>
      <c r="B51" s="59" t="s">
        <v>79</v>
      </c>
      <c r="C51" s="214">
        <f>'Crop Loan'!HC55</f>
        <v>10514</v>
      </c>
      <c r="D51" s="214">
        <f>'Crop Loan'!HD55</f>
        <v>10700</v>
      </c>
      <c r="E51" s="215">
        <v>216</v>
      </c>
      <c r="F51" s="214">
        <v>1082</v>
      </c>
      <c r="G51" s="214">
        <v>100</v>
      </c>
      <c r="H51" s="214">
        <v>506</v>
      </c>
      <c r="I51" s="214">
        <v>45</v>
      </c>
      <c r="J51" s="214">
        <v>223</v>
      </c>
      <c r="K51" s="214">
        <v>39</v>
      </c>
      <c r="L51" s="214">
        <v>195</v>
      </c>
      <c r="M51" s="59">
        <f t="shared" si="27"/>
        <v>10814</v>
      </c>
      <c r="N51" s="59">
        <f t="shared" si="27"/>
        <v>12200</v>
      </c>
      <c r="O51" s="215">
        <v>54</v>
      </c>
      <c r="P51" s="215">
        <v>450</v>
      </c>
      <c r="Q51" s="215">
        <v>32</v>
      </c>
      <c r="R51" s="215">
        <v>270</v>
      </c>
      <c r="S51" s="215">
        <v>14</v>
      </c>
      <c r="T51" s="215">
        <v>180</v>
      </c>
      <c r="U51" s="215"/>
      <c r="V51" s="215"/>
      <c r="W51" s="215"/>
      <c r="X51" s="215"/>
      <c r="Y51" s="215">
        <f>O51+Q51+S51+U51+W51</f>
        <v>100</v>
      </c>
      <c r="Z51" s="215">
        <f>P51+R51+T51+V51+X51</f>
        <v>900</v>
      </c>
      <c r="AA51" s="215"/>
      <c r="AB51" s="215"/>
      <c r="AC51" s="215">
        <v>50</v>
      </c>
      <c r="AD51" s="215">
        <v>50</v>
      </c>
      <c r="AE51" s="215">
        <v>20</v>
      </c>
      <c r="AF51" s="215">
        <v>300</v>
      </c>
      <c r="AG51" s="215"/>
      <c r="AH51" s="215"/>
      <c r="AI51" s="215"/>
      <c r="AJ51" s="215"/>
      <c r="AK51" s="215">
        <v>50</v>
      </c>
      <c r="AL51" s="215">
        <v>100</v>
      </c>
      <c r="AM51" s="59">
        <f t="shared" si="28"/>
        <v>11034</v>
      </c>
      <c r="AN51" s="59">
        <f t="shared" si="28"/>
        <v>13550</v>
      </c>
      <c r="AO51" s="215">
        <v>1105</v>
      </c>
      <c r="AP51" s="215">
        <v>1355</v>
      </c>
      <c r="AQ51" s="215">
        <v>0</v>
      </c>
      <c r="AR51" s="215">
        <v>0</v>
      </c>
      <c r="AS51" s="215">
        <v>0</v>
      </c>
      <c r="AT51" s="215">
        <v>0</v>
      </c>
      <c r="AU51" s="215">
        <v>0</v>
      </c>
      <c r="AV51" s="215">
        <v>0</v>
      </c>
      <c r="AW51" s="215">
        <v>0</v>
      </c>
      <c r="AX51" s="215">
        <v>0</v>
      </c>
      <c r="AY51" s="215">
        <v>70</v>
      </c>
      <c r="AZ51" s="215">
        <v>200</v>
      </c>
      <c r="BA51" s="215">
        <f t="shared" ref="BA51:BB51" si="30">AY51+AW51</f>
        <v>70</v>
      </c>
      <c r="BB51" s="215">
        <f t="shared" si="30"/>
        <v>200</v>
      </c>
      <c r="BC51" s="215">
        <f t="shared" si="29"/>
        <v>11104</v>
      </c>
      <c r="BD51" s="215">
        <f t="shared" si="29"/>
        <v>13750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10514</v>
      </c>
      <c r="D52" s="188">
        <f t="shared" ref="D52:BD52" si="31">SUM(D50:D51)</f>
        <v>10700</v>
      </c>
      <c r="E52" s="188">
        <f t="shared" si="31"/>
        <v>216</v>
      </c>
      <c r="F52" s="217">
        <f t="shared" si="31"/>
        <v>1082</v>
      </c>
      <c r="G52" s="217">
        <f t="shared" si="31"/>
        <v>100</v>
      </c>
      <c r="H52" s="217">
        <f t="shared" si="31"/>
        <v>506</v>
      </c>
      <c r="I52" s="217">
        <f t="shared" si="31"/>
        <v>45</v>
      </c>
      <c r="J52" s="217">
        <f t="shared" si="31"/>
        <v>223</v>
      </c>
      <c r="K52" s="217">
        <f t="shared" si="31"/>
        <v>39</v>
      </c>
      <c r="L52" s="217">
        <f t="shared" si="31"/>
        <v>195</v>
      </c>
      <c r="M52" s="188">
        <f t="shared" si="31"/>
        <v>10814</v>
      </c>
      <c r="N52" s="188">
        <f t="shared" si="31"/>
        <v>12200</v>
      </c>
      <c r="O52" s="188">
        <f t="shared" si="31"/>
        <v>54</v>
      </c>
      <c r="P52" s="188">
        <f t="shared" si="31"/>
        <v>450</v>
      </c>
      <c r="Q52" s="188">
        <f t="shared" si="31"/>
        <v>32</v>
      </c>
      <c r="R52" s="188">
        <f t="shared" si="31"/>
        <v>270</v>
      </c>
      <c r="S52" s="188">
        <f t="shared" si="31"/>
        <v>14</v>
      </c>
      <c r="T52" s="188">
        <f t="shared" si="31"/>
        <v>180</v>
      </c>
      <c r="U52" s="188">
        <f t="shared" si="31"/>
        <v>0</v>
      </c>
      <c r="V52" s="188">
        <f t="shared" si="31"/>
        <v>0</v>
      </c>
      <c r="W52" s="188">
        <f t="shared" si="31"/>
        <v>0</v>
      </c>
      <c r="X52" s="188">
        <f t="shared" si="31"/>
        <v>0</v>
      </c>
      <c r="Y52" s="188">
        <f t="shared" si="31"/>
        <v>100</v>
      </c>
      <c r="Z52" s="188">
        <f t="shared" si="31"/>
        <v>900</v>
      </c>
      <c r="AA52" s="188">
        <f t="shared" si="31"/>
        <v>0</v>
      </c>
      <c r="AB52" s="188">
        <f t="shared" si="31"/>
        <v>0</v>
      </c>
      <c r="AC52" s="188">
        <f t="shared" si="31"/>
        <v>50</v>
      </c>
      <c r="AD52" s="188">
        <f t="shared" si="31"/>
        <v>50</v>
      </c>
      <c r="AE52" s="188">
        <f t="shared" si="31"/>
        <v>20</v>
      </c>
      <c r="AF52" s="188">
        <f t="shared" si="31"/>
        <v>300</v>
      </c>
      <c r="AG52" s="188">
        <f t="shared" si="31"/>
        <v>0</v>
      </c>
      <c r="AH52" s="188">
        <f t="shared" si="31"/>
        <v>0</v>
      </c>
      <c r="AI52" s="188">
        <f t="shared" si="31"/>
        <v>0</v>
      </c>
      <c r="AJ52" s="188">
        <f t="shared" si="31"/>
        <v>0</v>
      </c>
      <c r="AK52" s="188">
        <f t="shared" si="31"/>
        <v>50</v>
      </c>
      <c r="AL52" s="188">
        <f t="shared" si="31"/>
        <v>100</v>
      </c>
      <c r="AM52" s="188">
        <f t="shared" si="31"/>
        <v>11034</v>
      </c>
      <c r="AN52" s="188">
        <f t="shared" si="31"/>
        <v>13550</v>
      </c>
      <c r="AO52" s="188">
        <f t="shared" si="31"/>
        <v>1105</v>
      </c>
      <c r="AP52" s="188">
        <f t="shared" si="31"/>
        <v>1355</v>
      </c>
      <c r="AQ52" s="188">
        <f t="shared" si="31"/>
        <v>0</v>
      </c>
      <c r="AR52" s="188">
        <f t="shared" si="31"/>
        <v>0</v>
      </c>
      <c r="AS52" s="188">
        <f t="shared" si="31"/>
        <v>0</v>
      </c>
      <c r="AT52" s="188">
        <f t="shared" si="31"/>
        <v>0</v>
      </c>
      <c r="AU52" s="188">
        <f t="shared" si="31"/>
        <v>0</v>
      </c>
      <c r="AV52" s="188">
        <f t="shared" si="31"/>
        <v>0</v>
      </c>
      <c r="AW52" s="188">
        <f t="shared" si="31"/>
        <v>0</v>
      </c>
      <c r="AX52" s="188">
        <f t="shared" si="31"/>
        <v>0</v>
      </c>
      <c r="AY52" s="188">
        <f t="shared" si="31"/>
        <v>70</v>
      </c>
      <c r="AZ52" s="188">
        <f t="shared" si="31"/>
        <v>200</v>
      </c>
      <c r="BA52" s="188">
        <f t="shared" si="31"/>
        <v>70</v>
      </c>
      <c r="BB52" s="188">
        <f t="shared" si="31"/>
        <v>200</v>
      </c>
      <c r="BC52" s="188">
        <f t="shared" si="31"/>
        <v>11104</v>
      </c>
      <c r="BD52" s="188">
        <f t="shared" si="31"/>
        <v>13750</v>
      </c>
    </row>
    <row r="53" spans="1:56" s="105" customFormat="1" ht="15.75" x14ac:dyDescent="0.25">
      <c r="A53" s="59">
        <v>40</v>
      </c>
      <c r="B53" s="59" t="s">
        <v>81</v>
      </c>
      <c r="C53" s="214">
        <f>'Crop Loan'!HC57</f>
        <v>63978</v>
      </c>
      <c r="D53" s="214">
        <f>'Crop Loan'!HD57</f>
        <v>61500</v>
      </c>
      <c r="E53" s="215">
        <v>324</v>
      </c>
      <c r="F53" s="214">
        <v>1082</v>
      </c>
      <c r="G53" s="214">
        <v>150</v>
      </c>
      <c r="H53" s="214">
        <v>506</v>
      </c>
      <c r="I53" s="214">
        <v>65</v>
      </c>
      <c r="J53" s="214">
        <v>230</v>
      </c>
      <c r="K53" s="214">
        <v>61</v>
      </c>
      <c r="L53" s="214">
        <v>190</v>
      </c>
      <c r="M53" s="59">
        <f t="shared" ref="M53:N53" si="32">K53+I53+E53+C53</f>
        <v>64428</v>
      </c>
      <c r="N53" s="59">
        <f t="shared" si="32"/>
        <v>63002</v>
      </c>
      <c r="O53" s="215">
        <v>57</v>
      </c>
      <c r="P53" s="215">
        <v>350</v>
      </c>
      <c r="Q53" s="215">
        <v>33</v>
      </c>
      <c r="R53" s="215">
        <v>210</v>
      </c>
      <c r="S53" s="215">
        <v>10</v>
      </c>
      <c r="T53" s="215">
        <v>140</v>
      </c>
      <c r="U53" s="215"/>
      <c r="V53" s="215"/>
      <c r="W53" s="215"/>
      <c r="X53" s="215"/>
      <c r="Y53" s="215">
        <f>O53+Q53+S53+U53+W53</f>
        <v>100</v>
      </c>
      <c r="Z53" s="215">
        <f>P53+R53+T53+V53+X53</f>
        <v>700</v>
      </c>
      <c r="AA53" s="215"/>
      <c r="AB53" s="215"/>
      <c r="AC53" s="215">
        <v>0</v>
      </c>
      <c r="AD53" s="215">
        <v>0</v>
      </c>
      <c r="AE53" s="215">
        <v>20</v>
      </c>
      <c r="AF53" s="215">
        <v>200</v>
      </c>
      <c r="AG53" s="215"/>
      <c r="AH53" s="215"/>
      <c r="AI53" s="215"/>
      <c r="AJ53" s="215"/>
      <c r="AK53" s="215">
        <v>50</v>
      </c>
      <c r="AL53" s="215">
        <v>300</v>
      </c>
      <c r="AM53" s="59">
        <f t="shared" ref="AM53:AN53" si="33">AK53+AE53+AC53+AG53+AI53+AA53+Y53+M53</f>
        <v>64598</v>
      </c>
      <c r="AN53" s="59">
        <f t="shared" si="33"/>
        <v>64202</v>
      </c>
      <c r="AO53" s="215">
        <v>6465</v>
      </c>
      <c r="AP53" s="215">
        <v>6420</v>
      </c>
      <c r="AQ53" s="215">
        <v>0</v>
      </c>
      <c r="AR53" s="215">
        <v>0</v>
      </c>
      <c r="AS53" s="215">
        <v>0</v>
      </c>
      <c r="AT53" s="215">
        <v>0</v>
      </c>
      <c r="AU53" s="215">
        <v>0</v>
      </c>
      <c r="AV53" s="215">
        <v>0</v>
      </c>
      <c r="AW53" s="215">
        <v>0</v>
      </c>
      <c r="AX53" s="215">
        <v>0</v>
      </c>
      <c r="AY53" s="215">
        <v>50</v>
      </c>
      <c r="AZ53" s="215">
        <v>100</v>
      </c>
      <c r="BA53" s="215">
        <f t="shared" ref="BA53:BB53" si="34">AY53+AW53</f>
        <v>50</v>
      </c>
      <c r="BB53" s="215">
        <f t="shared" si="34"/>
        <v>100</v>
      </c>
      <c r="BC53" s="215">
        <f t="shared" ref="BC53:BD53" si="35">AM53+BA53</f>
        <v>64648</v>
      </c>
      <c r="BD53" s="215">
        <f t="shared" si="35"/>
        <v>64302</v>
      </c>
    </row>
    <row r="54" spans="1:56" s="107" customFormat="1" ht="15.75" x14ac:dyDescent="0.25">
      <c r="A54" s="106"/>
      <c r="B54" s="91" t="s">
        <v>82</v>
      </c>
      <c r="C54" s="188">
        <f>C53</f>
        <v>63978</v>
      </c>
      <c r="D54" s="188">
        <f t="shared" ref="D54:BD54" si="36">D53</f>
        <v>61500</v>
      </c>
      <c r="E54" s="188">
        <f t="shared" si="36"/>
        <v>324</v>
      </c>
      <c r="F54" s="217">
        <f t="shared" si="36"/>
        <v>1082</v>
      </c>
      <c r="G54" s="217">
        <f t="shared" si="36"/>
        <v>150</v>
      </c>
      <c r="H54" s="217">
        <f t="shared" si="36"/>
        <v>506</v>
      </c>
      <c r="I54" s="217">
        <f t="shared" si="36"/>
        <v>65</v>
      </c>
      <c r="J54" s="217">
        <f t="shared" si="36"/>
        <v>230</v>
      </c>
      <c r="K54" s="217">
        <f t="shared" si="36"/>
        <v>61</v>
      </c>
      <c r="L54" s="217">
        <f t="shared" si="36"/>
        <v>190</v>
      </c>
      <c r="M54" s="188">
        <f t="shared" si="36"/>
        <v>64428</v>
      </c>
      <c r="N54" s="188">
        <f t="shared" si="36"/>
        <v>63002</v>
      </c>
      <c r="O54" s="188">
        <f t="shared" si="36"/>
        <v>57</v>
      </c>
      <c r="P54" s="188">
        <f t="shared" si="36"/>
        <v>350</v>
      </c>
      <c r="Q54" s="188">
        <f t="shared" si="36"/>
        <v>33</v>
      </c>
      <c r="R54" s="188">
        <f t="shared" si="36"/>
        <v>210</v>
      </c>
      <c r="S54" s="188">
        <f t="shared" si="36"/>
        <v>10</v>
      </c>
      <c r="T54" s="188">
        <f t="shared" si="36"/>
        <v>140</v>
      </c>
      <c r="U54" s="188">
        <f t="shared" si="36"/>
        <v>0</v>
      </c>
      <c r="V54" s="188">
        <f t="shared" si="36"/>
        <v>0</v>
      </c>
      <c r="W54" s="188">
        <f t="shared" si="36"/>
        <v>0</v>
      </c>
      <c r="X54" s="188">
        <f t="shared" si="36"/>
        <v>0</v>
      </c>
      <c r="Y54" s="188">
        <f t="shared" si="36"/>
        <v>100</v>
      </c>
      <c r="Z54" s="188">
        <f t="shared" si="36"/>
        <v>700</v>
      </c>
      <c r="AA54" s="188">
        <f t="shared" si="36"/>
        <v>0</v>
      </c>
      <c r="AB54" s="188">
        <f t="shared" si="36"/>
        <v>0</v>
      </c>
      <c r="AC54" s="188">
        <f t="shared" si="36"/>
        <v>0</v>
      </c>
      <c r="AD54" s="188">
        <f t="shared" si="36"/>
        <v>0</v>
      </c>
      <c r="AE54" s="188">
        <f t="shared" si="36"/>
        <v>20</v>
      </c>
      <c r="AF54" s="188">
        <f t="shared" si="36"/>
        <v>200</v>
      </c>
      <c r="AG54" s="188">
        <f t="shared" si="36"/>
        <v>0</v>
      </c>
      <c r="AH54" s="188">
        <f t="shared" si="36"/>
        <v>0</v>
      </c>
      <c r="AI54" s="188">
        <f t="shared" si="36"/>
        <v>0</v>
      </c>
      <c r="AJ54" s="188">
        <f t="shared" si="36"/>
        <v>0</v>
      </c>
      <c r="AK54" s="188">
        <f t="shared" si="36"/>
        <v>50</v>
      </c>
      <c r="AL54" s="188">
        <f t="shared" si="36"/>
        <v>300</v>
      </c>
      <c r="AM54" s="188">
        <f t="shared" si="36"/>
        <v>64598</v>
      </c>
      <c r="AN54" s="188">
        <f t="shared" si="36"/>
        <v>64202</v>
      </c>
      <c r="AO54" s="188">
        <f t="shared" si="36"/>
        <v>6465</v>
      </c>
      <c r="AP54" s="188">
        <f t="shared" si="36"/>
        <v>6420</v>
      </c>
      <c r="AQ54" s="188">
        <f t="shared" si="36"/>
        <v>0</v>
      </c>
      <c r="AR54" s="188">
        <f t="shared" si="36"/>
        <v>0</v>
      </c>
      <c r="AS54" s="188">
        <f t="shared" si="36"/>
        <v>0</v>
      </c>
      <c r="AT54" s="188">
        <f t="shared" si="36"/>
        <v>0</v>
      </c>
      <c r="AU54" s="188">
        <f t="shared" si="36"/>
        <v>0</v>
      </c>
      <c r="AV54" s="188">
        <f t="shared" si="36"/>
        <v>0</v>
      </c>
      <c r="AW54" s="188">
        <f t="shared" si="36"/>
        <v>0</v>
      </c>
      <c r="AX54" s="188">
        <f t="shared" si="36"/>
        <v>0</v>
      </c>
      <c r="AY54" s="188">
        <f t="shared" si="36"/>
        <v>50</v>
      </c>
      <c r="AZ54" s="188">
        <f t="shared" si="36"/>
        <v>100</v>
      </c>
      <c r="BA54" s="188">
        <f t="shared" si="36"/>
        <v>50</v>
      </c>
      <c r="BB54" s="188">
        <f t="shared" si="36"/>
        <v>100</v>
      </c>
      <c r="BC54" s="188">
        <f t="shared" si="36"/>
        <v>64648</v>
      </c>
      <c r="BD54" s="188">
        <f t="shared" si="36"/>
        <v>64302</v>
      </c>
    </row>
    <row r="55" spans="1:56" s="105" customFormat="1" ht="15.75" x14ac:dyDescent="0.25">
      <c r="A55" s="59">
        <v>42</v>
      </c>
      <c r="B55" s="59" t="s">
        <v>83</v>
      </c>
      <c r="C55" s="214">
        <f>'Crop Loan'!HC59</f>
        <v>0</v>
      </c>
      <c r="D55" s="214">
        <f>'Crop Loan'!HD59</f>
        <v>0</v>
      </c>
      <c r="E55" s="215">
        <v>0</v>
      </c>
      <c r="F55" s="214">
        <v>0</v>
      </c>
      <c r="G55" s="214">
        <v>0</v>
      </c>
      <c r="H55" s="214">
        <v>0</v>
      </c>
      <c r="I55" s="214">
        <v>0</v>
      </c>
      <c r="J55" s="214">
        <v>0</v>
      </c>
      <c r="K55" s="214">
        <v>0</v>
      </c>
      <c r="L55" s="214">
        <v>0</v>
      </c>
      <c r="M55" s="59">
        <f t="shared" ref="M55:N58" si="37">K55+I55+E55+C55</f>
        <v>0</v>
      </c>
      <c r="N55" s="59">
        <f t="shared" si="37"/>
        <v>0</v>
      </c>
      <c r="O55" s="215">
        <v>0</v>
      </c>
      <c r="P55" s="215">
        <v>0</v>
      </c>
      <c r="Q55" s="215">
        <v>0</v>
      </c>
      <c r="R55" s="215">
        <v>0</v>
      </c>
      <c r="S55" s="215">
        <v>0</v>
      </c>
      <c r="T55" s="215">
        <v>0</v>
      </c>
      <c r="U55" s="215">
        <v>0</v>
      </c>
      <c r="V55" s="215">
        <v>0</v>
      </c>
      <c r="W55" s="215">
        <v>0</v>
      </c>
      <c r="X55" s="215">
        <v>0</v>
      </c>
      <c r="Y55" s="215">
        <f t="shared" ref="Y55:Z58" si="38">O55+Q55+S55+U55+W55</f>
        <v>0</v>
      </c>
      <c r="Z55" s="215">
        <f t="shared" si="38"/>
        <v>0</v>
      </c>
      <c r="AA55" s="215">
        <v>0</v>
      </c>
      <c r="AB55" s="215">
        <v>0</v>
      </c>
      <c r="AC55" s="215">
        <v>0</v>
      </c>
      <c r="AD55" s="215">
        <v>0</v>
      </c>
      <c r="AE55" s="215">
        <v>0</v>
      </c>
      <c r="AF55" s="215">
        <v>0</v>
      </c>
      <c r="AG55" s="215">
        <v>0</v>
      </c>
      <c r="AH55" s="215">
        <v>0</v>
      </c>
      <c r="AI55" s="215">
        <v>0</v>
      </c>
      <c r="AJ55" s="215">
        <v>0</v>
      </c>
      <c r="AK55" s="215">
        <v>0</v>
      </c>
      <c r="AL55" s="215">
        <v>0</v>
      </c>
      <c r="AM55" s="59">
        <f t="shared" ref="AM55:AN58" si="39">AK55+AE55+AC55+AG55+AI55+AA55+Y55+M55</f>
        <v>0</v>
      </c>
      <c r="AN55" s="59">
        <f t="shared" si="39"/>
        <v>0</v>
      </c>
      <c r="AO55" s="215">
        <v>0</v>
      </c>
      <c r="AP55" s="215">
        <v>0</v>
      </c>
      <c r="AQ55" s="215">
        <v>0</v>
      </c>
      <c r="AR55" s="215">
        <v>0</v>
      </c>
      <c r="AS55" s="215">
        <v>0</v>
      </c>
      <c r="AT55" s="215">
        <v>0</v>
      </c>
      <c r="AU55" s="215">
        <v>0</v>
      </c>
      <c r="AV55" s="215">
        <v>0</v>
      </c>
      <c r="AW55" s="215">
        <v>0</v>
      </c>
      <c r="AX55" s="215">
        <v>0</v>
      </c>
      <c r="AY55" s="215">
        <v>0</v>
      </c>
      <c r="AZ55" s="215">
        <v>0</v>
      </c>
      <c r="BA55" s="215">
        <v>0</v>
      </c>
      <c r="BB55" s="215">
        <v>0</v>
      </c>
      <c r="BC55" s="215">
        <f t="shared" ref="BC55:BD58" si="40">AM55+BA55</f>
        <v>0</v>
      </c>
      <c r="BD55" s="215">
        <f t="shared" si="40"/>
        <v>0</v>
      </c>
    </row>
    <row r="56" spans="1:56" s="105" customFormat="1" ht="15.75" x14ac:dyDescent="0.25">
      <c r="A56" s="59">
        <v>43</v>
      </c>
      <c r="B56" s="59" t="s">
        <v>84</v>
      </c>
      <c r="C56" s="214">
        <f>'Crop Loan'!HC60</f>
        <v>0</v>
      </c>
      <c r="D56" s="214">
        <f>'Crop Loan'!HD60</f>
        <v>0</v>
      </c>
      <c r="E56" s="215">
        <v>0</v>
      </c>
      <c r="F56" s="214">
        <v>0</v>
      </c>
      <c r="G56" s="214">
        <v>0</v>
      </c>
      <c r="H56" s="214">
        <v>0</v>
      </c>
      <c r="I56" s="214">
        <v>0</v>
      </c>
      <c r="J56" s="214">
        <v>0</v>
      </c>
      <c r="K56" s="214">
        <v>0</v>
      </c>
      <c r="L56" s="214">
        <v>0</v>
      </c>
      <c r="M56" s="59">
        <f t="shared" si="37"/>
        <v>0</v>
      </c>
      <c r="N56" s="59">
        <f t="shared" si="37"/>
        <v>0</v>
      </c>
      <c r="O56" s="215">
        <v>0</v>
      </c>
      <c r="P56" s="215">
        <v>0</v>
      </c>
      <c r="Q56" s="215">
        <v>0</v>
      </c>
      <c r="R56" s="215">
        <v>0</v>
      </c>
      <c r="S56" s="215">
        <v>0</v>
      </c>
      <c r="T56" s="215">
        <v>0</v>
      </c>
      <c r="U56" s="215">
        <v>0</v>
      </c>
      <c r="V56" s="215">
        <v>0</v>
      </c>
      <c r="W56" s="215">
        <v>0</v>
      </c>
      <c r="X56" s="215">
        <v>0</v>
      </c>
      <c r="Y56" s="215">
        <f t="shared" si="38"/>
        <v>0</v>
      </c>
      <c r="Z56" s="215">
        <f t="shared" si="38"/>
        <v>0</v>
      </c>
      <c r="AA56" s="215">
        <v>0</v>
      </c>
      <c r="AB56" s="215">
        <v>0</v>
      </c>
      <c r="AC56" s="215">
        <v>0</v>
      </c>
      <c r="AD56" s="215">
        <v>0</v>
      </c>
      <c r="AE56" s="215">
        <v>0</v>
      </c>
      <c r="AF56" s="215">
        <v>0</v>
      </c>
      <c r="AG56" s="215">
        <v>0</v>
      </c>
      <c r="AH56" s="215">
        <v>0</v>
      </c>
      <c r="AI56" s="215">
        <v>0</v>
      </c>
      <c r="AJ56" s="215">
        <v>0</v>
      </c>
      <c r="AK56" s="215">
        <v>0</v>
      </c>
      <c r="AL56" s="215">
        <v>0</v>
      </c>
      <c r="AM56" s="59">
        <f t="shared" si="39"/>
        <v>0</v>
      </c>
      <c r="AN56" s="59">
        <f t="shared" si="39"/>
        <v>0</v>
      </c>
      <c r="AO56" s="215">
        <v>0</v>
      </c>
      <c r="AP56" s="215">
        <v>0</v>
      </c>
      <c r="AQ56" s="215">
        <v>0</v>
      </c>
      <c r="AR56" s="215">
        <v>0</v>
      </c>
      <c r="AS56" s="215">
        <v>0</v>
      </c>
      <c r="AT56" s="215">
        <v>0</v>
      </c>
      <c r="AU56" s="215">
        <v>0</v>
      </c>
      <c r="AV56" s="215">
        <v>0</v>
      </c>
      <c r="AW56" s="215">
        <v>0</v>
      </c>
      <c r="AX56" s="215">
        <v>0</v>
      </c>
      <c r="AY56" s="215">
        <v>0</v>
      </c>
      <c r="AZ56" s="215">
        <v>0</v>
      </c>
      <c r="BA56" s="215">
        <v>0</v>
      </c>
      <c r="BB56" s="215">
        <v>0</v>
      </c>
      <c r="BC56" s="215">
        <f t="shared" si="40"/>
        <v>0</v>
      </c>
      <c r="BD56" s="215">
        <f t="shared" si="40"/>
        <v>0</v>
      </c>
    </row>
    <row r="57" spans="1:56" s="105" customFormat="1" ht="15.75" x14ac:dyDescent="0.25">
      <c r="A57" s="59">
        <v>44</v>
      </c>
      <c r="B57" s="59" t="s">
        <v>85</v>
      </c>
      <c r="C57" s="214">
        <f>'Crop Loan'!HC61</f>
        <v>0</v>
      </c>
      <c r="D57" s="214">
        <f>'Crop Loan'!HD61</f>
        <v>0</v>
      </c>
      <c r="E57" s="215">
        <v>0</v>
      </c>
      <c r="F57" s="214">
        <v>0</v>
      </c>
      <c r="G57" s="214">
        <v>0</v>
      </c>
      <c r="H57" s="214">
        <v>0</v>
      </c>
      <c r="I57" s="214">
        <v>0</v>
      </c>
      <c r="J57" s="214">
        <v>0</v>
      </c>
      <c r="K57" s="214">
        <v>0</v>
      </c>
      <c r="L57" s="214">
        <v>0</v>
      </c>
      <c r="M57" s="59">
        <f t="shared" si="37"/>
        <v>0</v>
      </c>
      <c r="N57" s="59">
        <f t="shared" si="37"/>
        <v>0</v>
      </c>
      <c r="O57" s="215">
        <v>0</v>
      </c>
      <c r="P57" s="215">
        <v>0</v>
      </c>
      <c r="Q57" s="215">
        <v>0</v>
      </c>
      <c r="R57" s="215">
        <v>0</v>
      </c>
      <c r="S57" s="215">
        <v>0</v>
      </c>
      <c r="T57" s="215">
        <v>0</v>
      </c>
      <c r="U57" s="215">
        <v>0</v>
      </c>
      <c r="V57" s="215">
        <v>0</v>
      </c>
      <c r="W57" s="215">
        <v>0</v>
      </c>
      <c r="X57" s="215">
        <v>0</v>
      </c>
      <c r="Y57" s="215">
        <f t="shared" si="38"/>
        <v>0</v>
      </c>
      <c r="Z57" s="215">
        <f t="shared" si="38"/>
        <v>0</v>
      </c>
      <c r="AA57" s="215">
        <v>0</v>
      </c>
      <c r="AB57" s="215">
        <v>0</v>
      </c>
      <c r="AC57" s="215">
        <v>0</v>
      </c>
      <c r="AD57" s="215">
        <v>0</v>
      </c>
      <c r="AE57" s="215">
        <v>0</v>
      </c>
      <c r="AF57" s="215">
        <v>0</v>
      </c>
      <c r="AG57" s="215">
        <v>0</v>
      </c>
      <c r="AH57" s="215">
        <v>0</v>
      </c>
      <c r="AI57" s="215">
        <v>0</v>
      </c>
      <c r="AJ57" s="215">
        <v>0</v>
      </c>
      <c r="AK57" s="215">
        <v>0</v>
      </c>
      <c r="AL57" s="215">
        <v>0</v>
      </c>
      <c r="AM57" s="59">
        <f t="shared" si="39"/>
        <v>0</v>
      </c>
      <c r="AN57" s="59">
        <f t="shared" si="39"/>
        <v>0</v>
      </c>
      <c r="AO57" s="215">
        <v>0</v>
      </c>
      <c r="AP57" s="215">
        <v>0</v>
      </c>
      <c r="AQ57" s="215">
        <v>0</v>
      </c>
      <c r="AR57" s="215">
        <v>0</v>
      </c>
      <c r="AS57" s="215">
        <v>0</v>
      </c>
      <c r="AT57" s="215">
        <v>0</v>
      </c>
      <c r="AU57" s="215">
        <v>0</v>
      </c>
      <c r="AV57" s="215">
        <v>0</v>
      </c>
      <c r="AW57" s="215">
        <v>0</v>
      </c>
      <c r="AX57" s="215">
        <v>0</v>
      </c>
      <c r="AY57" s="215">
        <v>0</v>
      </c>
      <c r="AZ57" s="215">
        <v>0</v>
      </c>
      <c r="BA57" s="215">
        <v>0</v>
      </c>
      <c r="BB57" s="215">
        <v>0</v>
      </c>
      <c r="BC57" s="215">
        <f t="shared" si="40"/>
        <v>0</v>
      </c>
      <c r="BD57" s="215">
        <f t="shared" si="40"/>
        <v>0</v>
      </c>
    </row>
    <row r="58" spans="1:56" s="105" customFormat="1" ht="15.75" x14ac:dyDescent="0.25">
      <c r="A58" s="59">
        <v>45</v>
      </c>
      <c r="B58" s="59" t="s">
        <v>86</v>
      </c>
      <c r="C58" s="214">
        <f>'Crop Loan'!HC62</f>
        <v>0</v>
      </c>
      <c r="D58" s="214">
        <f>'Crop Loan'!HD62</f>
        <v>0</v>
      </c>
      <c r="E58" s="215">
        <v>0</v>
      </c>
      <c r="F58" s="214">
        <v>0</v>
      </c>
      <c r="G58" s="214">
        <v>0</v>
      </c>
      <c r="H58" s="214">
        <v>0</v>
      </c>
      <c r="I58" s="214">
        <v>0</v>
      </c>
      <c r="J58" s="214">
        <v>0</v>
      </c>
      <c r="K58" s="214">
        <v>0</v>
      </c>
      <c r="L58" s="214">
        <v>0</v>
      </c>
      <c r="M58" s="59">
        <f t="shared" si="37"/>
        <v>0</v>
      </c>
      <c r="N58" s="59">
        <f t="shared" si="37"/>
        <v>0</v>
      </c>
      <c r="O58" s="215">
        <v>0</v>
      </c>
      <c r="P58" s="215">
        <v>0</v>
      </c>
      <c r="Q58" s="215">
        <v>0</v>
      </c>
      <c r="R58" s="215">
        <v>0</v>
      </c>
      <c r="S58" s="215">
        <v>0</v>
      </c>
      <c r="T58" s="215">
        <v>0</v>
      </c>
      <c r="U58" s="215">
        <v>0</v>
      </c>
      <c r="V58" s="215">
        <v>0</v>
      </c>
      <c r="W58" s="215">
        <v>0</v>
      </c>
      <c r="X58" s="215">
        <v>0</v>
      </c>
      <c r="Y58" s="215">
        <f t="shared" si="38"/>
        <v>0</v>
      </c>
      <c r="Z58" s="215">
        <f t="shared" si="38"/>
        <v>0</v>
      </c>
      <c r="AA58" s="215">
        <v>0</v>
      </c>
      <c r="AB58" s="215">
        <v>0</v>
      </c>
      <c r="AC58" s="215">
        <v>0</v>
      </c>
      <c r="AD58" s="215">
        <v>0</v>
      </c>
      <c r="AE58" s="215">
        <v>0</v>
      </c>
      <c r="AF58" s="215">
        <v>0</v>
      </c>
      <c r="AG58" s="215">
        <v>0</v>
      </c>
      <c r="AH58" s="215">
        <v>0</v>
      </c>
      <c r="AI58" s="215">
        <v>0</v>
      </c>
      <c r="AJ58" s="215">
        <v>0</v>
      </c>
      <c r="AK58" s="215">
        <v>0</v>
      </c>
      <c r="AL58" s="215">
        <v>0</v>
      </c>
      <c r="AM58" s="59">
        <f t="shared" si="39"/>
        <v>0</v>
      </c>
      <c r="AN58" s="59">
        <f t="shared" si="39"/>
        <v>0</v>
      </c>
      <c r="AO58" s="215">
        <v>0</v>
      </c>
      <c r="AP58" s="215">
        <v>0</v>
      </c>
      <c r="AQ58" s="215">
        <v>0</v>
      </c>
      <c r="AR58" s="215">
        <v>0</v>
      </c>
      <c r="AS58" s="215">
        <v>0</v>
      </c>
      <c r="AT58" s="215">
        <v>0</v>
      </c>
      <c r="AU58" s="215">
        <v>0</v>
      </c>
      <c r="AV58" s="215">
        <v>0</v>
      </c>
      <c r="AW58" s="215">
        <v>0</v>
      </c>
      <c r="AX58" s="215">
        <v>0</v>
      </c>
      <c r="AY58" s="215">
        <v>0</v>
      </c>
      <c r="AZ58" s="215">
        <v>0</v>
      </c>
      <c r="BA58" s="215">
        <v>0</v>
      </c>
      <c r="BB58" s="215">
        <v>0</v>
      </c>
      <c r="BC58" s="215">
        <f t="shared" si="40"/>
        <v>0</v>
      </c>
      <c r="BD58" s="215">
        <f t="shared" si="40"/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41">SUM(D55:D58)</f>
        <v>0</v>
      </c>
      <c r="E59" s="188">
        <f t="shared" si="41"/>
        <v>0</v>
      </c>
      <c r="F59" s="217">
        <f t="shared" si="41"/>
        <v>0</v>
      </c>
      <c r="G59" s="217">
        <f t="shared" si="41"/>
        <v>0</v>
      </c>
      <c r="H59" s="217">
        <f t="shared" si="41"/>
        <v>0</v>
      </c>
      <c r="I59" s="217">
        <f t="shared" si="41"/>
        <v>0</v>
      </c>
      <c r="J59" s="217">
        <f t="shared" si="41"/>
        <v>0</v>
      </c>
      <c r="K59" s="217">
        <f t="shared" si="41"/>
        <v>0</v>
      </c>
      <c r="L59" s="217">
        <f t="shared" si="41"/>
        <v>0</v>
      </c>
      <c r="M59" s="188">
        <f t="shared" si="41"/>
        <v>0</v>
      </c>
      <c r="N59" s="188">
        <f t="shared" si="41"/>
        <v>0</v>
      </c>
      <c r="O59" s="188">
        <f t="shared" si="41"/>
        <v>0</v>
      </c>
      <c r="P59" s="188">
        <f t="shared" si="41"/>
        <v>0</v>
      </c>
      <c r="Q59" s="188">
        <f t="shared" si="41"/>
        <v>0</v>
      </c>
      <c r="R59" s="188">
        <f t="shared" si="41"/>
        <v>0</v>
      </c>
      <c r="S59" s="188">
        <f t="shared" si="41"/>
        <v>0</v>
      </c>
      <c r="T59" s="188">
        <f t="shared" si="41"/>
        <v>0</v>
      </c>
      <c r="U59" s="188">
        <f t="shared" si="41"/>
        <v>0</v>
      </c>
      <c r="V59" s="188">
        <f t="shared" si="41"/>
        <v>0</v>
      </c>
      <c r="W59" s="188">
        <f t="shared" si="41"/>
        <v>0</v>
      </c>
      <c r="X59" s="188">
        <f t="shared" si="41"/>
        <v>0</v>
      </c>
      <c r="Y59" s="188">
        <f t="shared" si="41"/>
        <v>0</v>
      </c>
      <c r="Z59" s="188">
        <f t="shared" si="41"/>
        <v>0</v>
      </c>
      <c r="AA59" s="188">
        <f t="shared" si="41"/>
        <v>0</v>
      </c>
      <c r="AB59" s="188">
        <f t="shared" si="41"/>
        <v>0</v>
      </c>
      <c r="AC59" s="188">
        <f t="shared" si="41"/>
        <v>0</v>
      </c>
      <c r="AD59" s="188">
        <f t="shared" si="41"/>
        <v>0</v>
      </c>
      <c r="AE59" s="188">
        <f t="shared" si="41"/>
        <v>0</v>
      </c>
      <c r="AF59" s="188">
        <f t="shared" si="41"/>
        <v>0</v>
      </c>
      <c r="AG59" s="188">
        <f t="shared" si="41"/>
        <v>0</v>
      </c>
      <c r="AH59" s="188">
        <f t="shared" si="41"/>
        <v>0</v>
      </c>
      <c r="AI59" s="188">
        <f t="shared" si="41"/>
        <v>0</v>
      </c>
      <c r="AJ59" s="188">
        <f t="shared" si="41"/>
        <v>0</v>
      </c>
      <c r="AK59" s="188">
        <f t="shared" si="41"/>
        <v>0</v>
      </c>
      <c r="AL59" s="188">
        <f t="shared" si="41"/>
        <v>0</v>
      </c>
      <c r="AM59" s="188">
        <f t="shared" si="41"/>
        <v>0</v>
      </c>
      <c r="AN59" s="188">
        <f t="shared" si="41"/>
        <v>0</v>
      </c>
      <c r="AO59" s="188">
        <f t="shared" si="41"/>
        <v>0</v>
      </c>
      <c r="AP59" s="188">
        <f t="shared" si="41"/>
        <v>0</v>
      </c>
      <c r="AQ59" s="188">
        <f t="shared" si="41"/>
        <v>0</v>
      </c>
      <c r="AR59" s="188">
        <f t="shared" si="41"/>
        <v>0</v>
      </c>
      <c r="AS59" s="188">
        <f t="shared" si="41"/>
        <v>0</v>
      </c>
      <c r="AT59" s="188">
        <f t="shared" si="41"/>
        <v>0</v>
      </c>
      <c r="AU59" s="188">
        <f t="shared" si="41"/>
        <v>0</v>
      </c>
      <c r="AV59" s="188">
        <f t="shared" si="41"/>
        <v>0</v>
      </c>
      <c r="AW59" s="188">
        <f t="shared" si="41"/>
        <v>0</v>
      </c>
      <c r="AX59" s="188">
        <f t="shared" si="41"/>
        <v>0</v>
      </c>
      <c r="AY59" s="188">
        <f t="shared" si="41"/>
        <v>0</v>
      </c>
      <c r="AZ59" s="188">
        <f t="shared" si="41"/>
        <v>0</v>
      </c>
      <c r="BA59" s="188">
        <f t="shared" si="41"/>
        <v>0</v>
      </c>
      <c r="BB59" s="188">
        <f t="shared" si="41"/>
        <v>0</v>
      </c>
      <c r="BC59" s="188">
        <f t="shared" si="41"/>
        <v>0</v>
      </c>
      <c r="BD59" s="188">
        <f t="shared" si="41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111542</v>
      </c>
      <c r="D60" s="188">
        <f t="shared" ref="D60:BD60" si="42">D59+D54+D52+D49+D47+D45+D35+D20</f>
        <v>110000</v>
      </c>
      <c r="E60" s="188">
        <f t="shared" si="42"/>
        <v>2174</v>
      </c>
      <c r="F60" s="188">
        <f t="shared" si="42"/>
        <v>10822</v>
      </c>
      <c r="G60" s="188">
        <f t="shared" si="42"/>
        <v>1008</v>
      </c>
      <c r="H60" s="188">
        <f t="shared" si="42"/>
        <v>5059</v>
      </c>
      <c r="I60" s="188">
        <f t="shared" si="42"/>
        <v>441</v>
      </c>
      <c r="J60" s="188">
        <f t="shared" si="42"/>
        <v>2234</v>
      </c>
      <c r="K60" s="188">
        <f t="shared" si="42"/>
        <v>385</v>
      </c>
      <c r="L60" s="188">
        <f t="shared" si="42"/>
        <v>1944</v>
      </c>
      <c r="M60" s="188">
        <f t="shared" si="42"/>
        <v>114542</v>
      </c>
      <c r="N60" s="188">
        <f t="shared" si="42"/>
        <v>125000</v>
      </c>
      <c r="O60" s="188">
        <f t="shared" si="42"/>
        <v>773</v>
      </c>
      <c r="P60" s="188">
        <f t="shared" si="42"/>
        <v>6200</v>
      </c>
      <c r="Q60" s="188">
        <f t="shared" si="42"/>
        <v>460</v>
      </c>
      <c r="R60" s="188">
        <f t="shared" si="42"/>
        <v>3720</v>
      </c>
      <c r="S60" s="188">
        <f t="shared" si="42"/>
        <v>267</v>
      </c>
      <c r="T60" s="188">
        <f t="shared" si="42"/>
        <v>2480</v>
      </c>
      <c r="U60" s="188">
        <f t="shared" si="42"/>
        <v>0</v>
      </c>
      <c r="V60" s="188">
        <f t="shared" si="42"/>
        <v>0</v>
      </c>
      <c r="W60" s="188">
        <f t="shared" si="42"/>
        <v>0</v>
      </c>
      <c r="X60" s="188">
        <f t="shared" si="42"/>
        <v>0</v>
      </c>
      <c r="Y60" s="188">
        <f t="shared" si="42"/>
        <v>1500</v>
      </c>
      <c r="Z60" s="188">
        <f t="shared" si="42"/>
        <v>12400</v>
      </c>
      <c r="AA60" s="188">
        <f t="shared" si="42"/>
        <v>0</v>
      </c>
      <c r="AB60" s="188">
        <f t="shared" si="42"/>
        <v>0</v>
      </c>
      <c r="AC60" s="188">
        <f t="shared" si="42"/>
        <v>400</v>
      </c>
      <c r="AD60" s="188">
        <f t="shared" si="42"/>
        <v>1200</v>
      </c>
      <c r="AE60" s="188">
        <f t="shared" si="42"/>
        <v>825</v>
      </c>
      <c r="AF60" s="188">
        <f t="shared" si="42"/>
        <v>12400</v>
      </c>
      <c r="AG60" s="188">
        <f t="shared" si="42"/>
        <v>0</v>
      </c>
      <c r="AH60" s="188">
        <f t="shared" si="42"/>
        <v>0</v>
      </c>
      <c r="AI60" s="188">
        <f t="shared" si="42"/>
        <v>0</v>
      </c>
      <c r="AJ60" s="188">
        <f t="shared" si="42"/>
        <v>0</v>
      </c>
      <c r="AK60" s="188">
        <f t="shared" si="42"/>
        <v>1500</v>
      </c>
      <c r="AL60" s="188">
        <f t="shared" si="42"/>
        <v>6000</v>
      </c>
      <c r="AM60" s="188">
        <f t="shared" si="42"/>
        <v>118767</v>
      </c>
      <c r="AN60" s="188">
        <f t="shared" si="42"/>
        <v>157000</v>
      </c>
      <c r="AO60" s="188">
        <f t="shared" si="42"/>
        <v>11942</v>
      </c>
      <c r="AP60" s="188">
        <f t="shared" si="42"/>
        <v>15700</v>
      </c>
      <c r="AQ60" s="188">
        <f t="shared" si="42"/>
        <v>0</v>
      </c>
      <c r="AR60" s="188">
        <f t="shared" si="42"/>
        <v>0</v>
      </c>
      <c r="AS60" s="188">
        <f t="shared" si="42"/>
        <v>0</v>
      </c>
      <c r="AT60" s="188">
        <f t="shared" si="42"/>
        <v>0</v>
      </c>
      <c r="AU60" s="188">
        <f t="shared" si="42"/>
        <v>0</v>
      </c>
      <c r="AV60" s="188">
        <f t="shared" si="42"/>
        <v>0</v>
      </c>
      <c r="AW60" s="188">
        <f t="shared" si="42"/>
        <v>29</v>
      </c>
      <c r="AX60" s="188">
        <f t="shared" si="42"/>
        <v>148</v>
      </c>
      <c r="AY60" s="188">
        <f t="shared" si="42"/>
        <v>971</v>
      </c>
      <c r="AZ60" s="188">
        <f t="shared" si="42"/>
        <v>2852</v>
      </c>
      <c r="BA60" s="188">
        <f t="shared" si="42"/>
        <v>1000</v>
      </c>
      <c r="BB60" s="188">
        <f t="shared" si="42"/>
        <v>3000</v>
      </c>
      <c r="BC60" s="188">
        <f t="shared" si="42"/>
        <v>119767</v>
      </c>
      <c r="BD60" s="188">
        <f t="shared" si="42"/>
        <v>160000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dataValidations count="1">
    <dataValidation type="decimal" allowBlank="1" showInputMessage="1" showErrorMessage="1" sqref="A8:XFD60">
      <formula1>0</formula1>
      <formula2>9.99999999999999E+29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" sqref="G1"/>
    </sheetView>
  </sheetViews>
  <sheetFormatPr defaultRowHeight="15" x14ac:dyDescent="0.25"/>
  <cols>
    <col min="1" max="1" width="6.28515625" customWidth="1"/>
    <col min="2" max="2" width="25.85546875" customWidth="1"/>
    <col min="3" max="3" width="12.140625" customWidth="1"/>
    <col min="4" max="4" width="11.140625" customWidth="1"/>
    <col min="5" max="5" width="11.42578125" customWidth="1"/>
    <col min="6" max="6" width="10.7109375" customWidth="1"/>
    <col min="7" max="7" width="11.28515625" customWidth="1"/>
    <col min="8" max="8" width="12.85546875" customWidth="1"/>
    <col min="9" max="9" width="10.7109375" customWidth="1"/>
    <col min="10" max="10" width="12" customWidth="1"/>
    <col min="11" max="11" width="12.28515625" customWidth="1"/>
    <col min="12" max="12" width="13.28515625" customWidth="1"/>
    <col min="13" max="13" width="11.28515625" customWidth="1"/>
    <col min="14" max="14" width="11.85546875" customWidth="1"/>
    <col min="15" max="55" width="14.7109375" customWidth="1"/>
    <col min="56" max="56" width="20.5703125" style="19" customWidth="1"/>
  </cols>
  <sheetData>
    <row r="1" spans="1:56" x14ac:dyDescent="0.25">
      <c r="F1" s="210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123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Loan'!HI11</f>
        <v>9075</v>
      </c>
      <c r="D8" s="190">
        <f>'Crop Loan'!HJ11</f>
        <v>7545</v>
      </c>
      <c r="E8" s="59">
        <v>384</v>
      </c>
      <c r="F8" s="98">
        <v>692.90341946015599</v>
      </c>
      <c r="G8" s="59">
        <v>170</v>
      </c>
      <c r="H8" s="98">
        <v>254.57586288984365</v>
      </c>
      <c r="I8" s="59">
        <v>209</v>
      </c>
      <c r="J8" s="98">
        <v>178.48952782499998</v>
      </c>
      <c r="K8" s="59">
        <v>71</v>
      </c>
      <c r="L8" s="98">
        <v>57.304061647874995</v>
      </c>
      <c r="M8" s="190">
        <f>C8+E8+I8+K8</f>
        <v>9739</v>
      </c>
      <c r="N8" s="190">
        <f>D8+F8+J8+L8</f>
        <v>8473.6970089330316</v>
      </c>
      <c r="O8" s="59">
        <v>127</v>
      </c>
      <c r="P8" s="59">
        <v>627.5</v>
      </c>
      <c r="Q8" s="59">
        <v>76</v>
      </c>
      <c r="R8" s="59">
        <v>376.5</v>
      </c>
      <c r="S8" s="59">
        <v>48</v>
      </c>
      <c r="T8" s="59">
        <v>251</v>
      </c>
      <c r="U8" s="59">
        <v>0</v>
      </c>
      <c r="V8" s="59">
        <v>0</v>
      </c>
      <c r="W8" s="59">
        <v>0</v>
      </c>
      <c r="X8" s="59">
        <v>0</v>
      </c>
      <c r="Y8" s="59">
        <f>O8+Q8+S8+U8+W8</f>
        <v>251</v>
      </c>
      <c r="Z8" s="59">
        <f>P8+R8+T8+V8+X8</f>
        <v>1255</v>
      </c>
      <c r="AA8" s="59">
        <v>0</v>
      </c>
      <c r="AB8" s="59">
        <v>0</v>
      </c>
      <c r="AC8" s="59">
        <v>90</v>
      </c>
      <c r="AD8" s="59">
        <v>439</v>
      </c>
      <c r="AE8" s="59">
        <v>43</v>
      </c>
      <c r="AF8" s="59">
        <v>990</v>
      </c>
      <c r="AG8" s="59">
        <v>0</v>
      </c>
      <c r="AH8" s="59">
        <v>0</v>
      </c>
      <c r="AI8" s="59">
        <v>0</v>
      </c>
      <c r="AJ8" s="59">
        <v>0</v>
      </c>
      <c r="AK8" s="59">
        <v>163</v>
      </c>
      <c r="AL8" s="59">
        <v>338</v>
      </c>
      <c r="AM8" s="59">
        <f>M8+Y8+AA8+AC8+AE8+AG8+AI8+AK8</f>
        <v>10286</v>
      </c>
      <c r="AN8" s="59">
        <f>N8+Z8+AB8+AD8+AF8+AH8+AJ8+AL8</f>
        <v>11495.697008933032</v>
      </c>
      <c r="AO8" s="59">
        <v>1072</v>
      </c>
      <c r="AP8" s="59">
        <v>1173.5999999999999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4</v>
      </c>
      <c r="AX8" s="59">
        <v>19.37</v>
      </c>
      <c r="AY8" s="59">
        <v>396</v>
      </c>
      <c r="AZ8" s="59">
        <v>350.63</v>
      </c>
      <c r="BA8" s="59">
        <f>AQ8+AS8+AU8+AW8+AY8</f>
        <v>400</v>
      </c>
      <c r="BB8" s="59">
        <v>370</v>
      </c>
      <c r="BC8" s="59">
        <v>11111</v>
      </c>
      <c r="BD8" s="59">
        <v>12106</v>
      </c>
    </row>
    <row r="9" spans="1:56" s="105" customFormat="1" ht="15.75" x14ac:dyDescent="0.25">
      <c r="A9" s="59">
        <v>2</v>
      </c>
      <c r="B9" s="59" t="s">
        <v>37</v>
      </c>
      <c r="C9" s="190">
        <f>'Crop Loan'!HI12</f>
        <v>11400</v>
      </c>
      <c r="D9" s="190">
        <f>'Crop Loan'!HJ12</f>
        <v>9495</v>
      </c>
      <c r="E9" s="59">
        <v>524</v>
      </c>
      <c r="F9" s="98">
        <v>748.51698989062481</v>
      </c>
      <c r="G9" s="59">
        <v>289</v>
      </c>
      <c r="H9" s="98">
        <v>274.99787628281246</v>
      </c>
      <c r="I9" s="59">
        <v>221</v>
      </c>
      <c r="J9" s="98">
        <v>192.80700442499995</v>
      </c>
      <c r="K9" s="59">
        <v>71</v>
      </c>
      <c r="L9" s="98">
        <v>61.904937380999989</v>
      </c>
      <c r="M9" s="190">
        <f t="shared" ref="M9:M19" si="0">C9+E9+I9+K9</f>
        <v>12216</v>
      </c>
      <c r="N9" s="190">
        <f t="shared" ref="N9:N19" si="1">D9+F9+J9+L9</f>
        <v>10498.228931696623</v>
      </c>
      <c r="O9" s="59">
        <v>116</v>
      </c>
      <c r="P9" s="59">
        <v>575</v>
      </c>
      <c r="Q9" s="59">
        <v>69</v>
      </c>
      <c r="R9" s="59">
        <v>345</v>
      </c>
      <c r="S9" s="59">
        <v>45</v>
      </c>
      <c r="T9" s="59">
        <v>230</v>
      </c>
      <c r="U9" s="59">
        <v>0</v>
      </c>
      <c r="V9" s="59">
        <v>0</v>
      </c>
      <c r="W9" s="59">
        <v>0</v>
      </c>
      <c r="X9" s="59">
        <v>0</v>
      </c>
      <c r="Y9" s="59">
        <f t="shared" ref="Y9:Y19" si="2">O9+Q9+S9+U9+W9</f>
        <v>230</v>
      </c>
      <c r="Z9" s="59">
        <f t="shared" ref="Z9:Z19" si="3">P9+R9+T9+V9+X9</f>
        <v>1150</v>
      </c>
      <c r="AA9" s="59">
        <v>0</v>
      </c>
      <c r="AB9" s="59">
        <v>0</v>
      </c>
      <c r="AC9" s="59">
        <v>66</v>
      </c>
      <c r="AD9" s="59">
        <v>329</v>
      </c>
      <c r="AE9" s="59">
        <v>53</v>
      </c>
      <c r="AF9" s="59">
        <v>1200</v>
      </c>
      <c r="AG9" s="59">
        <v>0</v>
      </c>
      <c r="AH9" s="59">
        <v>0</v>
      </c>
      <c r="AI9" s="59">
        <v>0</v>
      </c>
      <c r="AJ9" s="59">
        <v>0</v>
      </c>
      <c r="AK9" s="59">
        <v>184</v>
      </c>
      <c r="AL9" s="59">
        <v>367</v>
      </c>
      <c r="AM9" s="59">
        <f t="shared" ref="AM9:AM19" si="4">M9+Y9+AA9+AC9+AE9+AG9+AI9+AK9</f>
        <v>12749</v>
      </c>
      <c r="AN9" s="59">
        <f t="shared" ref="AN9:AN19" si="5">N9+Z9+AB9+AD9+AF9+AH9+AJ9+AL9</f>
        <v>13544.228931696623</v>
      </c>
      <c r="AO9" s="59">
        <v>1316</v>
      </c>
      <c r="AP9" s="59">
        <v>1386.8</v>
      </c>
      <c r="AQ9" s="59">
        <v>0</v>
      </c>
      <c r="AR9" s="59">
        <v>0</v>
      </c>
      <c r="AS9" s="59">
        <v>0</v>
      </c>
      <c r="AT9" s="59">
        <v>0</v>
      </c>
      <c r="AU9" s="59">
        <v>2</v>
      </c>
      <c r="AV9" s="59">
        <v>49.56</v>
      </c>
      <c r="AW9" s="59">
        <v>27</v>
      </c>
      <c r="AX9" s="59">
        <v>150</v>
      </c>
      <c r="AY9" s="59">
        <v>2114</v>
      </c>
      <c r="AZ9" s="59">
        <v>1300.44</v>
      </c>
      <c r="BA9" s="59">
        <v>2143</v>
      </c>
      <c r="BB9" s="59">
        <v>1500</v>
      </c>
      <c r="BC9" s="59">
        <v>15292</v>
      </c>
      <c r="BD9" s="59">
        <v>15368</v>
      </c>
    </row>
    <row r="10" spans="1:56" s="105" customFormat="1" ht="15.75" x14ac:dyDescent="0.25">
      <c r="A10" s="59">
        <v>3</v>
      </c>
      <c r="B10" s="59" t="s">
        <v>38</v>
      </c>
      <c r="C10" s="190">
        <f>'Crop Loan'!HI13</f>
        <v>12750</v>
      </c>
      <c r="D10" s="190">
        <f>'Crop Loan'!HJ13</f>
        <v>16050</v>
      </c>
      <c r="E10" s="59">
        <v>1054</v>
      </c>
      <c r="F10" s="98">
        <v>2111.8474270289057</v>
      </c>
      <c r="G10" s="59">
        <v>416</v>
      </c>
      <c r="H10" s="98">
        <v>775.87401493593734</v>
      </c>
      <c r="I10" s="59">
        <v>476</v>
      </c>
      <c r="J10" s="98">
        <v>543.96958520624992</v>
      </c>
      <c r="K10" s="59">
        <v>221</v>
      </c>
      <c r="L10" s="98">
        <v>174.63565635074994</v>
      </c>
      <c r="M10" s="190">
        <f t="shared" si="0"/>
        <v>14501</v>
      </c>
      <c r="N10" s="190">
        <f t="shared" si="1"/>
        <v>18880.452668585905</v>
      </c>
      <c r="O10" s="59">
        <v>265</v>
      </c>
      <c r="P10" s="59">
        <v>1300</v>
      </c>
      <c r="Q10" s="59">
        <v>157</v>
      </c>
      <c r="R10" s="59">
        <v>780</v>
      </c>
      <c r="S10" s="59">
        <v>98</v>
      </c>
      <c r="T10" s="59">
        <v>520</v>
      </c>
      <c r="U10" s="59">
        <v>0</v>
      </c>
      <c r="V10" s="59">
        <v>0</v>
      </c>
      <c r="W10" s="59">
        <v>0</v>
      </c>
      <c r="X10" s="59">
        <v>0</v>
      </c>
      <c r="Y10" s="59">
        <f t="shared" si="2"/>
        <v>520</v>
      </c>
      <c r="Z10" s="59">
        <f t="shared" si="3"/>
        <v>2600</v>
      </c>
      <c r="AA10" s="59">
        <v>0</v>
      </c>
      <c r="AB10" s="59">
        <v>0</v>
      </c>
      <c r="AC10" s="59">
        <v>176</v>
      </c>
      <c r="AD10" s="59">
        <v>879</v>
      </c>
      <c r="AE10" s="59">
        <v>207</v>
      </c>
      <c r="AF10" s="59">
        <v>4000</v>
      </c>
      <c r="AG10" s="59">
        <v>0</v>
      </c>
      <c r="AH10" s="59">
        <v>0</v>
      </c>
      <c r="AI10" s="59">
        <v>0</v>
      </c>
      <c r="AJ10" s="59">
        <v>0</v>
      </c>
      <c r="AK10" s="59">
        <v>582</v>
      </c>
      <c r="AL10" s="59">
        <v>1164</v>
      </c>
      <c r="AM10" s="59">
        <f t="shared" si="4"/>
        <v>15986</v>
      </c>
      <c r="AN10" s="59">
        <f t="shared" si="5"/>
        <v>27523.452668585905</v>
      </c>
      <c r="AO10" s="59">
        <v>1785</v>
      </c>
      <c r="AP10" s="59">
        <v>2918.8</v>
      </c>
      <c r="AQ10" s="59">
        <v>0</v>
      </c>
      <c r="AR10" s="59">
        <v>0</v>
      </c>
      <c r="AS10" s="59">
        <v>0</v>
      </c>
      <c r="AT10" s="59">
        <v>0</v>
      </c>
      <c r="AU10" s="59">
        <v>9</v>
      </c>
      <c r="AV10" s="59">
        <v>326.16000000000003</v>
      </c>
      <c r="AW10" s="59">
        <v>68</v>
      </c>
      <c r="AX10" s="59">
        <v>340.13</v>
      </c>
      <c r="AY10" s="59">
        <v>6052</v>
      </c>
      <c r="AZ10" s="59">
        <v>3623.71</v>
      </c>
      <c r="BA10" s="59">
        <v>6129</v>
      </c>
      <c r="BB10" s="59">
        <v>4290</v>
      </c>
      <c r="BC10" s="59">
        <v>23965</v>
      </c>
      <c r="BD10" s="59">
        <v>33478</v>
      </c>
    </row>
    <row r="11" spans="1:56" s="105" customFormat="1" ht="15.75" x14ac:dyDescent="0.25">
      <c r="A11" s="59">
        <v>4</v>
      </c>
      <c r="B11" s="59" t="s">
        <v>39</v>
      </c>
      <c r="C11" s="190">
        <f>'Crop Loan'!HI14</f>
        <v>1850</v>
      </c>
      <c r="D11" s="190">
        <f>'Crop Loan'!HJ14</f>
        <v>1455</v>
      </c>
      <c r="E11" s="59">
        <v>841</v>
      </c>
      <c r="F11" s="98">
        <v>849.15300416953107</v>
      </c>
      <c r="G11" s="59">
        <v>139</v>
      </c>
      <c r="H11" s="98">
        <v>311.97106392890618</v>
      </c>
      <c r="I11" s="59">
        <v>141</v>
      </c>
      <c r="J11" s="98">
        <v>218.71962052499998</v>
      </c>
      <c r="K11" s="59">
        <v>79</v>
      </c>
      <c r="L11" s="98">
        <v>70.223567733374978</v>
      </c>
      <c r="M11" s="190">
        <f t="shared" si="0"/>
        <v>2911</v>
      </c>
      <c r="N11" s="190">
        <f t="shared" si="1"/>
        <v>2593.0961924279059</v>
      </c>
      <c r="O11" s="59">
        <v>72</v>
      </c>
      <c r="P11" s="59">
        <v>357</v>
      </c>
      <c r="Q11" s="59">
        <v>43</v>
      </c>
      <c r="R11" s="59">
        <v>214.2</v>
      </c>
      <c r="S11" s="59">
        <v>27</v>
      </c>
      <c r="T11" s="59">
        <v>142.80000000000001</v>
      </c>
      <c r="U11" s="59">
        <v>0</v>
      </c>
      <c r="V11" s="59">
        <v>0</v>
      </c>
      <c r="W11" s="59">
        <v>0</v>
      </c>
      <c r="X11" s="59">
        <v>0</v>
      </c>
      <c r="Y11" s="59">
        <f t="shared" si="2"/>
        <v>142</v>
      </c>
      <c r="Z11" s="59">
        <f t="shared" si="3"/>
        <v>714</v>
      </c>
      <c r="AA11" s="59">
        <v>0</v>
      </c>
      <c r="AB11" s="59">
        <v>0</v>
      </c>
      <c r="AC11" s="59">
        <v>66</v>
      </c>
      <c r="AD11" s="59">
        <v>329</v>
      </c>
      <c r="AE11" s="59">
        <v>33</v>
      </c>
      <c r="AF11" s="59">
        <v>649</v>
      </c>
      <c r="AG11" s="59">
        <v>0</v>
      </c>
      <c r="AH11" s="59">
        <v>0</v>
      </c>
      <c r="AI11" s="59">
        <v>0</v>
      </c>
      <c r="AJ11" s="59">
        <v>0</v>
      </c>
      <c r="AK11" s="59">
        <v>222</v>
      </c>
      <c r="AL11" s="59">
        <v>443</v>
      </c>
      <c r="AM11" s="59">
        <f t="shared" si="4"/>
        <v>3374</v>
      </c>
      <c r="AN11" s="59">
        <f t="shared" si="5"/>
        <v>4728.0961924279054</v>
      </c>
      <c r="AO11" s="59">
        <v>360</v>
      </c>
      <c r="AP11" s="59">
        <v>531.45000000000005</v>
      </c>
      <c r="AQ11" s="59">
        <v>0</v>
      </c>
      <c r="AR11" s="59">
        <v>0</v>
      </c>
      <c r="AS11" s="59">
        <v>0</v>
      </c>
      <c r="AT11" s="59">
        <v>0</v>
      </c>
      <c r="AU11" s="59">
        <v>1</v>
      </c>
      <c r="AV11" s="59">
        <v>43</v>
      </c>
      <c r="AW11" s="59">
        <v>12</v>
      </c>
      <c r="AX11" s="59">
        <v>56.73</v>
      </c>
      <c r="AY11" s="59">
        <v>844</v>
      </c>
      <c r="AZ11" s="59">
        <v>500.27</v>
      </c>
      <c r="BA11" s="59">
        <v>857</v>
      </c>
      <c r="BB11" s="59">
        <v>600</v>
      </c>
      <c r="BC11" s="59">
        <v>4454</v>
      </c>
      <c r="BD11" s="59">
        <v>5914.5</v>
      </c>
    </row>
    <row r="12" spans="1:56" s="105" customFormat="1" ht="15.75" x14ac:dyDescent="0.25">
      <c r="A12" s="59">
        <v>5</v>
      </c>
      <c r="B12" s="59" t="s">
        <v>40</v>
      </c>
      <c r="C12" s="190">
        <f>'Crop Loan'!HI15</f>
        <v>20050</v>
      </c>
      <c r="D12" s="190">
        <f>'Crop Loan'!HJ15</f>
        <v>20150</v>
      </c>
      <c r="E12" s="59">
        <v>1241</v>
      </c>
      <c r="F12" s="98">
        <v>2492.7391590609368</v>
      </c>
      <c r="G12" s="59">
        <v>718</v>
      </c>
      <c r="H12" s="98">
        <v>915.79875631640596</v>
      </c>
      <c r="I12" s="59">
        <v>568</v>
      </c>
      <c r="J12" s="98">
        <v>642.06194469374998</v>
      </c>
      <c r="K12" s="59">
        <v>252</v>
      </c>
      <c r="L12" s="98">
        <v>206.13775986037496</v>
      </c>
      <c r="M12" s="190">
        <f t="shared" si="0"/>
        <v>22111</v>
      </c>
      <c r="N12" s="190">
        <f t="shared" si="1"/>
        <v>23490.938863615062</v>
      </c>
      <c r="O12" s="59">
        <v>326</v>
      </c>
      <c r="P12" s="59">
        <v>1625</v>
      </c>
      <c r="Q12" s="59">
        <v>195</v>
      </c>
      <c r="R12" s="59">
        <v>975</v>
      </c>
      <c r="S12" s="59">
        <v>129</v>
      </c>
      <c r="T12" s="59">
        <v>650</v>
      </c>
      <c r="U12" s="59">
        <v>0</v>
      </c>
      <c r="V12" s="59">
        <v>0</v>
      </c>
      <c r="W12" s="59">
        <v>0</v>
      </c>
      <c r="X12" s="59">
        <v>0</v>
      </c>
      <c r="Y12" s="59">
        <f t="shared" si="2"/>
        <v>650</v>
      </c>
      <c r="Z12" s="59">
        <f t="shared" si="3"/>
        <v>3250</v>
      </c>
      <c r="AA12" s="59">
        <v>0</v>
      </c>
      <c r="AB12" s="59">
        <v>0</v>
      </c>
      <c r="AC12" s="59">
        <v>220</v>
      </c>
      <c r="AD12" s="59">
        <v>1100</v>
      </c>
      <c r="AE12" s="59">
        <v>146</v>
      </c>
      <c r="AF12" s="59">
        <v>2915</v>
      </c>
      <c r="AG12" s="59">
        <v>0</v>
      </c>
      <c r="AH12" s="59">
        <v>0</v>
      </c>
      <c r="AI12" s="59">
        <v>0</v>
      </c>
      <c r="AJ12" s="59">
        <v>0</v>
      </c>
      <c r="AK12" s="59">
        <v>1167</v>
      </c>
      <c r="AL12" s="59">
        <v>2335</v>
      </c>
      <c r="AM12" s="59">
        <f t="shared" si="4"/>
        <v>24294</v>
      </c>
      <c r="AN12" s="59">
        <f t="shared" si="5"/>
        <v>33090.938863615062</v>
      </c>
      <c r="AO12" s="59">
        <v>2597</v>
      </c>
      <c r="AP12" s="59">
        <v>3417.2</v>
      </c>
      <c r="AQ12" s="59">
        <v>0</v>
      </c>
      <c r="AR12" s="59">
        <v>0</v>
      </c>
      <c r="AS12" s="59">
        <v>0</v>
      </c>
      <c r="AT12" s="59">
        <v>0</v>
      </c>
      <c r="AU12" s="59">
        <v>2</v>
      </c>
      <c r="AV12" s="59">
        <v>57.81</v>
      </c>
      <c r="AW12" s="59">
        <v>17</v>
      </c>
      <c r="AX12" s="59">
        <v>83.98</v>
      </c>
      <c r="AY12" s="59">
        <v>2024</v>
      </c>
      <c r="AZ12" s="59">
        <v>1288.21</v>
      </c>
      <c r="BA12" s="59">
        <v>2043</v>
      </c>
      <c r="BB12" s="59">
        <v>1430</v>
      </c>
      <c r="BC12" s="59">
        <v>27987</v>
      </c>
      <c r="BD12" s="59">
        <v>35602</v>
      </c>
    </row>
    <row r="13" spans="1:56" s="105" customFormat="1" ht="15.75" x14ac:dyDescent="0.25">
      <c r="A13" s="59">
        <v>6</v>
      </c>
      <c r="B13" s="59" t="s">
        <v>41</v>
      </c>
      <c r="C13" s="190">
        <f>'Crop Loan'!HI16</f>
        <v>8950</v>
      </c>
      <c r="D13" s="190">
        <f>'Crop Loan'!HJ16</f>
        <v>4950</v>
      </c>
      <c r="E13" s="59">
        <v>485</v>
      </c>
      <c r="F13" s="98">
        <v>685.405482175781</v>
      </c>
      <c r="G13" s="59">
        <v>270</v>
      </c>
      <c r="H13" s="98">
        <v>251.80766158593735</v>
      </c>
      <c r="I13" s="59">
        <v>211</v>
      </c>
      <c r="J13" s="98">
        <v>176.54860229999997</v>
      </c>
      <c r="K13" s="59">
        <v>69</v>
      </c>
      <c r="L13" s="98">
        <v>56.686494435374989</v>
      </c>
      <c r="M13" s="190">
        <f t="shared" si="0"/>
        <v>9715</v>
      </c>
      <c r="N13" s="190">
        <f t="shared" si="1"/>
        <v>5868.6405789111559</v>
      </c>
      <c r="O13" s="59">
        <v>117</v>
      </c>
      <c r="P13" s="59">
        <v>577.5</v>
      </c>
      <c r="Q13" s="59">
        <v>69</v>
      </c>
      <c r="R13" s="59">
        <v>346.5</v>
      </c>
      <c r="S13" s="59">
        <v>45</v>
      </c>
      <c r="T13" s="59">
        <v>231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231</v>
      </c>
      <c r="Z13" s="59">
        <f t="shared" si="3"/>
        <v>1155</v>
      </c>
      <c r="AA13" s="59">
        <v>0</v>
      </c>
      <c r="AB13" s="59">
        <v>0</v>
      </c>
      <c r="AC13" s="59">
        <v>88</v>
      </c>
      <c r="AD13" s="59">
        <v>438</v>
      </c>
      <c r="AE13" s="59">
        <v>39</v>
      </c>
      <c r="AF13" s="59">
        <v>765</v>
      </c>
      <c r="AG13" s="59">
        <v>0</v>
      </c>
      <c r="AH13" s="59">
        <v>0</v>
      </c>
      <c r="AI13" s="59">
        <v>0</v>
      </c>
      <c r="AJ13" s="59">
        <v>0</v>
      </c>
      <c r="AK13" s="59">
        <v>190</v>
      </c>
      <c r="AL13" s="59">
        <v>380</v>
      </c>
      <c r="AM13" s="59">
        <f t="shared" si="4"/>
        <v>10263</v>
      </c>
      <c r="AN13" s="59">
        <f t="shared" si="5"/>
        <v>8606.6405789111559</v>
      </c>
      <c r="AO13" s="59">
        <v>1046</v>
      </c>
      <c r="AP13" s="59">
        <v>876.6</v>
      </c>
      <c r="AQ13" s="59">
        <v>0</v>
      </c>
      <c r="AR13" s="59">
        <v>0</v>
      </c>
      <c r="AS13" s="59">
        <v>0</v>
      </c>
      <c r="AT13" s="59">
        <v>0</v>
      </c>
      <c r="AU13" s="59">
        <v>1</v>
      </c>
      <c r="AV13" s="59">
        <v>26.39</v>
      </c>
      <c r="AW13" s="59">
        <v>5</v>
      </c>
      <c r="AX13" s="59">
        <v>26.39</v>
      </c>
      <c r="AY13" s="59">
        <v>501</v>
      </c>
      <c r="AZ13" s="59">
        <v>302.22000000000003</v>
      </c>
      <c r="BA13" s="59">
        <v>507</v>
      </c>
      <c r="BB13" s="59">
        <v>355</v>
      </c>
      <c r="BC13" s="59">
        <v>10970</v>
      </c>
      <c r="BD13" s="59">
        <v>9121</v>
      </c>
    </row>
    <row r="14" spans="1:56" s="105" customFormat="1" ht="15.75" x14ac:dyDescent="0.25">
      <c r="A14" s="59">
        <v>7</v>
      </c>
      <c r="B14" s="59" t="s">
        <v>42</v>
      </c>
      <c r="C14" s="190">
        <f>'Crop Loan'!HI17</f>
        <v>1250</v>
      </c>
      <c r="D14" s="190">
        <f>'Crop Loan'!HJ17</f>
        <v>1150</v>
      </c>
      <c r="E14" s="59">
        <v>65</v>
      </c>
      <c r="F14" s="98">
        <v>119.1603299226562</v>
      </c>
      <c r="G14" s="59">
        <v>25</v>
      </c>
      <c r="H14" s="98">
        <v>43.780525443749994</v>
      </c>
      <c r="I14" s="59">
        <v>33</v>
      </c>
      <c r="J14" s="98">
        <v>30.695611143749996</v>
      </c>
      <c r="K14" s="59">
        <v>11</v>
      </c>
      <c r="L14" s="98">
        <v>9.8563727114999971</v>
      </c>
      <c r="M14" s="190">
        <f t="shared" si="0"/>
        <v>1359</v>
      </c>
      <c r="N14" s="190">
        <f t="shared" si="1"/>
        <v>1309.7123137779063</v>
      </c>
      <c r="O14" s="59">
        <v>22</v>
      </c>
      <c r="P14" s="59">
        <v>107</v>
      </c>
      <c r="Q14" s="59">
        <v>13</v>
      </c>
      <c r="R14" s="59">
        <v>64.2</v>
      </c>
      <c r="S14" s="59">
        <v>8</v>
      </c>
      <c r="T14" s="59">
        <v>42.8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43</v>
      </c>
      <c r="Z14" s="59">
        <f t="shared" si="3"/>
        <v>214</v>
      </c>
      <c r="AA14" s="59">
        <v>0</v>
      </c>
      <c r="AB14" s="59">
        <v>0</v>
      </c>
      <c r="AC14" s="59">
        <v>22</v>
      </c>
      <c r="AD14" s="59">
        <v>110</v>
      </c>
      <c r="AE14" s="59">
        <v>36</v>
      </c>
      <c r="AF14" s="59">
        <v>715</v>
      </c>
      <c r="AG14" s="59">
        <v>0</v>
      </c>
      <c r="AH14" s="59">
        <v>0</v>
      </c>
      <c r="AI14" s="59">
        <v>0</v>
      </c>
      <c r="AJ14" s="59">
        <v>0</v>
      </c>
      <c r="AK14" s="59">
        <v>29</v>
      </c>
      <c r="AL14" s="59">
        <v>58</v>
      </c>
      <c r="AM14" s="59">
        <f t="shared" si="4"/>
        <v>1489</v>
      </c>
      <c r="AN14" s="59">
        <f t="shared" si="5"/>
        <v>2406.7123137779063</v>
      </c>
      <c r="AO14" s="59">
        <v>146</v>
      </c>
      <c r="AP14" s="59">
        <v>221.35</v>
      </c>
      <c r="AQ14" s="59">
        <v>0</v>
      </c>
      <c r="AR14" s="59">
        <v>0</v>
      </c>
      <c r="AS14" s="59">
        <v>0</v>
      </c>
      <c r="AT14" s="59">
        <v>0</v>
      </c>
      <c r="AU14" s="59">
        <v>1</v>
      </c>
      <c r="AV14" s="59">
        <v>30.82</v>
      </c>
      <c r="AW14" s="59">
        <v>6</v>
      </c>
      <c r="AX14" s="59">
        <v>30.82</v>
      </c>
      <c r="AY14" s="59">
        <v>543</v>
      </c>
      <c r="AZ14" s="59">
        <v>323.36</v>
      </c>
      <c r="BA14" s="59">
        <v>550</v>
      </c>
      <c r="BB14" s="59">
        <v>385</v>
      </c>
      <c r="BC14" s="59">
        <v>2015</v>
      </c>
      <c r="BD14" s="59">
        <v>2598.5</v>
      </c>
    </row>
    <row r="15" spans="1:56" s="105" customFormat="1" ht="15.75" x14ac:dyDescent="0.25">
      <c r="A15" s="59">
        <v>8</v>
      </c>
      <c r="B15" s="59" t="s">
        <v>43</v>
      </c>
      <c r="C15" s="190">
        <f>'Crop Loan'!HI18</f>
        <v>0</v>
      </c>
      <c r="D15" s="190">
        <f>'Crop Loan'!HJ18</f>
        <v>0</v>
      </c>
      <c r="E15" s="59">
        <v>0</v>
      </c>
      <c r="F15" s="98">
        <v>0</v>
      </c>
      <c r="G15" s="59">
        <v>0</v>
      </c>
      <c r="H15" s="98">
        <v>0</v>
      </c>
      <c r="I15" s="59">
        <v>0</v>
      </c>
      <c r="J15" s="98">
        <v>0</v>
      </c>
      <c r="K15" s="59">
        <v>0</v>
      </c>
      <c r="L15" s="98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Loan'!HI19</f>
        <v>1550</v>
      </c>
      <c r="D16" s="190">
        <f>'Crop Loan'!HJ19</f>
        <v>1975</v>
      </c>
      <c r="E16" s="59">
        <v>219</v>
      </c>
      <c r="F16" s="98">
        <v>235.68593575312497</v>
      </c>
      <c r="G16" s="59">
        <v>129</v>
      </c>
      <c r="H16" s="98">
        <v>86.58028354921872</v>
      </c>
      <c r="I16" s="59">
        <v>76</v>
      </c>
      <c r="J16" s="98">
        <v>60.704336306249992</v>
      </c>
      <c r="K16" s="59">
        <v>25</v>
      </c>
      <c r="L16" s="98">
        <v>19.484245554374997</v>
      </c>
      <c r="M16" s="190">
        <f t="shared" si="0"/>
        <v>1870</v>
      </c>
      <c r="N16" s="190">
        <f t="shared" si="1"/>
        <v>2290.8745176137495</v>
      </c>
      <c r="O16" s="59">
        <v>58</v>
      </c>
      <c r="P16" s="59">
        <v>285</v>
      </c>
      <c r="Q16" s="59">
        <v>34</v>
      </c>
      <c r="R16" s="59">
        <v>171</v>
      </c>
      <c r="S16" s="59">
        <v>22</v>
      </c>
      <c r="T16" s="59">
        <v>114</v>
      </c>
      <c r="U16" s="59">
        <v>0</v>
      </c>
      <c r="V16" s="59">
        <v>0</v>
      </c>
      <c r="W16" s="59">
        <v>0</v>
      </c>
      <c r="X16" s="59">
        <v>0</v>
      </c>
      <c r="Y16" s="59">
        <f t="shared" si="2"/>
        <v>114</v>
      </c>
      <c r="Z16" s="59">
        <f t="shared" si="3"/>
        <v>570</v>
      </c>
      <c r="AA16" s="59">
        <v>0</v>
      </c>
      <c r="AB16" s="59">
        <v>0</v>
      </c>
      <c r="AC16" s="59">
        <v>55</v>
      </c>
      <c r="AD16" s="59">
        <v>274</v>
      </c>
      <c r="AE16" s="59">
        <v>34</v>
      </c>
      <c r="AF16" s="59">
        <v>682</v>
      </c>
      <c r="AG16" s="59">
        <v>0</v>
      </c>
      <c r="AH16" s="59">
        <v>0</v>
      </c>
      <c r="AI16" s="59">
        <v>0</v>
      </c>
      <c r="AJ16" s="59">
        <v>0</v>
      </c>
      <c r="AK16" s="59">
        <v>78</v>
      </c>
      <c r="AL16" s="59">
        <v>155</v>
      </c>
      <c r="AM16" s="59">
        <f t="shared" si="4"/>
        <v>2151</v>
      </c>
      <c r="AN16" s="59">
        <f t="shared" si="5"/>
        <v>3971.8745176137495</v>
      </c>
      <c r="AO16" s="59">
        <v>225</v>
      </c>
      <c r="AP16" s="59">
        <v>410.05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286</v>
      </c>
      <c r="AZ16" s="59">
        <v>200</v>
      </c>
      <c r="BA16" s="59">
        <v>286</v>
      </c>
      <c r="BB16" s="59">
        <v>200</v>
      </c>
      <c r="BC16" s="59">
        <v>2537</v>
      </c>
      <c r="BD16" s="59">
        <v>4300.5</v>
      </c>
    </row>
    <row r="17" spans="1:56" s="105" customFormat="1" ht="15.75" x14ac:dyDescent="0.25">
      <c r="A17" s="59">
        <v>10</v>
      </c>
      <c r="B17" s="59" t="s">
        <v>45</v>
      </c>
      <c r="C17" s="190">
        <f>'Crop Loan'!HI20</f>
        <v>103100</v>
      </c>
      <c r="D17" s="190">
        <f>'Crop Loan'!HJ20</f>
        <v>64600</v>
      </c>
      <c r="E17" s="59">
        <v>7973</v>
      </c>
      <c r="F17" s="98">
        <v>8502.4925831273413</v>
      </c>
      <c r="G17" s="59">
        <v>2827</v>
      </c>
      <c r="H17" s="98">
        <v>3123.7265623546873</v>
      </c>
      <c r="I17" s="59">
        <v>1203</v>
      </c>
      <c r="J17" s="98">
        <v>2190.1138952437495</v>
      </c>
      <c r="K17" s="59">
        <v>852</v>
      </c>
      <c r="L17" s="98">
        <v>703.14967680824975</v>
      </c>
      <c r="M17" s="190">
        <f t="shared" si="0"/>
        <v>113128</v>
      </c>
      <c r="N17" s="190">
        <f t="shared" si="1"/>
        <v>75995.756155179333</v>
      </c>
      <c r="O17" s="59">
        <v>2208</v>
      </c>
      <c r="P17" s="59">
        <v>11000.09</v>
      </c>
      <c r="Q17" s="59">
        <v>1314</v>
      </c>
      <c r="R17" s="59">
        <v>6600.01</v>
      </c>
      <c r="S17" s="59">
        <v>878</v>
      </c>
      <c r="T17" s="59">
        <v>4399.8999999999996</v>
      </c>
      <c r="U17" s="59">
        <v>0</v>
      </c>
      <c r="V17" s="59">
        <v>0</v>
      </c>
      <c r="W17" s="59">
        <v>0</v>
      </c>
      <c r="X17" s="59">
        <v>0</v>
      </c>
      <c r="Y17" s="59">
        <f t="shared" si="2"/>
        <v>4400</v>
      </c>
      <c r="Z17" s="59">
        <f t="shared" si="3"/>
        <v>22000</v>
      </c>
      <c r="AA17" s="59">
        <v>0</v>
      </c>
      <c r="AB17" s="59">
        <v>0</v>
      </c>
      <c r="AC17" s="59">
        <v>439</v>
      </c>
      <c r="AD17" s="59">
        <v>2199</v>
      </c>
      <c r="AE17" s="59">
        <v>730</v>
      </c>
      <c r="AF17" s="59">
        <v>14600</v>
      </c>
      <c r="AG17" s="59">
        <v>0</v>
      </c>
      <c r="AH17" s="59">
        <v>0</v>
      </c>
      <c r="AI17" s="59">
        <v>0</v>
      </c>
      <c r="AJ17" s="59">
        <v>0</v>
      </c>
      <c r="AK17" s="59">
        <v>3825</v>
      </c>
      <c r="AL17" s="59">
        <v>7648</v>
      </c>
      <c r="AM17" s="59">
        <f t="shared" si="4"/>
        <v>122522</v>
      </c>
      <c r="AN17" s="59">
        <f t="shared" si="5"/>
        <v>122442.75615517933</v>
      </c>
      <c r="AO17" s="59">
        <v>12683</v>
      </c>
      <c r="AP17" s="59">
        <v>12744.14</v>
      </c>
      <c r="AQ17" s="59">
        <v>0</v>
      </c>
      <c r="AR17" s="59">
        <v>0</v>
      </c>
      <c r="AS17" s="59">
        <v>0</v>
      </c>
      <c r="AT17" s="59">
        <v>0</v>
      </c>
      <c r="AU17" s="59">
        <v>2</v>
      </c>
      <c r="AV17" s="59">
        <v>82.24</v>
      </c>
      <c r="AW17" s="59">
        <v>19</v>
      </c>
      <c r="AX17" s="59">
        <v>97.33</v>
      </c>
      <c r="AY17" s="59">
        <v>3050</v>
      </c>
      <c r="AZ17" s="59">
        <v>1970.43</v>
      </c>
      <c r="BA17" s="59">
        <v>3071</v>
      </c>
      <c r="BB17" s="59">
        <v>2150</v>
      </c>
      <c r="BC17" s="59">
        <v>129893</v>
      </c>
      <c r="BD17" s="59">
        <v>129591</v>
      </c>
    </row>
    <row r="18" spans="1:56" s="105" customFormat="1" ht="15.75" x14ac:dyDescent="0.25">
      <c r="A18" s="59">
        <v>11</v>
      </c>
      <c r="B18" s="59" t="s">
        <v>46</v>
      </c>
      <c r="C18" s="190">
        <f>'Crop Loan'!HI21</f>
        <v>275</v>
      </c>
      <c r="D18" s="190">
        <f>'Crop Loan'!HJ21</f>
        <v>350</v>
      </c>
      <c r="E18" s="59">
        <v>167</v>
      </c>
      <c r="F18" s="98">
        <v>112.10344777265621</v>
      </c>
      <c r="G18" s="59">
        <v>89</v>
      </c>
      <c r="H18" s="98">
        <v>41.186424850781243</v>
      </c>
      <c r="I18" s="59">
        <v>40</v>
      </c>
      <c r="J18" s="98">
        <v>28.874418037499993</v>
      </c>
      <c r="K18" s="59">
        <v>13</v>
      </c>
      <c r="L18" s="98">
        <v>9.2696838596249993</v>
      </c>
      <c r="M18" s="190">
        <f t="shared" si="0"/>
        <v>495</v>
      </c>
      <c r="N18" s="190">
        <f t="shared" si="1"/>
        <v>500.24754966978116</v>
      </c>
      <c r="O18" s="59">
        <v>7</v>
      </c>
      <c r="P18" s="59">
        <v>35.5</v>
      </c>
      <c r="Q18" s="59">
        <v>4</v>
      </c>
      <c r="R18" s="59">
        <v>21.3</v>
      </c>
      <c r="S18" s="59">
        <v>3</v>
      </c>
      <c r="T18" s="59">
        <v>14.2</v>
      </c>
      <c r="U18" s="59">
        <v>0</v>
      </c>
      <c r="V18" s="59">
        <v>0</v>
      </c>
      <c r="W18" s="59">
        <v>0</v>
      </c>
      <c r="X18" s="59">
        <v>0</v>
      </c>
      <c r="Y18" s="59">
        <f t="shared" si="2"/>
        <v>14</v>
      </c>
      <c r="Z18" s="59">
        <f t="shared" si="3"/>
        <v>71</v>
      </c>
      <c r="AA18" s="59">
        <v>0</v>
      </c>
      <c r="AB18" s="59">
        <v>0</v>
      </c>
      <c r="AC18" s="59">
        <v>22</v>
      </c>
      <c r="AD18" s="59">
        <v>110</v>
      </c>
      <c r="AE18" s="59">
        <v>22</v>
      </c>
      <c r="AF18" s="59">
        <v>440</v>
      </c>
      <c r="AG18" s="59">
        <v>0</v>
      </c>
      <c r="AH18" s="59">
        <v>0</v>
      </c>
      <c r="AI18" s="59">
        <v>0</v>
      </c>
      <c r="AJ18" s="59">
        <v>0</v>
      </c>
      <c r="AK18" s="59">
        <v>78</v>
      </c>
      <c r="AL18" s="59">
        <v>155</v>
      </c>
      <c r="AM18" s="59">
        <f t="shared" si="4"/>
        <v>631</v>
      </c>
      <c r="AN18" s="59">
        <f t="shared" si="5"/>
        <v>1276.2475496697812</v>
      </c>
      <c r="AO18" s="59">
        <v>51</v>
      </c>
      <c r="AP18" s="59">
        <v>121.95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186</v>
      </c>
      <c r="AZ18" s="59">
        <v>130</v>
      </c>
      <c r="BA18" s="59">
        <v>186</v>
      </c>
      <c r="BB18" s="59">
        <v>130</v>
      </c>
      <c r="BC18" s="59">
        <v>692</v>
      </c>
      <c r="BD18" s="59">
        <v>1349.5</v>
      </c>
    </row>
    <row r="19" spans="1:56" s="105" customFormat="1" ht="15.75" x14ac:dyDescent="0.25">
      <c r="A19" s="59">
        <v>12</v>
      </c>
      <c r="B19" s="59" t="s">
        <v>47</v>
      </c>
      <c r="C19" s="190">
        <f>'Crop Loan'!HI22</f>
        <v>18000</v>
      </c>
      <c r="D19" s="190">
        <f>'Crop Loan'!HJ22</f>
        <v>14957</v>
      </c>
      <c r="E19" s="59">
        <v>1697</v>
      </c>
      <c r="F19" s="98">
        <v>2075.2108340906248</v>
      </c>
      <c r="G19" s="59">
        <v>533</v>
      </c>
      <c r="H19" s="98">
        <v>762.39861990937482</v>
      </c>
      <c r="I19" s="59">
        <v>140</v>
      </c>
      <c r="J19" s="98">
        <v>534.53593094999985</v>
      </c>
      <c r="K19" s="59">
        <v>212</v>
      </c>
      <c r="L19" s="98">
        <v>171.60957700949996</v>
      </c>
      <c r="M19" s="190">
        <f t="shared" si="0"/>
        <v>20049</v>
      </c>
      <c r="N19" s="190">
        <f t="shared" si="1"/>
        <v>17738.356342050123</v>
      </c>
      <c r="O19" s="59">
        <v>127</v>
      </c>
      <c r="P19" s="59">
        <v>627.5</v>
      </c>
      <c r="Q19" s="59">
        <v>76</v>
      </c>
      <c r="R19" s="59">
        <v>376.5</v>
      </c>
      <c r="S19" s="59">
        <v>48</v>
      </c>
      <c r="T19" s="59">
        <v>251</v>
      </c>
      <c r="U19" s="59">
        <v>0</v>
      </c>
      <c r="V19" s="59">
        <v>0</v>
      </c>
      <c r="W19" s="59">
        <v>0</v>
      </c>
      <c r="X19" s="59">
        <v>0</v>
      </c>
      <c r="Y19" s="59">
        <f t="shared" si="2"/>
        <v>251</v>
      </c>
      <c r="Z19" s="59">
        <f t="shared" si="3"/>
        <v>1255</v>
      </c>
      <c r="AA19" s="59">
        <v>0</v>
      </c>
      <c r="AB19" s="59">
        <v>0</v>
      </c>
      <c r="AC19" s="59">
        <v>125</v>
      </c>
      <c r="AD19" s="59">
        <v>627</v>
      </c>
      <c r="AE19" s="59">
        <v>228</v>
      </c>
      <c r="AF19" s="59">
        <v>4549</v>
      </c>
      <c r="AG19" s="59">
        <v>0</v>
      </c>
      <c r="AH19" s="59">
        <v>0</v>
      </c>
      <c r="AI19" s="59">
        <v>0</v>
      </c>
      <c r="AJ19" s="59">
        <v>0</v>
      </c>
      <c r="AK19" s="59">
        <v>848</v>
      </c>
      <c r="AL19" s="59">
        <v>1695</v>
      </c>
      <c r="AM19" s="59">
        <f t="shared" si="4"/>
        <v>21501</v>
      </c>
      <c r="AN19" s="59">
        <f t="shared" si="5"/>
        <v>25864.356342050123</v>
      </c>
      <c r="AO19" s="59">
        <v>2300</v>
      </c>
      <c r="AP19" s="59">
        <v>2721.5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3</v>
      </c>
      <c r="AX19" s="59">
        <v>12.61</v>
      </c>
      <c r="AY19" s="59">
        <v>732</v>
      </c>
      <c r="AZ19" s="59">
        <v>502.39</v>
      </c>
      <c r="BA19" s="59">
        <v>735</v>
      </c>
      <c r="BB19" s="59">
        <v>515</v>
      </c>
      <c r="BC19" s="59">
        <v>23736</v>
      </c>
      <c r="BD19" s="59">
        <v>27730</v>
      </c>
    </row>
    <row r="20" spans="1:56" s="107" customFormat="1" ht="15.75" x14ac:dyDescent="0.25">
      <c r="A20" s="106"/>
      <c r="B20" s="91" t="s">
        <v>48</v>
      </c>
      <c r="C20" s="188">
        <f>SUM(C8:C19)</f>
        <v>188250</v>
      </c>
      <c r="D20" s="188">
        <f t="shared" ref="D20:BD20" si="6">SUM(D8:D19)</f>
        <v>142677</v>
      </c>
      <c r="E20" s="188">
        <f t="shared" si="6"/>
        <v>14650</v>
      </c>
      <c r="F20" s="188">
        <f t="shared" si="6"/>
        <v>18625.21861245234</v>
      </c>
      <c r="G20" s="188">
        <f t="shared" si="6"/>
        <v>5605</v>
      </c>
      <c r="H20" s="188">
        <f t="shared" si="6"/>
        <v>6842.6976520476546</v>
      </c>
      <c r="I20" s="188">
        <f t="shared" si="6"/>
        <v>3318</v>
      </c>
      <c r="J20" s="188">
        <f t="shared" si="6"/>
        <v>4797.5204766562492</v>
      </c>
      <c r="K20" s="188">
        <f t="shared" si="6"/>
        <v>1876</v>
      </c>
      <c r="L20" s="188">
        <f t="shared" si="6"/>
        <v>1540.2620333519994</v>
      </c>
      <c r="M20" s="188">
        <f t="shared" si="6"/>
        <v>208094</v>
      </c>
      <c r="N20" s="188">
        <f t="shared" si="6"/>
        <v>167640.00112246061</v>
      </c>
      <c r="O20" s="188">
        <f t="shared" si="6"/>
        <v>3445</v>
      </c>
      <c r="P20" s="188">
        <f t="shared" si="6"/>
        <v>17117.09</v>
      </c>
      <c r="Q20" s="188">
        <f t="shared" si="6"/>
        <v>2050</v>
      </c>
      <c r="R20" s="188">
        <f t="shared" si="6"/>
        <v>10270.209999999999</v>
      </c>
      <c r="S20" s="188">
        <f t="shared" si="6"/>
        <v>1351</v>
      </c>
      <c r="T20" s="188">
        <f t="shared" si="6"/>
        <v>6846.7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6846</v>
      </c>
      <c r="Z20" s="188">
        <f t="shared" si="6"/>
        <v>34234</v>
      </c>
      <c r="AA20" s="188">
        <f t="shared" si="6"/>
        <v>0</v>
      </c>
      <c r="AB20" s="188">
        <f t="shared" si="6"/>
        <v>0</v>
      </c>
      <c r="AC20" s="188">
        <f t="shared" si="6"/>
        <v>1369</v>
      </c>
      <c r="AD20" s="188">
        <f t="shared" si="6"/>
        <v>6834</v>
      </c>
      <c r="AE20" s="188">
        <f t="shared" si="6"/>
        <v>1571</v>
      </c>
      <c r="AF20" s="188">
        <f t="shared" si="6"/>
        <v>31505</v>
      </c>
      <c r="AG20" s="188">
        <f t="shared" si="6"/>
        <v>0</v>
      </c>
      <c r="AH20" s="188">
        <f t="shared" si="6"/>
        <v>0</v>
      </c>
      <c r="AI20" s="188">
        <f t="shared" si="6"/>
        <v>0</v>
      </c>
      <c r="AJ20" s="188">
        <f t="shared" si="6"/>
        <v>0</v>
      </c>
      <c r="AK20" s="188">
        <f t="shared" si="6"/>
        <v>7366</v>
      </c>
      <c r="AL20" s="188">
        <f t="shared" si="6"/>
        <v>14738</v>
      </c>
      <c r="AM20" s="188">
        <f t="shared" si="6"/>
        <v>225246</v>
      </c>
      <c r="AN20" s="188">
        <f t="shared" si="6"/>
        <v>254951.00112246061</v>
      </c>
      <c r="AO20" s="188">
        <f t="shared" si="6"/>
        <v>23581</v>
      </c>
      <c r="AP20" s="188">
        <f t="shared" si="6"/>
        <v>26523.439999999999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18</v>
      </c>
      <c r="AV20" s="188">
        <f t="shared" si="6"/>
        <v>615.98</v>
      </c>
      <c r="AW20" s="188">
        <f t="shared" si="6"/>
        <v>161</v>
      </c>
      <c r="AX20" s="188">
        <f t="shared" si="6"/>
        <v>817.36000000000013</v>
      </c>
      <c r="AY20" s="188">
        <f t="shared" si="6"/>
        <v>16728</v>
      </c>
      <c r="AZ20" s="188">
        <f t="shared" si="6"/>
        <v>10491.66</v>
      </c>
      <c r="BA20" s="188">
        <f t="shared" si="6"/>
        <v>16907</v>
      </c>
      <c r="BB20" s="188">
        <f t="shared" si="6"/>
        <v>11925</v>
      </c>
      <c r="BC20" s="188">
        <f t="shared" si="6"/>
        <v>252652</v>
      </c>
      <c r="BD20" s="188">
        <f t="shared" si="6"/>
        <v>277159</v>
      </c>
    </row>
    <row r="21" spans="1:56" s="105" customFormat="1" ht="15.75" x14ac:dyDescent="0.25">
      <c r="A21" s="59">
        <v>13</v>
      </c>
      <c r="B21" s="59" t="s">
        <v>49</v>
      </c>
      <c r="C21" s="190">
        <f>'Crop Loan'!HI24</f>
        <v>2175</v>
      </c>
      <c r="D21" s="190">
        <f>'Crop Loan'!HJ24</f>
        <v>962</v>
      </c>
      <c r="E21" s="59">
        <v>416</v>
      </c>
      <c r="F21" s="98">
        <v>378.98975812499992</v>
      </c>
      <c r="G21" s="59">
        <v>221</v>
      </c>
      <c r="H21" s="98">
        <v>139.23555656249999</v>
      </c>
      <c r="I21" s="59">
        <v>97</v>
      </c>
      <c r="J21" s="98">
        <v>89.90862937499999</v>
      </c>
      <c r="K21" s="59">
        <v>32</v>
      </c>
      <c r="L21" s="98">
        <v>29.450831249999993</v>
      </c>
      <c r="M21" s="190">
        <f t="shared" ref="M21:M34" si="7">C21+E21+I21+K21</f>
        <v>2720</v>
      </c>
      <c r="N21" s="190">
        <f t="shared" ref="N21:N34" si="8">D21+F21+J21+L21</f>
        <v>1460.3492187499999</v>
      </c>
      <c r="O21" s="59">
        <v>32</v>
      </c>
      <c r="P21" s="59">
        <v>160.5</v>
      </c>
      <c r="Q21" s="59">
        <v>20</v>
      </c>
      <c r="R21" s="59">
        <v>96.3</v>
      </c>
      <c r="S21" s="59">
        <v>12</v>
      </c>
      <c r="T21" s="59">
        <v>64.2</v>
      </c>
      <c r="U21" s="59">
        <v>0</v>
      </c>
      <c r="V21" s="59">
        <v>0</v>
      </c>
      <c r="W21" s="59">
        <v>0</v>
      </c>
      <c r="X21" s="59">
        <v>0</v>
      </c>
      <c r="Y21" s="59">
        <f>O21+Q21+S21+U21+W21</f>
        <v>64</v>
      </c>
      <c r="Z21" s="59">
        <f>P21+R21+T21+V21+X21</f>
        <v>321</v>
      </c>
      <c r="AA21" s="59">
        <v>0</v>
      </c>
      <c r="AB21" s="59">
        <v>0</v>
      </c>
      <c r="AC21" s="59">
        <v>66</v>
      </c>
      <c r="AD21" s="59">
        <v>339</v>
      </c>
      <c r="AE21" s="59">
        <v>42</v>
      </c>
      <c r="AF21" s="59">
        <v>810</v>
      </c>
      <c r="AG21" s="59">
        <v>0</v>
      </c>
      <c r="AH21" s="59">
        <v>0</v>
      </c>
      <c r="AI21" s="59">
        <v>0</v>
      </c>
      <c r="AJ21" s="59">
        <v>0</v>
      </c>
      <c r="AK21" s="59">
        <v>78</v>
      </c>
      <c r="AL21" s="59">
        <v>155</v>
      </c>
      <c r="AM21" s="59">
        <f t="shared" ref="AM21:AM34" si="9">M21+Y21+AA21+AC21+AE21+AG21+AI21+AK21</f>
        <v>2970</v>
      </c>
      <c r="AN21" s="59">
        <f t="shared" ref="AN21:AN34" si="10">N21+Z21+AB21+AD21+AF21+AH21+AJ21+AL21</f>
        <v>3085.3492187499996</v>
      </c>
      <c r="AO21" s="59">
        <v>290</v>
      </c>
      <c r="AP21" s="59">
        <v>321.10000000000002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93</v>
      </c>
      <c r="AZ21" s="59">
        <v>65</v>
      </c>
      <c r="BA21" s="59">
        <v>93</v>
      </c>
      <c r="BB21" s="59">
        <v>65</v>
      </c>
      <c r="BC21" s="59">
        <v>2988</v>
      </c>
      <c r="BD21" s="59">
        <v>3276</v>
      </c>
    </row>
    <row r="22" spans="1:56" s="105" customFormat="1" ht="15.75" x14ac:dyDescent="0.25">
      <c r="A22" s="59">
        <v>14</v>
      </c>
      <c r="B22" s="59" t="s">
        <v>50</v>
      </c>
      <c r="C22" s="190">
        <f>'Crop Loan'!HI25</f>
        <v>0</v>
      </c>
      <c r="D22" s="190">
        <f>'Crop Loan'!HJ25</f>
        <v>0</v>
      </c>
      <c r="E22" s="59">
        <v>0</v>
      </c>
      <c r="F22" s="98">
        <v>0</v>
      </c>
      <c r="G22" s="59">
        <v>0</v>
      </c>
      <c r="H22" s="98">
        <v>0</v>
      </c>
      <c r="I22" s="59">
        <v>0</v>
      </c>
      <c r="J22" s="98">
        <v>0</v>
      </c>
      <c r="K22" s="59">
        <v>0</v>
      </c>
      <c r="L22" s="98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Loan'!HI26</f>
        <v>0</v>
      </c>
      <c r="D23" s="190">
        <f>'Crop Loan'!HJ26</f>
        <v>0</v>
      </c>
      <c r="E23" s="59">
        <v>0</v>
      </c>
      <c r="F23" s="98">
        <v>0</v>
      </c>
      <c r="G23" s="59">
        <v>0</v>
      </c>
      <c r="H23" s="98">
        <v>0</v>
      </c>
      <c r="I23" s="59">
        <v>0</v>
      </c>
      <c r="J23" s="98">
        <v>0</v>
      </c>
      <c r="K23" s="59">
        <v>0</v>
      </c>
      <c r="L23" s="98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Loan'!HI27</f>
        <v>0</v>
      </c>
      <c r="D24" s="190">
        <f>'Crop Loan'!HJ27</f>
        <v>0</v>
      </c>
      <c r="E24" s="59">
        <v>0</v>
      </c>
      <c r="F24" s="98">
        <v>0</v>
      </c>
      <c r="G24" s="59">
        <v>0</v>
      </c>
      <c r="H24" s="98">
        <v>0</v>
      </c>
      <c r="I24" s="59">
        <v>0</v>
      </c>
      <c r="J24" s="98">
        <v>0</v>
      </c>
      <c r="K24" s="59">
        <v>0</v>
      </c>
      <c r="L24" s="98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Loan'!HI28</f>
        <v>0</v>
      </c>
      <c r="D25" s="190">
        <f>'Crop Loan'!HJ28</f>
        <v>0</v>
      </c>
      <c r="E25" s="59">
        <v>0</v>
      </c>
      <c r="F25" s="98">
        <v>0</v>
      </c>
      <c r="G25" s="59">
        <v>0</v>
      </c>
      <c r="H25" s="98">
        <v>0</v>
      </c>
      <c r="I25" s="59">
        <v>0</v>
      </c>
      <c r="J25" s="98">
        <v>0</v>
      </c>
      <c r="K25" s="59">
        <v>0</v>
      </c>
      <c r="L25" s="98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Loan'!HI29</f>
        <v>4800</v>
      </c>
      <c r="D26" s="190">
        <f>'Crop Loan'!HJ29</f>
        <v>4860</v>
      </c>
      <c r="E26" s="59">
        <v>899</v>
      </c>
      <c r="F26" s="98">
        <v>999.1</v>
      </c>
      <c r="G26" s="59">
        <v>689</v>
      </c>
      <c r="H26" s="98">
        <v>388.07578968749988</v>
      </c>
      <c r="I26" s="59">
        <v>108</v>
      </c>
      <c r="J26" s="98">
        <v>250.56998718749995</v>
      </c>
      <c r="K26" s="59">
        <v>101</v>
      </c>
      <c r="L26" s="98">
        <v>82.082939062499989</v>
      </c>
      <c r="M26" s="190">
        <f t="shared" si="7"/>
        <v>5908</v>
      </c>
      <c r="N26" s="190">
        <f t="shared" si="8"/>
        <v>6191.7529262500011</v>
      </c>
      <c r="O26" s="59">
        <v>40</v>
      </c>
      <c r="P26" s="59">
        <v>200</v>
      </c>
      <c r="Q26" s="59">
        <v>24</v>
      </c>
      <c r="R26" s="59">
        <v>120</v>
      </c>
      <c r="S26" s="59">
        <v>16</v>
      </c>
      <c r="T26" s="59">
        <v>80</v>
      </c>
      <c r="U26" s="59">
        <v>0</v>
      </c>
      <c r="V26" s="59">
        <v>0</v>
      </c>
      <c r="W26" s="59">
        <v>0</v>
      </c>
      <c r="X26" s="59">
        <v>0</v>
      </c>
      <c r="Y26" s="59">
        <f t="shared" si="11"/>
        <v>80</v>
      </c>
      <c r="Z26" s="59">
        <f t="shared" si="12"/>
        <v>400</v>
      </c>
      <c r="AA26" s="59">
        <v>0</v>
      </c>
      <c r="AB26" s="59">
        <v>0</v>
      </c>
      <c r="AC26" s="59">
        <v>66</v>
      </c>
      <c r="AD26" s="59">
        <v>344</v>
      </c>
      <c r="AE26" s="59">
        <v>42</v>
      </c>
      <c r="AF26" s="59">
        <v>825</v>
      </c>
      <c r="AG26" s="59">
        <v>0</v>
      </c>
      <c r="AH26" s="59">
        <v>0</v>
      </c>
      <c r="AI26" s="59">
        <v>0</v>
      </c>
      <c r="AJ26" s="59">
        <v>0</v>
      </c>
      <c r="AK26" s="59">
        <v>1438</v>
      </c>
      <c r="AL26" s="59">
        <v>2791</v>
      </c>
      <c r="AM26" s="59">
        <f t="shared" si="9"/>
        <v>7534</v>
      </c>
      <c r="AN26" s="59">
        <f t="shared" si="10"/>
        <v>10551.752926250001</v>
      </c>
      <c r="AO26" s="59">
        <v>804</v>
      </c>
      <c r="AP26" s="59">
        <v>1117.9000000000001</v>
      </c>
      <c r="AQ26" s="59">
        <v>0</v>
      </c>
      <c r="AR26" s="59">
        <v>0</v>
      </c>
      <c r="AS26" s="59">
        <v>0</v>
      </c>
      <c r="AT26" s="59">
        <v>0</v>
      </c>
      <c r="AU26" s="59">
        <v>15</v>
      </c>
      <c r="AV26" s="59">
        <v>516</v>
      </c>
      <c r="AW26" s="59">
        <v>103</v>
      </c>
      <c r="AX26" s="59">
        <v>516</v>
      </c>
      <c r="AY26" s="59">
        <v>7253</v>
      </c>
      <c r="AZ26" s="59">
        <v>4128</v>
      </c>
      <c r="BA26" s="59">
        <v>7371</v>
      </c>
      <c r="BB26" s="59">
        <v>5160</v>
      </c>
      <c r="BC26" s="59">
        <v>15405</v>
      </c>
      <c r="BD26" s="59">
        <v>16339</v>
      </c>
    </row>
    <row r="27" spans="1:56" s="105" customFormat="1" ht="15.75" x14ac:dyDescent="0.25">
      <c r="A27" s="59">
        <v>19</v>
      </c>
      <c r="B27" s="59" t="s">
        <v>55</v>
      </c>
      <c r="C27" s="190">
        <f>'Crop Loan'!HI30</f>
        <v>4545</v>
      </c>
      <c r="D27" s="190">
        <f>'Crop Loan'!HJ30</f>
        <v>3475</v>
      </c>
      <c r="E27" s="59">
        <v>832</v>
      </c>
      <c r="F27" s="98">
        <v>2052.4400043749997</v>
      </c>
      <c r="G27" s="59">
        <v>600</v>
      </c>
      <c r="H27" s="98">
        <v>754.04416499999991</v>
      </c>
      <c r="I27" s="59">
        <v>168</v>
      </c>
      <c r="J27" s="98">
        <v>486.86468062499995</v>
      </c>
      <c r="K27" s="59">
        <v>88</v>
      </c>
      <c r="L27" s="98">
        <v>159.49747124999996</v>
      </c>
      <c r="M27" s="190">
        <f t="shared" si="7"/>
        <v>5633</v>
      </c>
      <c r="N27" s="190">
        <f t="shared" si="8"/>
        <v>6173.8021562499989</v>
      </c>
      <c r="O27" s="59">
        <v>581</v>
      </c>
      <c r="P27" s="59">
        <v>2900</v>
      </c>
      <c r="Q27" s="59">
        <v>349</v>
      </c>
      <c r="R27" s="59">
        <v>1740</v>
      </c>
      <c r="S27" s="59">
        <v>231</v>
      </c>
      <c r="T27" s="59">
        <v>1160</v>
      </c>
      <c r="U27" s="59">
        <v>0</v>
      </c>
      <c r="V27" s="59">
        <v>0</v>
      </c>
      <c r="W27" s="59">
        <v>0</v>
      </c>
      <c r="X27" s="59">
        <v>0</v>
      </c>
      <c r="Y27" s="59">
        <f t="shared" si="11"/>
        <v>1161</v>
      </c>
      <c r="Z27" s="59">
        <f t="shared" si="12"/>
        <v>5800</v>
      </c>
      <c r="AA27" s="59">
        <v>0</v>
      </c>
      <c r="AB27" s="59">
        <v>0</v>
      </c>
      <c r="AC27" s="59">
        <v>63</v>
      </c>
      <c r="AD27" s="59">
        <v>344</v>
      </c>
      <c r="AE27" s="59">
        <v>42</v>
      </c>
      <c r="AF27" s="59">
        <v>825</v>
      </c>
      <c r="AG27" s="59">
        <v>0</v>
      </c>
      <c r="AH27" s="59">
        <v>0</v>
      </c>
      <c r="AI27" s="59">
        <v>0</v>
      </c>
      <c r="AJ27" s="59">
        <v>0</v>
      </c>
      <c r="AK27" s="59">
        <v>77</v>
      </c>
      <c r="AL27" s="59">
        <v>155</v>
      </c>
      <c r="AM27" s="59">
        <f t="shared" si="9"/>
        <v>6976</v>
      </c>
      <c r="AN27" s="59">
        <f t="shared" si="10"/>
        <v>13297.80215625</v>
      </c>
      <c r="AO27" s="59">
        <v>743</v>
      </c>
      <c r="AP27" s="59">
        <v>1477.5</v>
      </c>
      <c r="AQ27" s="59">
        <v>0</v>
      </c>
      <c r="AR27" s="59">
        <v>0</v>
      </c>
      <c r="AS27" s="59">
        <v>0</v>
      </c>
      <c r="AT27" s="59">
        <v>0</v>
      </c>
      <c r="AU27" s="59">
        <v>7</v>
      </c>
      <c r="AV27" s="59">
        <v>280</v>
      </c>
      <c r="AW27" s="59">
        <v>57</v>
      </c>
      <c r="AX27" s="59">
        <v>280</v>
      </c>
      <c r="AY27" s="59">
        <v>3936</v>
      </c>
      <c r="AZ27" s="59">
        <v>2240</v>
      </c>
      <c r="BA27" s="59">
        <v>4000</v>
      </c>
      <c r="BB27" s="59">
        <v>2800</v>
      </c>
      <c r="BC27" s="59">
        <v>11431</v>
      </c>
      <c r="BD27" s="59">
        <v>17575</v>
      </c>
    </row>
    <row r="28" spans="1:56" s="105" customFormat="1" ht="15.75" x14ac:dyDescent="0.25">
      <c r="A28" s="59">
        <v>20</v>
      </c>
      <c r="B28" s="59" t="s">
        <v>56</v>
      </c>
      <c r="C28" s="190">
        <f>'Crop Loan'!HI31</f>
        <v>1250</v>
      </c>
      <c r="D28" s="190">
        <f>'Crop Loan'!HJ31</f>
        <v>700</v>
      </c>
      <c r="E28" s="59">
        <v>167</v>
      </c>
      <c r="F28" s="98">
        <v>496.12433062499991</v>
      </c>
      <c r="G28" s="59">
        <v>141</v>
      </c>
      <c r="H28" s="98">
        <v>182.26720781249998</v>
      </c>
      <c r="I28" s="59">
        <v>53</v>
      </c>
      <c r="J28" s="98">
        <v>117.68114906249998</v>
      </c>
      <c r="K28" s="59">
        <v>21</v>
      </c>
      <c r="L28" s="98">
        <v>38.549723437499999</v>
      </c>
      <c r="M28" s="190">
        <f t="shared" si="7"/>
        <v>1491</v>
      </c>
      <c r="N28" s="190">
        <f t="shared" si="8"/>
        <v>1352.3552031249999</v>
      </c>
      <c r="O28" s="59">
        <v>16</v>
      </c>
      <c r="P28" s="59">
        <v>75</v>
      </c>
      <c r="Q28" s="59">
        <v>8</v>
      </c>
      <c r="R28" s="59">
        <v>45</v>
      </c>
      <c r="S28" s="59">
        <v>6</v>
      </c>
      <c r="T28" s="59">
        <v>30</v>
      </c>
      <c r="U28" s="59">
        <v>0</v>
      </c>
      <c r="V28" s="59">
        <v>0</v>
      </c>
      <c r="W28" s="59">
        <v>0</v>
      </c>
      <c r="X28" s="59">
        <v>0</v>
      </c>
      <c r="Y28" s="59">
        <f t="shared" si="11"/>
        <v>30</v>
      </c>
      <c r="Z28" s="59">
        <f t="shared" si="12"/>
        <v>150</v>
      </c>
      <c r="AA28" s="59">
        <v>0</v>
      </c>
      <c r="AB28" s="59">
        <v>0</v>
      </c>
      <c r="AC28" s="59">
        <v>66</v>
      </c>
      <c r="AD28" s="59">
        <v>337</v>
      </c>
      <c r="AE28" s="59">
        <v>80</v>
      </c>
      <c r="AF28" s="59">
        <v>1601</v>
      </c>
      <c r="AG28" s="59">
        <v>0</v>
      </c>
      <c r="AH28" s="59">
        <v>0</v>
      </c>
      <c r="AI28" s="59">
        <v>0</v>
      </c>
      <c r="AJ28" s="59">
        <v>0</v>
      </c>
      <c r="AK28" s="59">
        <v>125</v>
      </c>
      <c r="AL28" s="59">
        <v>250</v>
      </c>
      <c r="AM28" s="59">
        <f t="shared" si="9"/>
        <v>1792</v>
      </c>
      <c r="AN28" s="59">
        <f t="shared" si="10"/>
        <v>3690.3552031250001</v>
      </c>
      <c r="AO28" s="59">
        <v>185</v>
      </c>
      <c r="AP28" s="59">
        <v>387.75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29</v>
      </c>
      <c r="AZ28" s="59">
        <v>20</v>
      </c>
      <c r="BA28" s="59">
        <v>29</v>
      </c>
      <c r="BB28" s="59">
        <v>20</v>
      </c>
      <c r="BC28" s="59">
        <v>1881</v>
      </c>
      <c r="BD28" s="59">
        <v>3897.5</v>
      </c>
    </row>
    <row r="29" spans="1:56" s="105" customFormat="1" ht="15.75" x14ac:dyDescent="0.25">
      <c r="A29" s="59">
        <v>21</v>
      </c>
      <c r="B29" s="59" t="s">
        <v>57</v>
      </c>
      <c r="C29" s="190">
        <f>'Crop Loan'!HI32</f>
        <v>0</v>
      </c>
      <c r="D29" s="190">
        <f>'Crop Loan'!HJ32</f>
        <v>0</v>
      </c>
      <c r="E29" s="59">
        <v>0</v>
      </c>
      <c r="F29" s="98">
        <v>0</v>
      </c>
      <c r="G29" s="59">
        <v>0</v>
      </c>
      <c r="H29" s="98">
        <v>0</v>
      </c>
      <c r="I29" s="59">
        <v>0</v>
      </c>
      <c r="J29" s="98">
        <v>0</v>
      </c>
      <c r="K29" s="59">
        <v>0</v>
      </c>
      <c r="L29" s="98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Loan'!HI33</f>
        <v>0</v>
      </c>
      <c r="D30" s="190">
        <f>'Crop Loan'!HJ33</f>
        <v>0</v>
      </c>
      <c r="E30" s="59">
        <v>180</v>
      </c>
      <c r="F30" s="98">
        <v>70.174000312499984</v>
      </c>
      <c r="G30" s="59">
        <v>202</v>
      </c>
      <c r="H30" s="98">
        <v>25.779122812499999</v>
      </c>
      <c r="I30" s="59">
        <v>90</v>
      </c>
      <c r="J30" s="98">
        <v>16.648079062500003</v>
      </c>
      <c r="K30" s="59">
        <v>30</v>
      </c>
      <c r="L30" s="98">
        <v>5.4529049999999994</v>
      </c>
      <c r="M30" s="190">
        <f t="shared" si="7"/>
        <v>300</v>
      </c>
      <c r="N30" s="190">
        <f t="shared" si="8"/>
        <v>92.274984374999988</v>
      </c>
      <c r="O30" s="59">
        <v>85</v>
      </c>
      <c r="P30" s="59">
        <v>425</v>
      </c>
      <c r="Q30" s="59">
        <v>51</v>
      </c>
      <c r="R30" s="59">
        <v>255</v>
      </c>
      <c r="S30" s="59">
        <v>34</v>
      </c>
      <c r="T30" s="59">
        <v>170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170</v>
      </c>
      <c r="Z30" s="59">
        <f t="shared" si="12"/>
        <v>850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470</v>
      </c>
      <c r="AN30" s="59">
        <f t="shared" si="10"/>
        <v>942.27498437500003</v>
      </c>
      <c r="AO30" s="59">
        <v>67</v>
      </c>
      <c r="AP30" s="59">
        <v>99.35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250</v>
      </c>
      <c r="AZ30" s="59">
        <v>90</v>
      </c>
      <c r="BA30" s="59">
        <v>250</v>
      </c>
      <c r="BB30" s="59">
        <v>90</v>
      </c>
      <c r="BC30" s="59">
        <v>920</v>
      </c>
      <c r="BD30" s="59">
        <v>1083.5</v>
      </c>
    </row>
    <row r="31" spans="1:56" s="105" customFormat="1" ht="15.75" x14ac:dyDescent="0.25">
      <c r="A31" s="59">
        <v>23</v>
      </c>
      <c r="B31" s="59" t="s">
        <v>59</v>
      </c>
      <c r="C31" s="190">
        <f>'Crop Loan'!HI34</f>
        <v>0</v>
      </c>
      <c r="D31" s="190">
        <f>'Crop Loan'!HJ34</f>
        <v>0</v>
      </c>
      <c r="E31" s="59">
        <v>0</v>
      </c>
      <c r="F31" s="98">
        <v>0</v>
      </c>
      <c r="G31" s="59">
        <v>0</v>
      </c>
      <c r="H31" s="98">
        <v>0</v>
      </c>
      <c r="I31" s="59">
        <v>0</v>
      </c>
      <c r="J31" s="98">
        <v>0</v>
      </c>
      <c r="K31" s="59">
        <v>0</v>
      </c>
      <c r="L31" s="98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Loan'!HI35</f>
        <v>0</v>
      </c>
      <c r="D32" s="190">
        <f>'Crop Loan'!HJ35</f>
        <v>0</v>
      </c>
      <c r="E32" s="59">
        <v>0</v>
      </c>
      <c r="F32" s="98">
        <v>0</v>
      </c>
      <c r="G32" s="59">
        <v>0</v>
      </c>
      <c r="H32" s="98">
        <v>0</v>
      </c>
      <c r="I32" s="59">
        <v>0</v>
      </c>
      <c r="J32" s="98">
        <v>0</v>
      </c>
      <c r="K32" s="59">
        <v>0</v>
      </c>
      <c r="L32" s="98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Loan'!HI36</f>
        <v>0</v>
      </c>
      <c r="D33" s="190">
        <f>'Crop Loan'!HJ36</f>
        <v>0</v>
      </c>
      <c r="E33" s="59">
        <v>0</v>
      </c>
      <c r="F33" s="98">
        <v>0</v>
      </c>
      <c r="G33" s="59">
        <v>0</v>
      </c>
      <c r="H33" s="98">
        <v>0</v>
      </c>
      <c r="I33" s="59">
        <v>0</v>
      </c>
      <c r="J33" s="98">
        <v>0</v>
      </c>
      <c r="K33" s="59">
        <v>0</v>
      </c>
      <c r="L33" s="98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Loan'!HI37</f>
        <v>0</v>
      </c>
      <c r="D34" s="190">
        <f>'Crop Loan'!HJ37</f>
        <v>0</v>
      </c>
      <c r="E34" s="59">
        <v>0</v>
      </c>
      <c r="F34" s="98">
        <v>0</v>
      </c>
      <c r="G34" s="59">
        <v>0</v>
      </c>
      <c r="H34" s="98">
        <v>0</v>
      </c>
      <c r="I34" s="59">
        <v>0</v>
      </c>
      <c r="J34" s="98">
        <v>0</v>
      </c>
      <c r="K34" s="59">
        <v>0</v>
      </c>
      <c r="L34" s="98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12770</v>
      </c>
      <c r="D35" s="188">
        <f t="shared" ref="D35:BD35" si="13">SUM(D21:D34)</f>
        <v>9997</v>
      </c>
      <c r="E35" s="188">
        <f t="shared" si="13"/>
        <v>2494</v>
      </c>
      <c r="F35" s="188">
        <f t="shared" si="13"/>
        <v>3996.8280934374993</v>
      </c>
      <c r="G35" s="188">
        <f t="shared" si="13"/>
        <v>1853</v>
      </c>
      <c r="H35" s="188">
        <f t="shared" si="13"/>
        <v>1489.4018418749997</v>
      </c>
      <c r="I35" s="188">
        <f t="shared" si="13"/>
        <v>516</v>
      </c>
      <c r="J35" s="188">
        <f t="shared" si="13"/>
        <v>961.67252531249994</v>
      </c>
      <c r="K35" s="188">
        <f t="shared" si="13"/>
        <v>272</v>
      </c>
      <c r="L35" s="188">
        <f t="shared" si="13"/>
        <v>315.03386999999992</v>
      </c>
      <c r="M35" s="188">
        <f t="shared" si="13"/>
        <v>16052</v>
      </c>
      <c r="N35" s="188">
        <f t="shared" si="13"/>
        <v>15270.534488750001</v>
      </c>
      <c r="O35" s="188">
        <f t="shared" si="13"/>
        <v>754</v>
      </c>
      <c r="P35" s="188">
        <f t="shared" si="13"/>
        <v>3760.5</v>
      </c>
      <c r="Q35" s="188">
        <f t="shared" si="13"/>
        <v>452</v>
      </c>
      <c r="R35" s="188">
        <f t="shared" si="13"/>
        <v>2256.3000000000002</v>
      </c>
      <c r="S35" s="188">
        <f t="shared" si="13"/>
        <v>299</v>
      </c>
      <c r="T35" s="188">
        <f t="shared" si="13"/>
        <v>1504.2</v>
      </c>
      <c r="U35" s="188">
        <f t="shared" si="13"/>
        <v>0</v>
      </c>
      <c r="V35" s="188">
        <f t="shared" si="13"/>
        <v>0</v>
      </c>
      <c r="W35" s="188">
        <f t="shared" si="13"/>
        <v>0</v>
      </c>
      <c r="X35" s="188">
        <f t="shared" si="13"/>
        <v>0</v>
      </c>
      <c r="Y35" s="188">
        <f t="shared" si="13"/>
        <v>1505</v>
      </c>
      <c r="Z35" s="188">
        <f t="shared" si="13"/>
        <v>7521</v>
      </c>
      <c r="AA35" s="188">
        <f t="shared" si="13"/>
        <v>0</v>
      </c>
      <c r="AB35" s="188">
        <f t="shared" si="13"/>
        <v>0</v>
      </c>
      <c r="AC35" s="188">
        <f t="shared" si="13"/>
        <v>261</v>
      </c>
      <c r="AD35" s="188">
        <f t="shared" si="13"/>
        <v>1364</v>
      </c>
      <c r="AE35" s="188">
        <f t="shared" si="13"/>
        <v>206</v>
      </c>
      <c r="AF35" s="188">
        <f t="shared" si="13"/>
        <v>4061</v>
      </c>
      <c r="AG35" s="188">
        <f t="shared" si="13"/>
        <v>0</v>
      </c>
      <c r="AH35" s="188">
        <f t="shared" si="13"/>
        <v>0</v>
      </c>
      <c r="AI35" s="188">
        <f t="shared" si="13"/>
        <v>0</v>
      </c>
      <c r="AJ35" s="188">
        <f t="shared" si="13"/>
        <v>0</v>
      </c>
      <c r="AK35" s="188">
        <f t="shared" si="13"/>
        <v>1718</v>
      </c>
      <c r="AL35" s="188">
        <f t="shared" si="13"/>
        <v>3351</v>
      </c>
      <c r="AM35" s="188">
        <f t="shared" si="13"/>
        <v>19742</v>
      </c>
      <c r="AN35" s="188">
        <f t="shared" si="13"/>
        <v>31567.53448875</v>
      </c>
      <c r="AO35" s="188">
        <f t="shared" si="13"/>
        <v>2089</v>
      </c>
      <c r="AP35" s="188">
        <f t="shared" si="13"/>
        <v>3403.6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22</v>
      </c>
      <c r="AV35" s="188">
        <f t="shared" si="13"/>
        <v>796</v>
      </c>
      <c r="AW35" s="188">
        <f t="shared" si="13"/>
        <v>160</v>
      </c>
      <c r="AX35" s="188">
        <f t="shared" si="13"/>
        <v>796</v>
      </c>
      <c r="AY35" s="188">
        <f t="shared" si="13"/>
        <v>11561</v>
      </c>
      <c r="AZ35" s="188">
        <f t="shared" si="13"/>
        <v>6543</v>
      </c>
      <c r="BA35" s="188">
        <f t="shared" si="13"/>
        <v>11743</v>
      </c>
      <c r="BB35" s="188">
        <f t="shared" si="13"/>
        <v>8135</v>
      </c>
      <c r="BC35" s="188">
        <f t="shared" si="13"/>
        <v>32625</v>
      </c>
      <c r="BD35" s="188">
        <f t="shared" si="13"/>
        <v>42171</v>
      </c>
    </row>
    <row r="36" spans="1:56" s="105" customFormat="1" ht="15.75" x14ac:dyDescent="0.25">
      <c r="A36" s="59">
        <v>27</v>
      </c>
      <c r="B36" s="59" t="s">
        <v>64</v>
      </c>
      <c r="C36" s="190">
        <f>'Crop Loan'!HI39</f>
        <v>0</v>
      </c>
      <c r="D36" s="190">
        <f>'Crop Loan'!HJ39</f>
        <v>0</v>
      </c>
      <c r="E36" s="59">
        <v>51</v>
      </c>
      <c r="F36" s="98">
        <v>25.920589687499998</v>
      </c>
      <c r="G36" s="59">
        <v>27</v>
      </c>
      <c r="H36" s="98">
        <v>9.5232928124999994</v>
      </c>
      <c r="I36" s="59">
        <v>12</v>
      </c>
      <c r="J36" s="98">
        <v>6.4709249999999994</v>
      </c>
      <c r="K36" s="59">
        <v>4</v>
      </c>
      <c r="L36" s="98">
        <v>2.11861875</v>
      </c>
      <c r="M36" s="190">
        <f t="shared" ref="M36:M44" si="14">C36+E36+I36+K36</f>
        <v>67</v>
      </c>
      <c r="N36" s="190">
        <f t="shared" ref="N36:N44" si="15">D36+F36+J36+L36</f>
        <v>34.510133437500002</v>
      </c>
      <c r="O36" s="59">
        <v>4</v>
      </c>
      <c r="P36" s="59">
        <v>17.510000000000002</v>
      </c>
      <c r="Q36" s="59">
        <v>3</v>
      </c>
      <c r="R36" s="59">
        <v>10.51</v>
      </c>
      <c r="S36" s="59">
        <v>0</v>
      </c>
      <c r="T36" s="59">
        <v>6.98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7</v>
      </c>
      <c r="Z36" s="59">
        <f t="shared" ref="Z36:Z44" si="17">P36+R36+T36+V36+X36</f>
        <v>35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35</v>
      </c>
      <c r="AL36" s="59">
        <v>100</v>
      </c>
      <c r="AM36" s="59">
        <f t="shared" ref="AM36:AM44" si="18">M36+Y36+AA36+AC36+AE36+AG36+AI36+AK36</f>
        <v>109</v>
      </c>
      <c r="AN36" s="59">
        <f t="shared" ref="AN36:AN44" si="19">N36+Z36+AB36+AD36+AF36+AH36+AJ36+AL36</f>
        <v>169.5101334375</v>
      </c>
      <c r="AO36" s="59">
        <v>11</v>
      </c>
      <c r="AP36" s="59">
        <v>18.8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3</v>
      </c>
      <c r="AX36" s="59">
        <v>15</v>
      </c>
      <c r="AY36" s="59">
        <v>283</v>
      </c>
      <c r="AZ36" s="59">
        <v>185</v>
      </c>
      <c r="BA36" s="59">
        <v>286</v>
      </c>
      <c r="BB36" s="59">
        <v>200</v>
      </c>
      <c r="BC36" s="59">
        <v>395</v>
      </c>
      <c r="BD36" s="59">
        <v>388</v>
      </c>
    </row>
    <row r="37" spans="1:56" s="105" customFormat="1" ht="15.75" x14ac:dyDescent="0.25">
      <c r="A37" s="59">
        <v>28</v>
      </c>
      <c r="B37" s="59" t="s">
        <v>65</v>
      </c>
      <c r="C37" s="190">
        <f>'Crop Loan'!HI40</f>
        <v>0</v>
      </c>
      <c r="D37" s="190">
        <f>'Crop Loan'!HJ40</f>
        <v>0</v>
      </c>
      <c r="E37" s="59">
        <v>0</v>
      </c>
      <c r="F37" s="98">
        <v>0</v>
      </c>
      <c r="G37" s="59">
        <v>0</v>
      </c>
      <c r="H37" s="98">
        <v>0</v>
      </c>
      <c r="I37" s="59">
        <v>0</v>
      </c>
      <c r="J37" s="98">
        <v>0</v>
      </c>
      <c r="K37" s="59">
        <v>0</v>
      </c>
      <c r="L37" s="98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Loan'!HI41</f>
        <v>0</v>
      </c>
      <c r="D38" s="190">
        <f>'Crop Loan'!HJ41</f>
        <v>0</v>
      </c>
      <c r="E38" s="59">
        <v>431</v>
      </c>
      <c r="F38" s="98">
        <v>103.18079437499998</v>
      </c>
      <c r="G38" s="59">
        <v>228</v>
      </c>
      <c r="H38" s="98">
        <v>37.906692187500006</v>
      </c>
      <c r="I38" s="59">
        <v>103</v>
      </c>
      <c r="J38" s="98">
        <v>25.768631249999999</v>
      </c>
      <c r="K38" s="59">
        <v>33</v>
      </c>
      <c r="L38" s="98">
        <v>8.4406312500000009</v>
      </c>
      <c r="M38" s="190">
        <f t="shared" si="14"/>
        <v>567</v>
      </c>
      <c r="N38" s="190">
        <f t="shared" si="15"/>
        <v>137.39005687499997</v>
      </c>
      <c r="O38" s="59">
        <v>8</v>
      </c>
      <c r="P38" s="59">
        <v>37.5</v>
      </c>
      <c r="Q38" s="59">
        <v>5</v>
      </c>
      <c r="R38" s="59">
        <v>22.5</v>
      </c>
      <c r="S38" s="59">
        <v>2</v>
      </c>
      <c r="T38" s="59">
        <v>15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15</v>
      </c>
      <c r="Z38" s="59">
        <f t="shared" si="17"/>
        <v>75</v>
      </c>
      <c r="AA38" s="59">
        <v>0</v>
      </c>
      <c r="AB38" s="59">
        <v>0</v>
      </c>
      <c r="AC38" s="59">
        <v>0</v>
      </c>
      <c r="AD38" s="59">
        <v>0</v>
      </c>
      <c r="AE38" s="59">
        <v>8</v>
      </c>
      <c r="AF38" s="59">
        <v>183</v>
      </c>
      <c r="AG38" s="59">
        <v>0</v>
      </c>
      <c r="AH38" s="59">
        <v>0</v>
      </c>
      <c r="AI38" s="59">
        <v>0</v>
      </c>
      <c r="AJ38" s="59">
        <v>0</v>
      </c>
      <c r="AK38" s="59">
        <v>29</v>
      </c>
      <c r="AL38" s="59">
        <v>58</v>
      </c>
      <c r="AM38" s="59">
        <f t="shared" si="18"/>
        <v>619</v>
      </c>
      <c r="AN38" s="59">
        <f t="shared" si="19"/>
        <v>453.39005687499997</v>
      </c>
      <c r="AO38" s="59">
        <v>62</v>
      </c>
      <c r="AP38" s="59">
        <v>52.71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314</v>
      </c>
      <c r="AZ38" s="59">
        <v>220</v>
      </c>
      <c r="BA38" s="59">
        <v>314</v>
      </c>
      <c r="BB38" s="59">
        <v>220</v>
      </c>
      <c r="BC38" s="59">
        <v>933</v>
      </c>
      <c r="BD38" s="59">
        <v>747</v>
      </c>
    </row>
    <row r="39" spans="1:56" s="105" customFormat="1" ht="15.75" x14ac:dyDescent="0.25">
      <c r="A39" s="59">
        <v>30</v>
      </c>
      <c r="B39" s="59" t="s">
        <v>67</v>
      </c>
      <c r="C39" s="190">
        <f>'Crop Loan'!HI42</f>
        <v>0</v>
      </c>
      <c r="D39" s="190">
        <f>'Crop Loan'!HJ42</f>
        <v>0</v>
      </c>
      <c r="E39" s="59">
        <v>280</v>
      </c>
      <c r="F39" s="98">
        <v>157.47192281249997</v>
      </c>
      <c r="G39" s="59">
        <v>148</v>
      </c>
      <c r="H39" s="98">
        <v>57.853521562499992</v>
      </c>
      <c r="I39" s="59">
        <v>66</v>
      </c>
      <c r="J39" s="98">
        <v>39.319668749999998</v>
      </c>
      <c r="K39" s="59">
        <v>21</v>
      </c>
      <c r="L39" s="98">
        <v>12.874162499999999</v>
      </c>
      <c r="M39" s="190">
        <f t="shared" si="14"/>
        <v>367</v>
      </c>
      <c r="N39" s="190">
        <f t="shared" si="15"/>
        <v>209.66575406249999</v>
      </c>
      <c r="O39" s="59">
        <v>10</v>
      </c>
      <c r="P39" s="59">
        <v>50.01</v>
      </c>
      <c r="Q39" s="59">
        <v>6</v>
      </c>
      <c r="R39" s="59">
        <v>30</v>
      </c>
      <c r="S39" s="59">
        <v>4</v>
      </c>
      <c r="T39" s="59">
        <v>19.989999999999998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20</v>
      </c>
      <c r="Z39" s="59">
        <f t="shared" si="17"/>
        <v>99.999999999999986</v>
      </c>
      <c r="AA39" s="59">
        <v>0</v>
      </c>
      <c r="AB39" s="59">
        <v>0</v>
      </c>
      <c r="AC39" s="59">
        <v>0</v>
      </c>
      <c r="AD39" s="59">
        <v>0</v>
      </c>
      <c r="AE39" s="59">
        <v>4</v>
      </c>
      <c r="AF39" s="59">
        <v>60</v>
      </c>
      <c r="AG39" s="59">
        <v>0</v>
      </c>
      <c r="AH39" s="59">
        <v>0</v>
      </c>
      <c r="AI39" s="59">
        <v>0</v>
      </c>
      <c r="AJ39" s="59">
        <v>0</v>
      </c>
      <c r="AK39" s="59">
        <v>35</v>
      </c>
      <c r="AL39" s="59">
        <v>100</v>
      </c>
      <c r="AM39" s="59">
        <f t="shared" si="18"/>
        <v>426</v>
      </c>
      <c r="AN39" s="59">
        <f t="shared" si="19"/>
        <v>469.66575406249996</v>
      </c>
      <c r="AO39" s="59">
        <v>43</v>
      </c>
      <c r="AP39" s="59">
        <v>58.2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15</v>
      </c>
      <c r="AZ39" s="59">
        <v>10</v>
      </c>
      <c r="BA39" s="59">
        <v>15</v>
      </c>
      <c r="BB39" s="59">
        <v>10</v>
      </c>
      <c r="BC39" s="59">
        <v>441</v>
      </c>
      <c r="BD39" s="59">
        <v>592</v>
      </c>
    </row>
    <row r="40" spans="1:56" s="105" customFormat="1" ht="15.75" x14ac:dyDescent="0.25">
      <c r="A40" s="59">
        <v>31</v>
      </c>
      <c r="B40" s="59" t="s">
        <v>68</v>
      </c>
      <c r="C40" s="190">
        <f>'Crop Loan'!HI43</f>
        <v>0</v>
      </c>
      <c r="D40" s="190">
        <f>'Crop Loan'!HJ43</f>
        <v>0</v>
      </c>
      <c r="E40" s="59">
        <v>0</v>
      </c>
      <c r="F40" s="98">
        <v>0</v>
      </c>
      <c r="G40" s="59">
        <v>0</v>
      </c>
      <c r="H40" s="98">
        <v>0</v>
      </c>
      <c r="I40" s="59">
        <v>0</v>
      </c>
      <c r="J40" s="98">
        <v>0</v>
      </c>
      <c r="K40" s="59">
        <v>0</v>
      </c>
      <c r="L40" s="98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Loan'!HI44</f>
        <v>0</v>
      </c>
      <c r="D41" s="190">
        <f>'Crop Loan'!HJ44</f>
        <v>0</v>
      </c>
      <c r="E41" s="59">
        <v>0</v>
      </c>
      <c r="F41" s="98">
        <v>0</v>
      </c>
      <c r="G41" s="59">
        <v>0</v>
      </c>
      <c r="H41" s="98">
        <v>0</v>
      </c>
      <c r="I41" s="59">
        <v>0</v>
      </c>
      <c r="J41" s="98">
        <v>0</v>
      </c>
      <c r="K41" s="59">
        <v>0</v>
      </c>
      <c r="L41" s="98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Loan'!HI45</f>
        <v>0</v>
      </c>
      <c r="D42" s="190">
        <f>'Crop Loan'!HJ45</f>
        <v>0</v>
      </c>
      <c r="E42" s="59">
        <v>0</v>
      </c>
      <c r="F42" s="98">
        <v>0</v>
      </c>
      <c r="G42" s="59">
        <v>0</v>
      </c>
      <c r="H42" s="98">
        <v>0</v>
      </c>
      <c r="I42" s="59">
        <v>0</v>
      </c>
      <c r="J42" s="98">
        <v>0</v>
      </c>
      <c r="K42" s="59">
        <v>0</v>
      </c>
      <c r="L42" s="98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Loan'!HI46</f>
        <v>0</v>
      </c>
      <c r="D43" s="190">
        <f>'Crop Loan'!HJ46</f>
        <v>0</v>
      </c>
      <c r="E43" s="59">
        <v>0</v>
      </c>
      <c r="F43" s="98">
        <v>0</v>
      </c>
      <c r="G43" s="59">
        <v>0</v>
      </c>
      <c r="H43" s="98">
        <v>0</v>
      </c>
      <c r="I43" s="59">
        <v>0</v>
      </c>
      <c r="J43" s="98">
        <v>0</v>
      </c>
      <c r="K43" s="59">
        <v>0</v>
      </c>
      <c r="L43" s="98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Loan'!HI47</f>
        <v>0</v>
      </c>
      <c r="D44" s="190">
        <f>'Crop Loan'!HJ47</f>
        <v>0</v>
      </c>
      <c r="E44" s="59">
        <v>1175</v>
      </c>
      <c r="F44" s="98">
        <v>327.03077542499994</v>
      </c>
      <c r="G44" s="59">
        <v>625</v>
      </c>
      <c r="H44" s="98">
        <v>120.15270397499998</v>
      </c>
      <c r="I44" s="59">
        <v>179</v>
      </c>
      <c r="J44" s="98">
        <v>81.656287828124988</v>
      </c>
      <c r="K44" s="59">
        <v>92</v>
      </c>
      <c r="L44" s="98">
        <v>26.762639109375002</v>
      </c>
      <c r="M44" s="190">
        <f t="shared" si="14"/>
        <v>1446</v>
      </c>
      <c r="N44" s="190">
        <f t="shared" si="15"/>
        <v>435.44970236249998</v>
      </c>
      <c r="O44" s="59">
        <v>4</v>
      </c>
      <c r="P44" s="59">
        <v>17.5</v>
      </c>
      <c r="Q44" s="59">
        <v>2</v>
      </c>
      <c r="R44" s="59">
        <v>10.5</v>
      </c>
      <c r="S44" s="59">
        <v>1</v>
      </c>
      <c r="T44" s="59">
        <v>7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7</v>
      </c>
      <c r="Z44" s="59">
        <f t="shared" si="17"/>
        <v>35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29</v>
      </c>
      <c r="AL44" s="59">
        <v>58</v>
      </c>
      <c r="AM44" s="59">
        <f t="shared" si="18"/>
        <v>1482</v>
      </c>
      <c r="AN44" s="59">
        <f t="shared" si="19"/>
        <v>528.44970236249992</v>
      </c>
      <c r="AO44" s="59">
        <v>158</v>
      </c>
      <c r="AP44" s="59">
        <v>83.4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14</v>
      </c>
      <c r="AZ44" s="59">
        <v>10</v>
      </c>
      <c r="BA44" s="59">
        <v>14</v>
      </c>
      <c r="BB44" s="59">
        <v>10</v>
      </c>
      <c r="BC44" s="59">
        <v>1596</v>
      </c>
      <c r="BD44" s="59">
        <v>844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1937</v>
      </c>
      <c r="F45" s="91">
        <f t="shared" si="20"/>
        <v>613.60408229999985</v>
      </c>
      <c r="G45" s="91">
        <f t="shared" si="20"/>
        <v>1028</v>
      </c>
      <c r="H45" s="91">
        <f t="shared" si="20"/>
        <v>225.43621053749996</v>
      </c>
      <c r="I45" s="91">
        <f t="shared" si="20"/>
        <v>360</v>
      </c>
      <c r="J45" s="91">
        <f t="shared" si="20"/>
        <v>153.21551282812499</v>
      </c>
      <c r="K45" s="91">
        <f t="shared" si="20"/>
        <v>150</v>
      </c>
      <c r="L45" s="91">
        <f t="shared" si="20"/>
        <v>50.196051609375004</v>
      </c>
      <c r="M45" s="91">
        <f t="shared" si="20"/>
        <v>2447</v>
      </c>
      <c r="N45" s="91">
        <f t="shared" si="20"/>
        <v>817.01564673749999</v>
      </c>
      <c r="O45" s="91">
        <f t="shared" si="20"/>
        <v>26</v>
      </c>
      <c r="P45" s="91">
        <f t="shared" si="20"/>
        <v>122.52000000000001</v>
      </c>
      <c r="Q45" s="91">
        <f t="shared" si="20"/>
        <v>16</v>
      </c>
      <c r="R45" s="91">
        <f t="shared" si="20"/>
        <v>73.509999999999991</v>
      </c>
      <c r="S45" s="91">
        <f t="shared" si="20"/>
        <v>7</v>
      </c>
      <c r="T45" s="91">
        <f t="shared" si="20"/>
        <v>48.97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49</v>
      </c>
      <c r="Z45" s="91">
        <f t="shared" si="20"/>
        <v>245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12</v>
      </c>
      <c r="AF45" s="91">
        <f t="shared" si="20"/>
        <v>243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128</v>
      </c>
      <c r="AL45" s="91">
        <f t="shared" si="20"/>
        <v>316</v>
      </c>
      <c r="AM45" s="91">
        <f t="shared" si="20"/>
        <v>2636</v>
      </c>
      <c r="AN45" s="91">
        <f t="shared" si="20"/>
        <v>1621.0156467374998</v>
      </c>
      <c r="AO45" s="91">
        <f t="shared" si="20"/>
        <v>274</v>
      </c>
      <c r="AP45" s="91">
        <f t="shared" si="20"/>
        <v>213.11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3</v>
      </c>
      <c r="AX45" s="91">
        <f t="shared" si="20"/>
        <v>15</v>
      </c>
      <c r="AY45" s="91">
        <f t="shared" si="20"/>
        <v>626</v>
      </c>
      <c r="AZ45" s="91">
        <f t="shared" si="20"/>
        <v>425</v>
      </c>
      <c r="BA45" s="91">
        <f t="shared" si="20"/>
        <v>629</v>
      </c>
      <c r="BB45" s="91">
        <f t="shared" si="20"/>
        <v>440</v>
      </c>
      <c r="BC45" s="91">
        <f t="shared" si="20"/>
        <v>3365</v>
      </c>
      <c r="BD45" s="91">
        <f t="shared" si="20"/>
        <v>2571</v>
      </c>
    </row>
    <row r="46" spans="1:56" s="105" customFormat="1" ht="15.75" x14ac:dyDescent="0.25">
      <c r="A46" s="59">
        <v>36</v>
      </c>
      <c r="B46" s="59" t="s">
        <v>74</v>
      </c>
      <c r="C46" s="190">
        <f>'Crop Loan'!HI49</f>
        <v>0</v>
      </c>
      <c r="D46" s="190">
        <f>'Crop Loan'!HJ49</f>
        <v>0</v>
      </c>
      <c r="E46" s="59">
        <v>0</v>
      </c>
      <c r="F46" s="98">
        <v>0</v>
      </c>
      <c r="G46" s="59">
        <v>0</v>
      </c>
      <c r="H46" s="98">
        <v>0</v>
      </c>
      <c r="I46" s="59">
        <v>0</v>
      </c>
      <c r="J46" s="98">
        <v>0</v>
      </c>
      <c r="K46" s="59">
        <v>0</v>
      </c>
      <c r="L46" s="98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Loan'!HI51</f>
        <v>0</v>
      </c>
      <c r="D48" s="190">
        <f>'Crop Loan'!HJ51</f>
        <v>0</v>
      </c>
      <c r="E48" s="59">
        <v>0</v>
      </c>
      <c r="F48" s="98">
        <v>0</v>
      </c>
      <c r="G48" s="59">
        <v>0</v>
      </c>
      <c r="H48" s="98">
        <v>0</v>
      </c>
      <c r="I48" s="59">
        <v>0</v>
      </c>
      <c r="J48" s="98">
        <v>0</v>
      </c>
      <c r="K48" s="59">
        <v>0</v>
      </c>
      <c r="L48" s="98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Loan'!HI54</f>
        <v>0</v>
      </c>
      <c r="D50" s="190">
        <f>'Crop Loan'!HJ54</f>
        <v>0</v>
      </c>
      <c r="E50" s="59">
        <v>0</v>
      </c>
      <c r="F50" s="98">
        <v>0</v>
      </c>
      <c r="G50" s="59">
        <v>0</v>
      </c>
      <c r="H50" s="98">
        <v>0</v>
      </c>
      <c r="I50" s="59">
        <v>0</v>
      </c>
      <c r="J50" s="98">
        <v>0</v>
      </c>
      <c r="K50" s="59">
        <v>0</v>
      </c>
      <c r="L50" s="98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Loan'!HI55</f>
        <v>27500</v>
      </c>
      <c r="D51" s="190">
        <f>'Crop Loan'!HJ55</f>
        <v>19516</v>
      </c>
      <c r="E51" s="59">
        <v>3507</v>
      </c>
      <c r="F51" s="98">
        <v>2077.0166587499989</v>
      </c>
      <c r="G51" s="59">
        <v>1862</v>
      </c>
      <c r="H51" s="98">
        <v>763.067501015625</v>
      </c>
      <c r="I51" s="59">
        <v>232</v>
      </c>
      <c r="J51" s="98">
        <v>492.69054374999996</v>
      </c>
      <c r="K51" s="59">
        <v>274</v>
      </c>
      <c r="L51" s="98">
        <v>161.40727406249997</v>
      </c>
      <c r="M51" s="190">
        <f>C51+E51+I51+K51</f>
        <v>31513</v>
      </c>
      <c r="N51" s="190">
        <f>D51+F51+J51+L51</f>
        <v>22247.114476562499</v>
      </c>
      <c r="O51" s="59">
        <v>494</v>
      </c>
      <c r="P51" s="59">
        <v>2450</v>
      </c>
      <c r="Q51" s="59">
        <v>294</v>
      </c>
      <c r="R51" s="59">
        <v>1470</v>
      </c>
      <c r="S51" s="59">
        <v>192</v>
      </c>
      <c r="T51" s="59">
        <v>980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980</v>
      </c>
      <c r="Z51" s="59">
        <f>P51+R51+T51+V51+X51</f>
        <v>4900</v>
      </c>
      <c r="AA51" s="59">
        <v>0</v>
      </c>
      <c r="AB51" s="59">
        <v>0</v>
      </c>
      <c r="AC51" s="59">
        <v>84</v>
      </c>
      <c r="AD51" s="59">
        <v>420</v>
      </c>
      <c r="AE51" s="59">
        <v>68</v>
      </c>
      <c r="AF51" s="59">
        <v>1350</v>
      </c>
      <c r="AG51" s="59">
        <v>0</v>
      </c>
      <c r="AH51" s="59">
        <v>0</v>
      </c>
      <c r="AI51" s="59">
        <v>0</v>
      </c>
      <c r="AJ51" s="59">
        <v>0</v>
      </c>
      <c r="AK51" s="59">
        <v>2013</v>
      </c>
      <c r="AL51" s="59">
        <v>4025</v>
      </c>
      <c r="AM51" s="59">
        <f>M51+Y51+AA51+AC51+AE51+AG51+AI51+AK51</f>
        <v>34658</v>
      </c>
      <c r="AN51" s="59">
        <f>N51+Z51+AB51+AD51+AF51+AH51+AJ51+AL51</f>
        <v>32942.114476562499</v>
      </c>
      <c r="AO51" s="59">
        <v>3277</v>
      </c>
      <c r="AP51" s="59">
        <v>3337.4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4</v>
      </c>
      <c r="AX51" s="59">
        <v>22.45</v>
      </c>
      <c r="AY51" s="59">
        <v>2196</v>
      </c>
      <c r="AZ51" s="59">
        <v>1077.55</v>
      </c>
      <c r="BA51" s="59">
        <v>2200</v>
      </c>
      <c r="BB51" s="59">
        <v>1100</v>
      </c>
      <c r="BC51" s="59">
        <v>34958</v>
      </c>
      <c r="BD51" s="59">
        <v>34474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27500</v>
      </c>
      <c r="D52" s="188">
        <f t="shared" ref="D52:BD52" si="23">SUM(D50:D51)</f>
        <v>19516</v>
      </c>
      <c r="E52" s="188">
        <f t="shared" si="23"/>
        <v>3507</v>
      </c>
      <c r="F52" s="188">
        <f t="shared" si="23"/>
        <v>2077.0166587499989</v>
      </c>
      <c r="G52" s="188">
        <f t="shared" si="23"/>
        <v>1862</v>
      </c>
      <c r="H52" s="188">
        <f t="shared" si="23"/>
        <v>763.067501015625</v>
      </c>
      <c r="I52" s="188">
        <f t="shared" si="23"/>
        <v>232</v>
      </c>
      <c r="J52" s="188">
        <f t="shared" si="23"/>
        <v>492.69054374999996</v>
      </c>
      <c r="K52" s="188">
        <f t="shared" si="23"/>
        <v>274</v>
      </c>
      <c r="L52" s="188">
        <f t="shared" si="23"/>
        <v>161.40727406249997</v>
      </c>
      <c r="M52" s="188">
        <f t="shared" si="23"/>
        <v>31513</v>
      </c>
      <c r="N52" s="188">
        <f t="shared" si="23"/>
        <v>22247.114476562499</v>
      </c>
      <c r="O52" s="188">
        <f t="shared" si="23"/>
        <v>494</v>
      </c>
      <c r="P52" s="188">
        <f t="shared" si="23"/>
        <v>2450</v>
      </c>
      <c r="Q52" s="188">
        <f t="shared" si="23"/>
        <v>294</v>
      </c>
      <c r="R52" s="188">
        <f t="shared" si="23"/>
        <v>1470</v>
      </c>
      <c r="S52" s="188">
        <f t="shared" si="23"/>
        <v>192</v>
      </c>
      <c r="T52" s="188">
        <f t="shared" si="23"/>
        <v>980</v>
      </c>
      <c r="U52" s="188">
        <f t="shared" si="23"/>
        <v>0</v>
      </c>
      <c r="V52" s="188">
        <f t="shared" si="23"/>
        <v>0</v>
      </c>
      <c r="W52" s="188">
        <f t="shared" si="23"/>
        <v>0</v>
      </c>
      <c r="X52" s="188">
        <f t="shared" si="23"/>
        <v>0</v>
      </c>
      <c r="Y52" s="188">
        <f t="shared" si="23"/>
        <v>980</v>
      </c>
      <c r="Z52" s="188">
        <f t="shared" si="23"/>
        <v>4900</v>
      </c>
      <c r="AA52" s="188">
        <f t="shared" si="23"/>
        <v>0</v>
      </c>
      <c r="AB52" s="188">
        <f t="shared" si="23"/>
        <v>0</v>
      </c>
      <c r="AC52" s="188">
        <f t="shared" si="23"/>
        <v>84</v>
      </c>
      <c r="AD52" s="188">
        <f t="shared" si="23"/>
        <v>420</v>
      </c>
      <c r="AE52" s="188">
        <f t="shared" si="23"/>
        <v>68</v>
      </c>
      <c r="AF52" s="188">
        <f t="shared" si="23"/>
        <v>1350</v>
      </c>
      <c r="AG52" s="188">
        <f t="shared" si="23"/>
        <v>0</v>
      </c>
      <c r="AH52" s="188">
        <f t="shared" si="23"/>
        <v>0</v>
      </c>
      <c r="AI52" s="188">
        <f t="shared" si="23"/>
        <v>0</v>
      </c>
      <c r="AJ52" s="188">
        <f t="shared" si="23"/>
        <v>0</v>
      </c>
      <c r="AK52" s="188">
        <f t="shared" si="23"/>
        <v>2013</v>
      </c>
      <c r="AL52" s="188">
        <f t="shared" si="23"/>
        <v>4025</v>
      </c>
      <c r="AM52" s="188">
        <f t="shared" si="23"/>
        <v>34658</v>
      </c>
      <c r="AN52" s="188">
        <f t="shared" si="23"/>
        <v>32942.114476562499</v>
      </c>
      <c r="AO52" s="188">
        <f t="shared" si="23"/>
        <v>3277</v>
      </c>
      <c r="AP52" s="188">
        <f t="shared" si="23"/>
        <v>3337.4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4</v>
      </c>
      <c r="AX52" s="188">
        <f t="shared" si="23"/>
        <v>22.45</v>
      </c>
      <c r="AY52" s="188">
        <f t="shared" si="23"/>
        <v>2196</v>
      </c>
      <c r="AZ52" s="188">
        <f t="shared" si="23"/>
        <v>1077.55</v>
      </c>
      <c r="BA52" s="188">
        <f t="shared" si="23"/>
        <v>2200</v>
      </c>
      <c r="BB52" s="188">
        <f t="shared" si="23"/>
        <v>1100</v>
      </c>
      <c r="BC52" s="188">
        <f t="shared" si="23"/>
        <v>34958</v>
      </c>
      <c r="BD52" s="188">
        <f t="shared" si="23"/>
        <v>34474</v>
      </c>
    </row>
    <row r="53" spans="1:56" s="105" customFormat="1" ht="15.75" x14ac:dyDescent="0.25">
      <c r="A53" s="59">
        <v>40</v>
      </c>
      <c r="B53" s="59" t="s">
        <v>81</v>
      </c>
      <c r="C53" s="190">
        <f>'Crop Loan'!HI57</f>
        <v>102000</v>
      </c>
      <c r="D53" s="190">
        <f>'Crop Loan'!HJ57</f>
        <v>85710</v>
      </c>
      <c r="E53" s="59">
        <v>6437</v>
      </c>
      <c r="F53" s="98">
        <v>2673.4707439453127</v>
      </c>
      <c r="G53" s="59">
        <v>3411</v>
      </c>
      <c r="H53" s="98">
        <v>982.20290554687472</v>
      </c>
      <c r="I53" s="59">
        <v>526</v>
      </c>
      <c r="J53" s="98">
        <v>634.18474757812487</v>
      </c>
      <c r="K53" s="59">
        <v>297</v>
      </c>
      <c r="L53" s="98">
        <v>207.7561627734375</v>
      </c>
      <c r="M53" s="190">
        <f>C53+E53+I53+K53</f>
        <v>109260</v>
      </c>
      <c r="N53" s="190">
        <f>D53+F53+J53+L53</f>
        <v>89225.411654296884</v>
      </c>
      <c r="O53" s="59">
        <v>833</v>
      </c>
      <c r="P53" s="59">
        <v>4150</v>
      </c>
      <c r="Q53" s="59">
        <v>500</v>
      </c>
      <c r="R53" s="59">
        <v>2490</v>
      </c>
      <c r="S53" s="59">
        <v>327</v>
      </c>
      <c r="T53" s="59">
        <v>1660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1660</v>
      </c>
      <c r="Z53" s="59">
        <f>P53+R53+T53+V53+X53</f>
        <v>8300</v>
      </c>
      <c r="AA53" s="59">
        <v>0</v>
      </c>
      <c r="AB53" s="59">
        <v>0</v>
      </c>
      <c r="AC53" s="59">
        <v>16</v>
      </c>
      <c r="AD53" s="59">
        <v>82</v>
      </c>
      <c r="AE53" s="59">
        <v>12</v>
      </c>
      <c r="AF53" s="59">
        <v>241</v>
      </c>
      <c r="AG53" s="59">
        <v>0</v>
      </c>
      <c r="AH53" s="59">
        <v>0</v>
      </c>
      <c r="AI53" s="59">
        <v>0</v>
      </c>
      <c r="AJ53" s="59">
        <v>0</v>
      </c>
      <c r="AK53" s="59">
        <v>288</v>
      </c>
      <c r="AL53" s="59">
        <v>570</v>
      </c>
      <c r="AM53" s="59">
        <f>M53+Y53+AA53+AC53+AE53+AG53+AI53+AK53</f>
        <v>111236</v>
      </c>
      <c r="AN53" s="59">
        <f>N53+Z53+AB53+AD53+AF53+AH53+AJ53+AL53</f>
        <v>98418.411654296884</v>
      </c>
      <c r="AO53" s="59">
        <v>9799</v>
      </c>
      <c r="AP53" s="59">
        <v>8472.5</v>
      </c>
      <c r="AQ53" s="59">
        <v>0</v>
      </c>
      <c r="AR53" s="59">
        <v>0</v>
      </c>
      <c r="AS53" s="59">
        <v>0</v>
      </c>
      <c r="AT53" s="59">
        <v>0</v>
      </c>
      <c r="AU53" s="59">
        <v>41</v>
      </c>
      <c r="AV53" s="59">
        <v>1673.38</v>
      </c>
      <c r="AW53" s="59">
        <v>311</v>
      </c>
      <c r="AX53" s="59">
        <v>1767.51</v>
      </c>
      <c r="AY53" s="59">
        <v>40048</v>
      </c>
      <c r="AZ53" s="59">
        <v>16759.11</v>
      </c>
      <c r="BA53" s="59">
        <v>40400</v>
      </c>
      <c r="BB53" s="59">
        <v>20200</v>
      </c>
      <c r="BC53" s="59">
        <v>138336</v>
      </c>
      <c r="BD53" s="59">
        <v>104925</v>
      </c>
    </row>
    <row r="54" spans="1:56" s="107" customFormat="1" ht="15.75" x14ac:dyDescent="0.25">
      <c r="A54" s="106"/>
      <c r="B54" s="91" t="s">
        <v>82</v>
      </c>
      <c r="C54" s="188">
        <f>C53</f>
        <v>102000</v>
      </c>
      <c r="D54" s="188">
        <f t="shared" ref="D54:BD54" si="24">D53</f>
        <v>85710</v>
      </c>
      <c r="E54" s="188">
        <f t="shared" si="24"/>
        <v>6437</v>
      </c>
      <c r="F54" s="188">
        <f t="shared" si="24"/>
        <v>2673.4707439453127</v>
      </c>
      <c r="G54" s="188">
        <f t="shared" si="24"/>
        <v>3411</v>
      </c>
      <c r="H54" s="188">
        <f t="shared" si="24"/>
        <v>982.20290554687472</v>
      </c>
      <c r="I54" s="188">
        <f t="shared" si="24"/>
        <v>526</v>
      </c>
      <c r="J54" s="188">
        <f t="shared" si="24"/>
        <v>634.18474757812487</v>
      </c>
      <c r="K54" s="188">
        <f t="shared" si="24"/>
        <v>297</v>
      </c>
      <c r="L54" s="188">
        <f t="shared" si="24"/>
        <v>207.7561627734375</v>
      </c>
      <c r="M54" s="188">
        <f t="shared" si="24"/>
        <v>109260</v>
      </c>
      <c r="N54" s="188">
        <f t="shared" si="24"/>
        <v>89225.411654296884</v>
      </c>
      <c r="O54" s="188">
        <f t="shared" si="24"/>
        <v>833</v>
      </c>
      <c r="P54" s="188">
        <f t="shared" si="24"/>
        <v>4150</v>
      </c>
      <c r="Q54" s="188">
        <f t="shared" si="24"/>
        <v>500</v>
      </c>
      <c r="R54" s="188">
        <f t="shared" si="24"/>
        <v>2490</v>
      </c>
      <c r="S54" s="188">
        <f t="shared" si="24"/>
        <v>327</v>
      </c>
      <c r="T54" s="188">
        <f t="shared" si="24"/>
        <v>1660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1660</v>
      </c>
      <c r="Z54" s="188">
        <f t="shared" si="24"/>
        <v>8300</v>
      </c>
      <c r="AA54" s="188">
        <f t="shared" si="24"/>
        <v>0</v>
      </c>
      <c r="AB54" s="188">
        <f t="shared" si="24"/>
        <v>0</v>
      </c>
      <c r="AC54" s="188">
        <f t="shared" si="24"/>
        <v>16</v>
      </c>
      <c r="AD54" s="188">
        <f t="shared" si="24"/>
        <v>82</v>
      </c>
      <c r="AE54" s="188">
        <f t="shared" si="24"/>
        <v>12</v>
      </c>
      <c r="AF54" s="188">
        <f t="shared" si="24"/>
        <v>241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288</v>
      </c>
      <c r="AL54" s="188">
        <f t="shared" si="24"/>
        <v>570</v>
      </c>
      <c r="AM54" s="188">
        <f t="shared" si="24"/>
        <v>111236</v>
      </c>
      <c r="AN54" s="188">
        <f t="shared" si="24"/>
        <v>98418.411654296884</v>
      </c>
      <c r="AO54" s="188">
        <f t="shared" si="24"/>
        <v>9799</v>
      </c>
      <c r="AP54" s="188">
        <f t="shared" si="24"/>
        <v>8472.5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41</v>
      </c>
      <c r="AV54" s="188">
        <f t="shared" si="24"/>
        <v>1673.38</v>
      </c>
      <c r="AW54" s="188">
        <f t="shared" si="24"/>
        <v>311</v>
      </c>
      <c r="AX54" s="188">
        <f t="shared" si="24"/>
        <v>1767.51</v>
      </c>
      <c r="AY54" s="188">
        <f t="shared" si="24"/>
        <v>40048</v>
      </c>
      <c r="AZ54" s="188">
        <f t="shared" si="24"/>
        <v>16759.11</v>
      </c>
      <c r="BA54" s="188">
        <f t="shared" si="24"/>
        <v>40400</v>
      </c>
      <c r="BB54" s="188">
        <f t="shared" si="24"/>
        <v>20200</v>
      </c>
      <c r="BC54" s="188">
        <f t="shared" si="24"/>
        <v>138336</v>
      </c>
      <c r="BD54" s="188">
        <f t="shared" si="24"/>
        <v>104925</v>
      </c>
    </row>
    <row r="55" spans="1:56" s="105" customFormat="1" ht="15.75" x14ac:dyDescent="0.25">
      <c r="A55" s="59">
        <v>42</v>
      </c>
      <c r="B55" s="59" t="s">
        <v>83</v>
      </c>
      <c r="C55" s="190">
        <f>'Crop Loan'!HI59</f>
        <v>0</v>
      </c>
      <c r="D55" s="190">
        <f>'Crop Loan'!HJ59</f>
        <v>0</v>
      </c>
      <c r="E55" s="59">
        <v>0</v>
      </c>
      <c r="F55" s="98">
        <v>0</v>
      </c>
      <c r="G55" s="59">
        <v>0</v>
      </c>
      <c r="H55" s="98">
        <v>0</v>
      </c>
      <c r="I55" s="59">
        <v>0</v>
      </c>
      <c r="J55" s="98">
        <v>0</v>
      </c>
      <c r="K55" s="59">
        <v>0</v>
      </c>
      <c r="L55" s="98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Loan'!HI60</f>
        <v>0</v>
      </c>
      <c r="D56" s="190">
        <f>'Crop Loan'!HJ60</f>
        <v>0</v>
      </c>
      <c r="E56" s="59">
        <v>0</v>
      </c>
      <c r="F56" s="98">
        <v>0</v>
      </c>
      <c r="G56" s="59">
        <v>0</v>
      </c>
      <c r="H56" s="98">
        <v>0</v>
      </c>
      <c r="I56" s="59">
        <v>0</v>
      </c>
      <c r="J56" s="98">
        <v>0</v>
      </c>
      <c r="K56" s="59">
        <v>0</v>
      </c>
      <c r="L56" s="98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Loan'!HI61</f>
        <v>0</v>
      </c>
      <c r="D57" s="190">
        <f>'Crop Loan'!HJ61</f>
        <v>0</v>
      </c>
      <c r="E57" s="59">
        <v>0</v>
      </c>
      <c r="F57" s="98">
        <v>0</v>
      </c>
      <c r="G57" s="59">
        <v>0</v>
      </c>
      <c r="H57" s="98">
        <v>0</v>
      </c>
      <c r="I57" s="59">
        <v>0</v>
      </c>
      <c r="J57" s="98">
        <v>0</v>
      </c>
      <c r="K57" s="59">
        <v>0</v>
      </c>
      <c r="L57" s="98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Loan'!HI62</f>
        <v>0</v>
      </c>
      <c r="D58" s="190">
        <f>'Crop Loan'!HJ62</f>
        <v>0</v>
      </c>
      <c r="E58" s="59">
        <v>0</v>
      </c>
      <c r="F58" s="98">
        <v>0</v>
      </c>
      <c r="G58" s="59">
        <v>0</v>
      </c>
      <c r="H58" s="98">
        <v>0</v>
      </c>
      <c r="I58" s="59">
        <v>0</v>
      </c>
      <c r="J58" s="98">
        <v>0</v>
      </c>
      <c r="K58" s="59">
        <v>0</v>
      </c>
      <c r="L58" s="98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 t="shared" ref="C60:AL60" si="29">C59+C54+C52+C49+C47+C45+C35+C20</f>
        <v>330520</v>
      </c>
      <c r="D60" s="188">
        <f t="shared" si="29"/>
        <v>257900</v>
      </c>
      <c r="E60" s="188">
        <f t="shared" si="29"/>
        <v>29025</v>
      </c>
      <c r="F60" s="188">
        <f t="shared" si="29"/>
        <v>27986.138190885151</v>
      </c>
      <c r="G60" s="188">
        <f t="shared" si="29"/>
        <v>13759</v>
      </c>
      <c r="H60" s="188">
        <f t="shared" si="29"/>
        <v>10302.806111022654</v>
      </c>
      <c r="I60" s="188">
        <f t="shared" si="29"/>
        <v>4952</v>
      </c>
      <c r="J60" s="188">
        <f t="shared" si="29"/>
        <v>7039.2838061249986</v>
      </c>
      <c r="K60" s="188">
        <f t="shared" si="29"/>
        <v>2869</v>
      </c>
      <c r="L60" s="188">
        <f t="shared" si="29"/>
        <v>2274.6553917973115</v>
      </c>
      <c r="M60" s="188">
        <f t="shared" si="29"/>
        <v>367366</v>
      </c>
      <c r="N60" s="188">
        <f t="shared" si="29"/>
        <v>295200.07738880749</v>
      </c>
      <c r="O60" s="188">
        <f t="shared" si="29"/>
        <v>5552</v>
      </c>
      <c r="P60" s="188">
        <f t="shared" si="29"/>
        <v>27600.11</v>
      </c>
      <c r="Q60" s="188">
        <f t="shared" si="29"/>
        <v>3312</v>
      </c>
      <c r="R60" s="188">
        <f t="shared" si="29"/>
        <v>16560.02</v>
      </c>
      <c r="S60" s="188">
        <f t="shared" si="29"/>
        <v>2176</v>
      </c>
      <c r="T60" s="188">
        <f t="shared" si="29"/>
        <v>11039.869999999999</v>
      </c>
      <c r="U60" s="188">
        <f t="shared" si="29"/>
        <v>0</v>
      </c>
      <c r="V60" s="188">
        <f t="shared" si="29"/>
        <v>0</v>
      </c>
      <c r="W60" s="188">
        <f t="shared" si="29"/>
        <v>0</v>
      </c>
      <c r="X60" s="188">
        <f t="shared" si="29"/>
        <v>0</v>
      </c>
      <c r="Y60" s="188">
        <f t="shared" si="29"/>
        <v>11040</v>
      </c>
      <c r="Z60" s="188">
        <f t="shared" si="29"/>
        <v>55200</v>
      </c>
      <c r="AA60" s="188">
        <f t="shared" si="29"/>
        <v>0</v>
      </c>
      <c r="AB60" s="188">
        <f t="shared" si="29"/>
        <v>0</v>
      </c>
      <c r="AC60" s="188">
        <f t="shared" si="29"/>
        <v>1730</v>
      </c>
      <c r="AD60" s="188">
        <f t="shared" si="29"/>
        <v>8700</v>
      </c>
      <c r="AE60" s="188">
        <f t="shared" si="29"/>
        <v>1869</v>
      </c>
      <c r="AF60" s="188">
        <f t="shared" si="29"/>
        <v>37400</v>
      </c>
      <c r="AG60" s="188">
        <f t="shared" si="29"/>
        <v>0</v>
      </c>
      <c r="AH60" s="188">
        <f t="shared" si="29"/>
        <v>0</v>
      </c>
      <c r="AI60" s="188">
        <f t="shared" si="29"/>
        <v>0</v>
      </c>
      <c r="AJ60" s="188">
        <f t="shared" si="29"/>
        <v>0</v>
      </c>
      <c r="AK60" s="188">
        <f t="shared" si="29"/>
        <v>11513</v>
      </c>
      <c r="AL60" s="188">
        <f t="shared" si="29"/>
        <v>23000</v>
      </c>
      <c r="AM60" s="188">
        <f>M60+Y60+AA60+AC60+AE60+AG60+AI60+AK60</f>
        <v>393518</v>
      </c>
      <c r="AN60" s="188">
        <f>N60+Z60+AB60+AD60+AF60+AH60+AJ60+AL60</f>
        <v>419500.07738880749</v>
      </c>
      <c r="AO60" s="188">
        <f t="shared" ref="AO60:BB60" si="30">AO59+AO54+AO52+AO49+AO47+AO45+AO35+AO20</f>
        <v>39020</v>
      </c>
      <c r="AP60" s="188">
        <f t="shared" si="30"/>
        <v>41950.05</v>
      </c>
      <c r="AQ60" s="188">
        <f t="shared" si="30"/>
        <v>0</v>
      </c>
      <c r="AR60" s="188">
        <f t="shared" si="30"/>
        <v>0</v>
      </c>
      <c r="AS60" s="188">
        <f t="shared" si="30"/>
        <v>0</v>
      </c>
      <c r="AT60" s="188">
        <f t="shared" si="30"/>
        <v>0</v>
      </c>
      <c r="AU60" s="188">
        <f t="shared" si="30"/>
        <v>81</v>
      </c>
      <c r="AV60" s="188">
        <f t="shared" si="30"/>
        <v>3085.36</v>
      </c>
      <c r="AW60" s="188">
        <f t="shared" si="30"/>
        <v>639</v>
      </c>
      <c r="AX60" s="188">
        <f t="shared" si="30"/>
        <v>3418.32</v>
      </c>
      <c r="AY60" s="188">
        <f t="shared" si="30"/>
        <v>71159</v>
      </c>
      <c r="AZ60" s="188">
        <f t="shared" si="30"/>
        <v>35296.32</v>
      </c>
      <c r="BA60" s="188">
        <f t="shared" si="30"/>
        <v>71879</v>
      </c>
      <c r="BB60" s="188">
        <f t="shared" si="30"/>
        <v>41800</v>
      </c>
      <c r="BC60" s="188">
        <f>AM60+BA60</f>
        <v>465397</v>
      </c>
      <c r="BD60" s="188">
        <f>AN60+BB60</f>
        <v>461300.07738880749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zoomScale="85" zoomScaleNormal="85" workbookViewId="0">
      <pane xSplit="2" ySplit="7" topLeftCell="C8" activePane="bottomRight" state="frozen"/>
      <selection activeCell="F1" sqref="F1"/>
      <selection pane="topRight" activeCell="F1" sqref="F1"/>
      <selection pane="bottomLeft" activeCell="F1" sqref="F1"/>
      <selection pane="bottomRight" activeCell="A4" sqref="A4:B4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108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293" t="s">
        <v>1</v>
      </c>
      <c r="B4" s="294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21" customFormat="1" ht="15.75" x14ac:dyDescent="0.25">
      <c r="A8" s="23">
        <v>1</v>
      </c>
      <c r="B8" s="23" t="s">
        <v>36</v>
      </c>
      <c r="C8" s="110">
        <f>'Crop Loan'!G11</f>
        <v>33172</v>
      </c>
      <c r="D8" s="110">
        <f>'Crop Loan'!H11</f>
        <v>25569</v>
      </c>
      <c r="E8" s="23">
        <v>6814</v>
      </c>
      <c r="F8" s="23">
        <v>6808.63</v>
      </c>
      <c r="G8" s="23">
        <v>2795</v>
      </c>
      <c r="H8" s="23">
        <v>2793.32</v>
      </c>
      <c r="I8" s="23">
        <v>667</v>
      </c>
      <c r="J8" s="23">
        <v>672.44</v>
      </c>
      <c r="K8" s="23">
        <v>3091</v>
      </c>
      <c r="L8" s="23">
        <v>3087.27</v>
      </c>
      <c r="M8" s="110">
        <f>C8+E8+I8+K8</f>
        <v>43744</v>
      </c>
      <c r="N8" s="110">
        <f>D8+F8+J8+L8</f>
        <v>36137.339999999997</v>
      </c>
      <c r="O8" s="23">
        <v>0</v>
      </c>
      <c r="P8" s="23">
        <v>0</v>
      </c>
      <c r="Q8" s="23">
        <v>21791</v>
      </c>
      <c r="R8" s="23">
        <v>15249.31</v>
      </c>
      <c r="S8" s="23">
        <v>0</v>
      </c>
      <c r="T8" s="23">
        <v>0</v>
      </c>
      <c r="U8" s="23">
        <v>0</v>
      </c>
      <c r="V8" s="23">
        <v>0</v>
      </c>
      <c r="W8" s="23">
        <v>548</v>
      </c>
      <c r="X8" s="23">
        <v>378.75</v>
      </c>
      <c r="Y8" s="23">
        <f>O8+Q8+S8+U8+W8</f>
        <v>22339</v>
      </c>
      <c r="Z8" s="23">
        <f>P8+R8+T8+V8+X8</f>
        <v>15628.06</v>
      </c>
      <c r="AA8" s="23">
        <v>43</v>
      </c>
      <c r="AB8" s="23">
        <v>179.54</v>
      </c>
      <c r="AC8" s="23">
        <v>134</v>
      </c>
      <c r="AD8" s="23">
        <v>1183.94</v>
      </c>
      <c r="AE8" s="23">
        <v>494</v>
      </c>
      <c r="AF8" s="23">
        <v>4429.62</v>
      </c>
      <c r="AG8" s="23">
        <v>43</v>
      </c>
      <c r="AH8" s="23">
        <v>202.49</v>
      </c>
      <c r="AI8" s="23">
        <v>964</v>
      </c>
      <c r="AJ8" s="23">
        <v>8419.99</v>
      </c>
      <c r="AK8" s="23">
        <v>43</v>
      </c>
      <c r="AL8" s="23">
        <v>245.86</v>
      </c>
      <c r="AM8" s="23">
        <f>M8+Y8+AA8+AC8+AE8+AG8+AI8+AK8</f>
        <v>67804</v>
      </c>
      <c r="AN8" s="23">
        <f>N8+Z8+AB8+AD8+AF8+AH8+AJ8+AL8</f>
        <v>66426.84</v>
      </c>
      <c r="AO8" s="23">
        <v>10170</v>
      </c>
      <c r="AP8" s="23">
        <v>9963.9500000000007</v>
      </c>
      <c r="AQ8" s="23">
        <v>0</v>
      </c>
      <c r="AR8" s="23">
        <v>0</v>
      </c>
      <c r="AS8" s="23">
        <v>0</v>
      </c>
      <c r="AT8" s="23">
        <v>0</v>
      </c>
      <c r="AU8" s="23">
        <v>1012</v>
      </c>
      <c r="AV8" s="23">
        <v>2665.7</v>
      </c>
      <c r="AW8" s="23">
        <v>0</v>
      </c>
      <c r="AX8" s="23">
        <v>0</v>
      </c>
      <c r="AY8" s="23">
        <v>2364</v>
      </c>
      <c r="AZ8" s="23">
        <v>6255.74</v>
      </c>
      <c r="BA8" s="23">
        <f>AQ8+AS8+AU8+AW8+AY8</f>
        <v>3376</v>
      </c>
      <c r="BB8" s="23">
        <v>8921.44</v>
      </c>
      <c r="BC8" s="23">
        <v>71180</v>
      </c>
      <c r="BD8" s="23">
        <v>75347.81</v>
      </c>
    </row>
    <row r="9" spans="1:56" s="21" customFormat="1" ht="15.75" x14ac:dyDescent="0.25">
      <c r="A9" s="23">
        <v>2</v>
      </c>
      <c r="B9" s="23" t="s">
        <v>37</v>
      </c>
      <c r="C9" s="110">
        <f>'Crop Loan'!G12</f>
        <v>10360</v>
      </c>
      <c r="D9" s="110">
        <f>'Crop Loan'!H12</f>
        <v>7979</v>
      </c>
      <c r="E9" s="23">
        <v>2350</v>
      </c>
      <c r="F9" s="23">
        <v>2350.79</v>
      </c>
      <c r="G9" s="23">
        <v>663</v>
      </c>
      <c r="H9" s="23">
        <v>663.49</v>
      </c>
      <c r="I9" s="23">
        <v>158</v>
      </c>
      <c r="J9" s="23">
        <v>158.87</v>
      </c>
      <c r="K9" s="23">
        <v>743</v>
      </c>
      <c r="L9" s="23">
        <v>744.36</v>
      </c>
      <c r="M9" s="110">
        <f t="shared" ref="M9:M19" si="0">C9+E9+I9+K9</f>
        <v>13611</v>
      </c>
      <c r="N9" s="110">
        <f t="shared" ref="N9:N19" si="1">D9+F9+J9+L9</f>
        <v>11233.020000000002</v>
      </c>
      <c r="O9" s="23">
        <v>0</v>
      </c>
      <c r="P9" s="23">
        <v>0</v>
      </c>
      <c r="Q9" s="23">
        <v>6724</v>
      </c>
      <c r="R9" s="23">
        <v>4706.63</v>
      </c>
      <c r="S9" s="23">
        <v>0</v>
      </c>
      <c r="T9" s="23">
        <v>0</v>
      </c>
      <c r="U9" s="23">
        <v>0</v>
      </c>
      <c r="V9" s="23">
        <v>0</v>
      </c>
      <c r="W9" s="23">
        <v>169</v>
      </c>
      <c r="X9" s="23">
        <v>117.38</v>
      </c>
      <c r="Y9" s="23">
        <f t="shared" ref="Y9:Y19" si="2">O9+Q9+S9+U9+W9</f>
        <v>6893</v>
      </c>
      <c r="Z9" s="23">
        <f t="shared" ref="Z9:Z19" si="3">P9+R9+T9+V9+X9</f>
        <v>4824.01</v>
      </c>
      <c r="AA9" s="23">
        <v>11</v>
      </c>
      <c r="AB9" s="23">
        <v>59.09</v>
      </c>
      <c r="AC9" s="23">
        <v>42</v>
      </c>
      <c r="AD9" s="23">
        <v>369.22</v>
      </c>
      <c r="AE9" s="23">
        <v>155</v>
      </c>
      <c r="AF9" s="23">
        <v>1374.08</v>
      </c>
      <c r="AG9" s="23">
        <v>11</v>
      </c>
      <c r="AH9" s="23">
        <v>67.459999999999994</v>
      </c>
      <c r="AI9" s="23">
        <v>298</v>
      </c>
      <c r="AJ9" s="23">
        <v>2621.2800000000002</v>
      </c>
      <c r="AK9" s="23">
        <v>11</v>
      </c>
      <c r="AL9" s="23">
        <v>86.29</v>
      </c>
      <c r="AM9" s="23">
        <f t="shared" ref="AM9:AM19" si="4">M9+Y9+AA9+AC9+AE9+AG9+AI9+AK9</f>
        <v>21032</v>
      </c>
      <c r="AN9" s="23">
        <f t="shared" ref="AN9:AN19" si="5">N9+Z9+AB9+AD9+AF9+AH9+AJ9+AL9</f>
        <v>20634.450000000004</v>
      </c>
      <c r="AO9" s="23">
        <v>3154</v>
      </c>
      <c r="AP9" s="23">
        <v>3095.36</v>
      </c>
      <c r="AQ9" s="23">
        <v>0</v>
      </c>
      <c r="AR9" s="23">
        <v>0</v>
      </c>
      <c r="AS9" s="23">
        <v>0</v>
      </c>
      <c r="AT9" s="23">
        <v>0</v>
      </c>
      <c r="AU9" s="23">
        <v>313</v>
      </c>
      <c r="AV9" s="23">
        <v>827.98</v>
      </c>
      <c r="AW9" s="23">
        <v>0</v>
      </c>
      <c r="AX9" s="23">
        <v>0</v>
      </c>
      <c r="AY9" s="23">
        <v>732</v>
      </c>
      <c r="AZ9" s="23">
        <v>1936.55</v>
      </c>
      <c r="BA9" s="23">
        <v>1045</v>
      </c>
      <c r="BB9" s="23">
        <v>2764.53</v>
      </c>
      <c r="BC9" s="23">
        <v>22077</v>
      </c>
      <c r="BD9" s="23">
        <v>23400.22</v>
      </c>
    </row>
    <row r="10" spans="1:56" s="21" customFormat="1" ht="15.75" x14ac:dyDescent="0.25">
      <c r="A10" s="23">
        <v>3</v>
      </c>
      <c r="B10" s="23" t="s">
        <v>38</v>
      </c>
      <c r="C10" s="110">
        <f>'Crop Loan'!G13</f>
        <v>57180</v>
      </c>
      <c r="D10" s="110">
        <f>'Crop Loan'!H13</f>
        <v>44021</v>
      </c>
      <c r="E10" s="23">
        <v>14919</v>
      </c>
      <c r="F10" s="23">
        <v>14937.59</v>
      </c>
      <c r="G10" s="23">
        <v>6115</v>
      </c>
      <c r="H10" s="23">
        <v>6121.58</v>
      </c>
      <c r="I10" s="23">
        <v>1218</v>
      </c>
      <c r="J10" s="23">
        <v>1217.72</v>
      </c>
      <c r="K10" s="23">
        <v>898</v>
      </c>
      <c r="L10" s="23">
        <v>894.09</v>
      </c>
      <c r="M10" s="110">
        <f t="shared" si="0"/>
        <v>74215</v>
      </c>
      <c r="N10" s="110">
        <f t="shared" si="1"/>
        <v>61070.399999999994</v>
      </c>
      <c r="O10" s="23">
        <v>0</v>
      </c>
      <c r="P10" s="23">
        <v>0</v>
      </c>
      <c r="Q10" s="23">
        <v>36562</v>
      </c>
      <c r="R10" s="23">
        <v>25593.35</v>
      </c>
      <c r="S10" s="23">
        <v>0</v>
      </c>
      <c r="T10" s="23">
        <v>0</v>
      </c>
      <c r="U10" s="23">
        <v>0</v>
      </c>
      <c r="V10" s="23">
        <v>0</v>
      </c>
      <c r="W10" s="23">
        <v>911</v>
      </c>
      <c r="X10" s="23">
        <v>638.16999999999996</v>
      </c>
      <c r="Y10" s="23">
        <f t="shared" si="2"/>
        <v>37473</v>
      </c>
      <c r="Z10" s="23">
        <f t="shared" si="3"/>
        <v>26231.519999999997</v>
      </c>
      <c r="AA10" s="23">
        <v>29</v>
      </c>
      <c r="AB10" s="23">
        <v>234.59</v>
      </c>
      <c r="AC10" s="23">
        <v>234</v>
      </c>
      <c r="AD10" s="23">
        <v>2046.24</v>
      </c>
      <c r="AE10" s="23">
        <v>858</v>
      </c>
      <c r="AF10" s="23">
        <v>7619.94</v>
      </c>
      <c r="AG10" s="23">
        <v>35</v>
      </c>
      <c r="AH10" s="23">
        <v>268.27999999999997</v>
      </c>
      <c r="AI10" s="23">
        <v>1668</v>
      </c>
      <c r="AJ10" s="23">
        <v>14535.85</v>
      </c>
      <c r="AK10" s="23">
        <v>35</v>
      </c>
      <c r="AL10" s="23">
        <v>342.88</v>
      </c>
      <c r="AM10" s="23">
        <f t="shared" si="4"/>
        <v>114547</v>
      </c>
      <c r="AN10" s="23">
        <f t="shared" si="5"/>
        <v>112349.7</v>
      </c>
      <c r="AO10" s="23">
        <v>17182</v>
      </c>
      <c r="AP10" s="23">
        <v>16852.29</v>
      </c>
      <c r="AQ10" s="23">
        <v>0</v>
      </c>
      <c r="AR10" s="23">
        <v>0</v>
      </c>
      <c r="AS10" s="23">
        <v>0</v>
      </c>
      <c r="AT10" s="23">
        <v>0</v>
      </c>
      <c r="AU10" s="23">
        <v>1724</v>
      </c>
      <c r="AV10" s="23">
        <v>4541.03</v>
      </c>
      <c r="AW10" s="23">
        <v>0</v>
      </c>
      <c r="AX10" s="23">
        <v>0</v>
      </c>
      <c r="AY10" s="23">
        <v>4031</v>
      </c>
      <c r="AZ10" s="23">
        <v>10674.71</v>
      </c>
      <c r="BA10" s="23">
        <v>5755</v>
      </c>
      <c r="BB10" s="23">
        <v>15215.74</v>
      </c>
      <c r="BC10" s="23">
        <v>120302</v>
      </c>
      <c r="BD10" s="23">
        <v>127564.27</v>
      </c>
    </row>
    <row r="11" spans="1:56" s="21" customFormat="1" ht="15.75" x14ac:dyDescent="0.25">
      <c r="A11" s="23">
        <v>4</v>
      </c>
      <c r="B11" s="23" t="s">
        <v>39</v>
      </c>
      <c r="C11" s="110">
        <f>'Crop Loan'!G14</f>
        <v>14730</v>
      </c>
      <c r="D11" s="110">
        <f>'Crop Loan'!H14</f>
        <v>11340</v>
      </c>
      <c r="E11" s="23">
        <v>3935</v>
      </c>
      <c r="F11" s="23">
        <v>3934.04</v>
      </c>
      <c r="G11" s="23">
        <v>1783</v>
      </c>
      <c r="H11" s="23">
        <v>1782.47</v>
      </c>
      <c r="I11" s="23">
        <v>180</v>
      </c>
      <c r="J11" s="23">
        <v>179.86</v>
      </c>
      <c r="K11" s="23">
        <v>154</v>
      </c>
      <c r="L11" s="23">
        <v>154.93</v>
      </c>
      <c r="M11" s="110">
        <f t="shared" si="0"/>
        <v>18999</v>
      </c>
      <c r="N11" s="110">
        <f t="shared" si="1"/>
        <v>15608.830000000002</v>
      </c>
      <c r="O11" s="23">
        <v>0</v>
      </c>
      <c r="P11" s="23">
        <v>0</v>
      </c>
      <c r="Q11" s="23">
        <v>10119</v>
      </c>
      <c r="R11" s="23">
        <v>7083.34</v>
      </c>
      <c r="S11" s="23">
        <v>0</v>
      </c>
      <c r="T11" s="23">
        <v>0</v>
      </c>
      <c r="U11" s="23">
        <v>0</v>
      </c>
      <c r="V11" s="23">
        <v>0</v>
      </c>
      <c r="W11" s="23">
        <v>254</v>
      </c>
      <c r="X11" s="23">
        <v>176.78</v>
      </c>
      <c r="Y11" s="23">
        <f t="shared" si="2"/>
        <v>10373</v>
      </c>
      <c r="Z11" s="23">
        <f t="shared" si="3"/>
        <v>7260.12</v>
      </c>
      <c r="AA11" s="23">
        <v>13</v>
      </c>
      <c r="AB11" s="23">
        <v>64.819999999999993</v>
      </c>
      <c r="AC11" s="23">
        <v>64</v>
      </c>
      <c r="AD11" s="23">
        <v>557.02</v>
      </c>
      <c r="AE11" s="23">
        <v>234</v>
      </c>
      <c r="AF11" s="23">
        <v>2081.4699999999998</v>
      </c>
      <c r="AG11" s="23">
        <v>13</v>
      </c>
      <c r="AH11" s="23">
        <v>75.3</v>
      </c>
      <c r="AI11" s="23">
        <v>448</v>
      </c>
      <c r="AJ11" s="23">
        <v>3970.69</v>
      </c>
      <c r="AK11" s="23">
        <v>13</v>
      </c>
      <c r="AL11" s="23">
        <v>94.51</v>
      </c>
      <c r="AM11" s="23">
        <f t="shared" si="4"/>
        <v>30157</v>
      </c>
      <c r="AN11" s="23">
        <f t="shared" si="5"/>
        <v>29712.76</v>
      </c>
      <c r="AO11" s="23">
        <v>4523</v>
      </c>
      <c r="AP11" s="23">
        <v>4456.6400000000003</v>
      </c>
      <c r="AQ11" s="23">
        <v>0</v>
      </c>
      <c r="AR11" s="23">
        <v>0</v>
      </c>
      <c r="AS11" s="23">
        <v>0</v>
      </c>
      <c r="AT11" s="23">
        <v>0</v>
      </c>
      <c r="AU11" s="23">
        <v>474</v>
      </c>
      <c r="AV11" s="23">
        <v>1242.47</v>
      </c>
      <c r="AW11" s="23">
        <v>0</v>
      </c>
      <c r="AX11" s="23">
        <v>0</v>
      </c>
      <c r="AY11" s="23">
        <v>1091</v>
      </c>
      <c r="AZ11" s="23">
        <v>2903.2</v>
      </c>
      <c r="BA11" s="23">
        <v>1565</v>
      </c>
      <c r="BB11" s="23">
        <v>4145.67</v>
      </c>
      <c r="BC11" s="23">
        <v>31722</v>
      </c>
      <c r="BD11" s="23">
        <v>33856.620000000003</v>
      </c>
    </row>
    <row r="12" spans="1:56" s="21" customFormat="1" ht="15.75" x14ac:dyDescent="0.25">
      <c r="A12" s="23">
        <v>5</v>
      </c>
      <c r="B12" s="23" t="s">
        <v>40</v>
      </c>
      <c r="C12" s="110">
        <f>'Crop Loan'!G15</f>
        <v>64477</v>
      </c>
      <c r="D12" s="110">
        <f>'Crop Loan'!H15</f>
        <v>49606</v>
      </c>
      <c r="E12" s="23">
        <v>16582</v>
      </c>
      <c r="F12" s="23">
        <v>16586.8</v>
      </c>
      <c r="G12" s="23">
        <v>7208</v>
      </c>
      <c r="H12" s="23">
        <v>7211.94</v>
      </c>
      <c r="I12" s="23">
        <v>0</v>
      </c>
      <c r="J12" s="23">
        <v>0</v>
      </c>
      <c r="K12" s="23">
        <v>605</v>
      </c>
      <c r="L12" s="23">
        <v>607.76</v>
      </c>
      <c r="M12" s="110">
        <f t="shared" si="0"/>
        <v>81664</v>
      </c>
      <c r="N12" s="110">
        <f t="shared" si="1"/>
        <v>66800.56</v>
      </c>
      <c r="O12" s="23">
        <v>0</v>
      </c>
      <c r="P12" s="23">
        <v>0</v>
      </c>
      <c r="Q12" s="23">
        <v>43519</v>
      </c>
      <c r="R12" s="23">
        <v>30462.98</v>
      </c>
      <c r="S12" s="23">
        <v>0</v>
      </c>
      <c r="T12" s="23">
        <v>0</v>
      </c>
      <c r="U12" s="23">
        <v>0</v>
      </c>
      <c r="V12" s="23">
        <v>0</v>
      </c>
      <c r="W12" s="23">
        <v>1094</v>
      </c>
      <c r="X12" s="23">
        <v>759.86</v>
      </c>
      <c r="Y12" s="23">
        <f t="shared" si="2"/>
        <v>44613</v>
      </c>
      <c r="Z12" s="23">
        <f t="shared" si="3"/>
        <v>31222.84</v>
      </c>
      <c r="AA12" s="23">
        <v>36</v>
      </c>
      <c r="AB12" s="23">
        <v>281.07</v>
      </c>
      <c r="AC12" s="23">
        <v>295</v>
      </c>
      <c r="AD12" s="23">
        <v>2416.4</v>
      </c>
      <c r="AE12" s="23">
        <v>1012</v>
      </c>
      <c r="AF12" s="23">
        <v>9003.27</v>
      </c>
      <c r="AG12" s="23">
        <v>36</v>
      </c>
      <c r="AH12" s="23">
        <v>321.45999999999998</v>
      </c>
      <c r="AI12" s="23">
        <v>1934</v>
      </c>
      <c r="AJ12" s="23">
        <v>17174.5</v>
      </c>
      <c r="AK12" s="23">
        <v>42</v>
      </c>
      <c r="AL12" s="23">
        <v>410.16</v>
      </c>
      <c r="AM12" s="23">
        <f t="shared" si="4"/>
        <v>129632</v>
      </c>
      <c r="AN12" s="23">
        <f t="shared" si="5"/>
        <v>127630.26000000001</v>
      </c>
      <c r="AO12" s="23">
        <v>19445</v>
      </c>
      <c r="AP12" s="23">
        <v>19144.64</v>
      </c>
      <c r="AQ12" s="23">
        <v>0</v>
      </c>
      <c r="AR12" s="23">
        <v>0</v>
      </c>
      <c r="AS12" s="23">
        <v>0</v>
      </c>
      <c r="AT12" s="23">
        <v>0</v>
      </c>
      <c r="AU12" s="23">
        <v>1988</v>
      </c>
      <c r="AV12" s="23">
        <v>5315.35</v>
      </c>
      <c r="AW12" s="23">
        <v>0</v>
      </c>
      <c r="AX12" s="23">
        <v>0</v>
      </c>
      <c r="AY12" s="23">
        <v>4773</v>
      </c>
      <c r="AZ12" s="23">
        <v>12666.02</v>
      </c>
      <c r="BA12" s="23">
        <v>6761</v>
      </c>
      <c r="BB12" s="23">
        <v>17981.37</v>
      </c>
      <c r="BC12" s="23">
        <v>136393</v>
      </c>
      <c r="BD12" s="23">
        <v>145612.22</v>
      </c>
    </row>
    <row r="13" spans="1:56" s="21" customFormat="1" ht="15.75" x14ac:dyDescent="0.25">
      <c r="A13" s="23">
        <v>6</v>
      </c>
      <c r="B13" s="23" t="s">
        <v>41</v>
      </c>
      <c r="C13" s="110">
        <f>'Crop Loan'!G16</f>
        <v>5872</v>
      </c>
      <c r="D13" s="110">
        <f>'Crop Loan'!H16</f>
        <v>4537</v>
      </c>
      <c r="E13" s="23">
        <v>1268</v>
      </c>
      <c r="F13" s="23">
        <v>1269.8499999999999</v>
      </c>
      <c r="G13" s="23">
        <v>397</v>
      </c>
      <c r="H13" s="23">
        <v>397.66</v>
      </c>
      <c r="I13" s="23">
        <v>57</v>
      </c>
      <c r="J13" s="23">
        <v>56.97</v>
      </c>
      <c r="K13" s="23">
        <v>697</v>
      </c>
      <c r="L13" s="23">
        <v>697.32</v>
      </c>
      <c r="M13" s="110">
        <f t="shared" si="0"/>
        <v>7894</v>
      </c>
      <c r="N13" s="110">
        <f t="shared" si="1"/>
        <v>6561.14</v>
      </c>
      <c r="O13" s="23">
        <v>0</v>
      </c>
      <c r="P13" s="23">
        <v>0</v>
      </c>
      <c r="Q13" s="23">
        <v>4071</v>
      </c>
      <c r="R13" s="23">
        <v>2849.54</v>
      </c>
      <c r="S13" s="23">
        <v>0</v>
      </c>
      <c r="T13" s="23">
        <v>0</v>
      </c>
      <c r="U13" s="23">
        <v>0</v>
      </c>
      <c r="V13" s="23">
        <v>0</v>
      </c>
      <c r="W13" s="23">
        <v>101</v>
      </c>
      <c r="X13" s="23">
        <v>71.08</v>
      </c>
      <c r="Y13" s="23">
        <f t="shared" si="2"/>
        <v>4172</v>
      </c>
      <c r="Z13" s="23">
        <f t="shared" si="3"/>
        <v>2920.62</v>
      </c>
      <c r="AA13" s="23">
        <v>4</v>
      </c>
      <c r="AB13" s="23">
        <v>19.75</v>
      </c>
      <c r="AC13" s="23">
        <v>26</v>
      </c>
      <c r="AD13" s="23">
        <v>224.17</v>
      </c>
      <c r="AE13" s="23">
        <v>95</v>
      </c>
      <c r="AF13" s="23">
        <v>837.62</v>
      </c>
      <c r="AG13" s="23">
        <v>4</v>
      </c>
      <c r="AH13" s="23">
        <v>22.61</v>
      </c>
      <c r="AI13" s="23">
        <v>180</v>
      </c>
      <c r="AJ13" s="23">
        <v>1597.9</v>
      </c>
      <c r="AK13" s="23">
        <v>4</v>
      </c>
      <c r="AL13" s="23">
        <v>28.85</v>
      </c>
      <c r="AM13" s="23">
        <f t="shared" si="4"/>
        <v>12379</v>
      </c>
      <c r="AN13" s="23">
        <f t="shared" si="5"/>
        <v>12212.660000000002</v>
      </c>
      <c r="AO13" s="23">
        <v>1857</v>
      </c>
      <c r="AP13" s="23">
        <v>1831.84</v>
      </c>
      <c r="AQ13" s="23">
        <v>0</v>
      </c>
      <c r="AR13" s="23">
        <v>0</v>
      </c>
      <c r="AS13" s="23">
        <v>0</v>
      </c>
      <c r="AT13" s="23">
        <v>0</v>
      </c>
      <c r="AU13" s="23">
        <v>188</v>
      </c>
      <c r="AV13" s="23">
        <v>498.18</v>
      </c>
      <c r="AW13" s="23">
        <v>0</v>
      </c>
      <c r="AX13" s="23">
        <v>0</v>
      </c>
      <c r="AY13" s="23">
        <v>437</v>
      </c>
      <c r="AZ13" s="23">
        <v>1158.58</v>
      </c>
      <c r="BA13" s="23">
        <v>625</v>
      </c>
      <c r="BB13" s="23">
        <v>1656.76</v>
      </c>
      <c r="BC13" s="23">
        <v>13004</v>
      </c>
      <c r="BD13" s="23">
        <v>13869</v>
      </c>
    </row>
    <row r="14" spans="1:56" s="21" customFormat="1" ht="15.75" x14ac:dyDescent="0.25">
      <c r="A14" s="23">
        <v>7</v>
      </c>
      <c r="B14" s="23" t="s">
        <v>42</v>
      </c>
      <c r="C14" s="110">
        <f>'Crop Loan'!G17</f>
        <v>10410</v>
      </c>
      <c r="D14" s="110">
        <f>'Crop Loan'!H17</f>
        <v>8003</v>
      </c>
      <c r="E14" s="23">
        <v>3438</v>
      </c>
      <c r="F14" s="23">
        <v>3436.7</v>
      </c>
      <c r="G14" s="23">
        <v>295</v>
      </c>
      <c r="H14" s="23">
        <v>295.49</v>
      </c>
      <c r="I14" s="23">
        <v>0</v>
      </c>
      <c r="J14" s="23">
        <v>0</v>
      </c>
      <c r="K14" s="23">
        <v>1214</v>
      </c>
      <c r="L14" s="23">
        <v>1214.9000000000001</v>
      </c>
      <c r="M14" s="110">
        <f t="shared" si="0"/>
        <v>15062</v>
      </c>
      <c r="N14" s="110">
        <f t="shared" si="1"/>
        <v>12654.6</v>
      </c>
      <c r="O14" s="23">
        <v>0</v>
      </c>
      <c r="P14" s="23">
        <v>0</v>
      </c>
      <c r="Q14" s="23">
        <v>6751</v>
      </c>
      <c r="R14" s="23">
        <v>4725.51</v>
      </c>
      <c r="S14" s="23">
        <v>0</v>
      </c>
      <c r="T14" s="23">
        <v>0</v>
      </c>
      <c r="U14" s="23">
        <v>0</v>
      </c>
      <c r="V14" s="23">
        <v>0</v>
      </c>
      <c r="W14" s="23">
        <v>169</v>
      </c>
      <c r="X14" s="23">
        <v>117.85</v>
      </c>
      <c r="Y14" s="23">
        <f t="shared" si="2"/>
        <v>6920</v>
      </c>
      <c r="Z14" s="23">
        <f t="shared" si="3"/>
        <v>4843.3600000000006</v>
      </c>
      <c r="AA14" s="23">
        <v>0</v>
      </c>
      <c r="AB14" s="23">
        <v>0</v>
      </c>
      <c r="AC14" s="23">
        <v>42</v>
      </c>
      <c r="AD14" s="23">
        <v>381.84</v>
      </c>
      <c r="AE14" s="23">
        <v>162</v>
      </c>
      <c r="AF14" s="23">
        <v>1426.61</v>
      </c>
      <c r="AG14" s="23">
        <v>0</v>
      </c>
      <c r="AH14" s="23">
        <v>0</v>
      </c>
      <c r="AI14" s="23">
        <v>308</v>
      </c>
      <c r="AJ14" s="23">
        <v>2721.66</v>
      </c>
      <c r="AK14" s="23">
        <v>0</v>
      </c>
      <c r="AL14" s="23">
        <v>0</v>
      </c>
      <c r="AM14" s="23">
        <f t="shared" si="4"/>
        <v>22494</v>
      </c>
      <c r="AN14" s="23">
        <f t="shared" si="5"/>
        <v>22028.07</v>
      </c>
      <c r="AO14" s="23">
        <v>3375</v>
      </c>
      <c r="AP14" s="23">
        <v>3304.22</v>
      </c>
      <c r="AQ14" s="23">
        <v>0</v>
      </c>
      <c r="AR14" s="23">
        <v>0</v>
      </c>
      <c r="AS14" s="23">
        <v>0</v>
      </c>
      <c r="AT14" s="23">
        <v>0</v>
      </c>
      <c r="AU14" s="23">
        <v>308</v>
      </c>
      <c r="AV14" s="23">
        <v>809.77</v>
      </c>
      <c r="AW14" s="23">
        <v>0</v>
      </c>
      <c r="AX14" s="23">
        <v>0</v>
      </c>
      <c r="AY14" s="23">
        <v>743</v>
      </c>
      <c r="AZ14" s="23">
        <v>1954.83</v>
      </c>
      <c r="BA14" s="23">
        <v>1051</v>
      </c>
      <c r="BB14" s="23">
        <v>2764.6</v>
      </c>
      <c r="BC14" s="23">
        <v>23545</v>
      </c>
      <c r="BD14" s="23">
        <v>24792.7</v>
      </c>
    </row>
    <row r="15" spans="1:56" s="21" customFormat="1" ht="15.75" x14ac:dyDescent="0.25">
      <c r="A15" s="23">
        <v>8</v>
      </c>
      <c r="B15" s="23" t="s">
        <v>43</v>
      </c>
      <c r="C15" s="110">
        <f>'Crop Loan'!G18</f>
        <v>579</v>
      </c>
      <c r="D15" s="110">
        <f>'Crop Loan'!H18</f>
        <v>522</v>
      </c>
      <c r="E15" s="23">
        <v>124</v>
      </c>
      <c r="F15" s="23">
        <v>123.97</v>
      </c>
      <c r="G15" s="23">
        <v>0</v>
      </c>
      <c r="H15" s="23">
        <v>0</v>
      </c>
      <c r="I15" s="23">
        <v>0</v>
      </c>
      <c r="J15" s="23">
        <v>0</v>
      </c>
      <c r="K15" s="23">
        <v>91</v>
      </c>
      <c r="L15" s="23">
        <v>91.43</v>
      </c>
      <c r="M15" s="110">
        <f t="shared" si="0"/>
        <v>794</v>
      </c>
      <c r="N15" s="110">
        <f t="shared" si="1"/>
        <v>737.40000000000009</v>
      </c>
      <c r="O15" s="23">
        <v>0</v>
      </c>
      <c r="P15" s="23">
        <v>0</v>
      </c>
      <c r="Q15" s="23">
        <v>442</v>
      </c>
      <c r="R15" s="23">
        <v>309.08999999999997</v>
      </c>
      <c r="S15" s="23">
        <v>0</v>
      </c>
      <c r="T15" s="23">
        <v>0</v>
      </c>
      <c r="U15" s="23">
        <v>0</v>
      </c>
      <c r="V15" s="23">
        <v>0</v>
      </c>
      <c r="W15" s="23">
        <v>11</v>
      </c>
      <c r="X15" s="23">
        <v>7.71</v>
      </c>
      <c r="Y15" s="23">
        <f t="shared" si="2"/>
        <v>453</v>
      </c>
      <c r="Z15" s="23">
        <f t="shared" si="3"/>
        <v>316.79999999999995</v>
      </c>
      <c r="AA15" s="23">
        <v>0</v>
      </c>
      <c r="AB15" s="23">
        <v>0</v>
      </c>
      <c r="AC15" s="23">
        <v>3</v>
      </c>
      <c r="AD15" s="23">
        <v>27.05</v>
      </c>
      <c r="AE15" s="23">
        <v>11</v>
      </c>
      <c r="AF15" s="23">
        <v>101.06</v>
      </c>
      <c r="AG15" s="23">
        <v>0</v>
      </c>
      <c r="AH15" s="23">
        <v>0</v>
      </c>
      <c r="AI15" s="23">
        <v>22</v>
      </c>
      <c r="AJ15" s="23">
        <v>192.77</v>
      </c>
      <c r="AK15" s="23">
        <v>0</v>
      </c>
      <c r="AL15" s="23">
        <v>0</v>
      </c>
      <c r="AM15" s="23">
        <f t="shared" si="4"/>
        <v>1283</v>
      </c>
      <c r="AN15" s="23">
        <f t="shared" si="5"/>
        <v>1375.08</v>
      </c>
      <c r="AO15" s="23">
        <v>192</v>
      </c>
      <c r="AP15" s="23">
        <v>206.19</v>
      </c>
      <c r="AQ15" s="23">
        <v>0</v>
      </c>
      <c r="AR15" s="23">
        <v>0</v>
      </c>
      <c r="AS15" s="23">
        <v>0</v>
      </c>
      <c r="AT15" s="23">
        <v>0</v>
      </c>
      <c r="AU15" s="23">
        <v>23</v>
      </c>
      <c r="AV15" s="23">
        <v>62.4</v>
      </c>
      <c r="AW15" s="23">
        <v>0</v>
      </c>
      <c r="AX15" s="23">
        <v>0</v>
      </c>
      <c r="AY15" s="23">
        <v>55</v>
      </c>
      <c r="AZ15" s="23">
        <v>145.57</v>
      </c>
      <c r="BA15" s="23">
        <v>78</v>
      </c>
      <c r="BB15" s="23">
        <v>207.97</v>
      </c>
      <c r="BC15" s="23">
        <v>1361</v>
      </c>
      <c r="BD15" s="23">
        <v>1582.6</v>
      </c>
    </row>
    <row r="16" spans="1:56" s="21" customFormat="1" ht="15.75" x14ac:dyDescent="0.25">
      <c r="A16" s="23">
        <v>9</v>
      </c>
      <c r="B16" s="23" t="s">
        <v>44</v>
      </c>
      <c r="C16" s="110">
        <f>'Crop Loan'!G19</f>
        <v>9826</v>
      </c>
      <c r="D16" s="110">
        <f>'Crop Loan'!H19</f>
        <v>7576</v>
      </c>
      <c r="E16" s="23">
        <v>2834</v>
      </c>
      <c r="F16" s="23">
        <v>2831.73</v>
      </c>
      <c r="G16" s="23">
        <v>443</v>
      </c>
      <c r="H16" s="23">
        <v>441.53</v>
      </c>
      <c r="I16" s="23">
        <v>92</v>
      </c>
      <c r="J16" s="23">
        <v>91.16</v>
      </c>
      <c r="K16" s="23">
        <v>422</v>
      </c>
      <c r="L16" s="23">
        <v>421.75</v>
      </c>
      <c r="M16" s="110">
        <f t="shared" si="0"/>
        <v>13174</v>
      </c>
      <c r="N16" s="110">
        <f t="shared" si="1"/>
        <v>10920.64</v>
      </c>
      <c r="O16" s="23">
        <v>0</v>
      </c>
      <c r="P16" s="23">
        <v>0</v>
      </c>
      <c r="Q16" s="23">
        <v>7053</v>
      </c>
      <c r="R16" s="23">
        <v>4936.8500000000004</v>
      </c>
      <c r="S16" s="23">
        <v>0</v>
      </c>
      <c r="T16" s="23">
        <v>0</v>
      </c>
      <c r="U16" s="23">
        <v>0</v>
      </c>
      <c r="V16" s="23">
        <v>0</v>
      </c>
      <c r="W16" s="23">
        <v>174</v>
      </c>
      <c r="X16" s="23">
        <v>123.14</v>
      </c>
      <c r="Y16" s="23">
        <f t="shared" si="2"/>
        <v>7227</v>
      </c>
      <c r="Z16" s="23">
        <f t="shared" si="3"/>
        <v>5059.9900000000007</v>
      </c>
      <c r="AA16" s="23">
        <v>6</v>
      </c>
      <c r="AB16" s="23">
        <v>43.41</v>
      </c>
      <c r="AC16" s="23">
        <v>46</v>
      </c>
      <c r="AD16" s="23">
        <v>382.12</v>
      </c>
      <c r="AE16" s="23">
        <v>162</v>
      </c>
      <c r="AF16" s="23">
        <v>1427.97</v>
      </c>
      <c r="AG16" s="23">
        <v>6</v>
      </c>
      <c r="AH16" s="23">
        <v>49.63</v>
      </c>
      <c r="AI16" s="23">
        <v>308</v>
      </c>
      <c r="AJ16" s="23">
        <v>2731.17</v>
      </c>
      <c r="AK16" s="23">
        <v>8</v>
      </c>
      <c r="AL16" s="23">
        <v>63.37</v>
      </c>
      <c r="AM16" s="23">
        <f t="shared" si="4"/>
        <v>20937</v>
      </c>
      <c r="AN16" s="23">
        <f t="shared" si="5"/>
        <v>20678.3</v>
      </c>
      <c r="AO16" s="23">
        <v>3140</v>
      </c>
      <c r="AP16" s="23">
        <v>3101.82</v>
      </c>
      <c r="AQ16" s="23">
        <v>0</v>
      </c>
      <c r="AR16" s="23">
        <v>0</v>
      </c>
      <c r="AS16" s="23">
        <v>0</v>
      </c>
      <c r="AT16" s="23">
        <v>0</v>
      </c>
      <c r="AU16" s="23">
        <v>319</v>
      </c>
      <c r="AV16" s="23">
        <v>844.75</v>
      </c>
      <c r="AW16" s="23">
        <v>0</v>
      </c>
      <c r="AX16" s="23">
        <v>0</v>
      </c>
      <c r="AY16" s="23">
        <v>748</v>
      </c>
      <c r="AZ16" s="23">
        <v>1983.95</v>
      </c>
      <c r="BA16" s="23">
        <v>1067</v>
      </c>
      <c r="BB16" s="23">
        <v>2828.7</v>
      </c>
      <c r="BC16" s="23">
        <v>22004</v>
      </c>
      <c r="BD16" s="23">
        <v>23507.41</v>
      </c>
    </row>
    <row r="17" spans="1:56" s="21" customFormat="1" ht="15.75" x14ac:dyDescent="0.25">
      <c r="A17" s="23">
        <v>10</v>
      </c>
      <c r="B17" s="23" t="s">
        <v>45</v>
      </c>
      <c r="C17" s="110">
        <f>'Crop Loan'!G20</f>
        <v>67449</v>
      </c>
      <c r="D17" s="110">
        <f>'Crop Loan'!H20</f>
        <v>51837</v>
      </c>
      <c r="E17" s="23">
        <v>11874</v>
      </c>
      <c r="F17" s="23">
        <v>11864.33</v>
      </c>
      <c r="G17" s="23">
        <v>3066</v>
      </c>
      <c r="H17" s="23">
        <v>3062.09</v>
      </c>
      <c r="I17" s="23">
        <v>1227</v>
      </c>
      <c r="J17" s="23">
        <v>1214.75</v>
      </c>
      <c r="K17" s="23">
        <v>5973</v>
      </c>
      <c r="L17" s="23">
        <v>5973.72</v>
      </c>
      <c r="M17" s="110">
        <f t="shared" si="0"/>
        <v>86523</v>
      </c>
      <c r="N17" s="110">
        <f t="shared" si="1"/>
        <v>70889.8</v>
      </c>
      <c r="O17" s="23">
        <v>0</v>
      </c>
      <c r="P17" s="23">
        <v>0</v>
      </c>
      <c r="Q17" s="23">
        <v>42243</v>
      </c>
      <c r="R17" s="23">
        <v>29570</v>
      </c>
      <c r="S17" s="23">
        <v>0</v>
      </c>
      <c r="T17" s="23">
        <v>0</v>
      </c>
      <c r="U17" s="23">
        <v>0</v>
      </c>
      <c r="V17" s="23">
        <v>0</v>
      </c>
      <c r="W17" s="23">
        <v>1050</v>
      </c>
      <c r="X17" s="23">
        <v>737.29</v>
      </c>
      <c r="Y17" s="23">
        <f t="shared" si="2"/>
        <v>43293</v>
      </c>
      <c r="Z17" s="23">
        <f t="shared" si="3"/>
        <v>30307.29</v>
      </c>
      <c r="AA17" s="23">
        <v>59</v>
      </c>
      <c r="AB17" s="23">
        <v>376.61</v>
      </c>
      <c r="AC17" s="23">
        <v>276</v>
      </c>
      <c r="AD17" s="23">
        <v>2310.54</v>
      </c>
      <c r="AE17" s="23">
        <v>998</v>
      </c>
      <c r="AF17" s="23">
        <v>8634.18</v>
      </c>
      <c r="AG17" s="23">
        <v>66</v>
      </c>
      <c r="AH17" s="23">
        <v>430.5</v>
      </c>
      <c r="AI17" s="23">
        <v>1879</v>
      </c>
      <c r="AJ17" s="23">
        <v>16462.79</v>
      </c>
      <c r="AK17" s="23">
        <v>66</v>
      </c>
      <c r="AL17" s="23">
        <v>549.35</v>
      </c>
      <c r="AM17" s="23">
        <f t="shared" si="4"/>
        <v>133160</v>
      </c>
      <c r="AN17" s="23">
        <f t="shared" si="5"/>
        <v>129961.06</v>
      </c>
      <c r="AO17" s="23">
        <v>19975</v>
      </c>
      <c r="AP17" s="23">
        <v>19494.3</v>
      </c>
      <c r="AQ17" s="23">
        <v>0</v>
      </c>
      <c r="AR17" s="23">
        <v>0</v>
      </c>
      <c r="AS17" s="23">
        <v>0</v>
      </c>
      <c r="AT17" s="23">
        <v>0</v>
      </c>
      <c r="AU17" s="23">
        <v>1962</v>
      </c>
      <c r="AV17" s="23">
        <v>5177.47</v>
      </c>
      <c r="AW17" s="23">
        <v>0</v>
      </c>
      <c r="AX17" s="23">
        <v>0</v>
      </c>
      <c r="AY17" s="23">
        <v>4626</v>
      </c>
      <c r="AZ17" s="23">
        <v>12249.91</v>
      </c>
      <c r="BA17" s="23">
        <v>6588</v>
      </c>
      <c r="BB17" s="23">
        <v>17427.38</v>
      </c>
      <c r="BC17" s="23">
        <v>139738</v>
      </c>
      <c r="BD17" s="23">
        <v>147389.47</v>
      </c>
    </row>
    <row r="18" spans="1:56" s="21" customFormat="1" ht="15.75" x14ac:dyDescent="0.25">
      <c r="A18" s="23">
        <v>11</v>
      </c>
      <c r="B18" s="23" t="s">
        <v>46</v>
      </c>
      <c r="C18" s="110">
        <f>'Crop Loan'!G21</f>
        <v>3136</v>
      </c>
      <c r="D18" s="110">
        <f>'Crop Loan'!H21</f>
        <v>2411</v>
      </c>
      <c r="E18" s="23">
        <v>525</v>
      </c>
      <c r="F18" s="23">
        <v>524.61</v>
      </c>
      <c r="G18" s="23">
        <v>236</v>
      </c>
      <c r="H18" s="23">
        <v>235.69</v>
      </c>
      <c r="I18" s="23">
        <v>64</v>
      </c>
      <c r="J18" s="23">
        <v>64.92</v>
      </c>
      <c r="K18" s="23">
        <v>28</v>
      </c>
      <c r="L18" s="23">
        <v>27.86</v>
      </c>
      <c r="M18" s="110">
        <f t="shared" si="0"/>
        <v>3753</v>
      </c>
      <c r="N18" s="110">
        <f t="shared" si="1"/>
        <v>3028.3900000000003</v>
      </c>
      <c r="O18" s="23">
        <v>0</v>
      </c>
      <c r="P18" s="23">
        <v>0</v>
      </c>
      <c r="Q18" s="23">
        <v>2034</v>
      </c>
      <c r="R18" s="23">
        <v>1423.24</v>
      </c>
      <c r="S18" s="23">
        <v>0</v>
      </c>
      <c r="T18" s="23">
        <v>0</v>
      </c>
      <c r="U18" s="23">
        <v>0</v>
      </c>
      <c r="V18" s="23">
        <v>0</v>
      </c>
      <c r="W18" s="23">
        <v>51</v>
      </c>
      <c r="X18" s="23">
        <v>35.49</v>
      </c>
      <c r="Y18" s="23">
        <f t="shared" si="2"/>
        <v>2085</v>
      </c>
      <c r="Z18" s="23">
        <f t="shared" si="3"/>
        <v>1458.73</v>
      </c>
      <c r="AA18" s="23">
        <v>1</v>
      </c>
      <c r="AB18" s="23">
        <v>9.6199999999999992</v>
      </c>
      <c r="AC18" s="23">
        <v>14</v>
      </c>
      <c r="AD18" s="23">
        <v>112.28</v>
      </c>
      <c r="AE18" s="23">
        <v>48</v>
      </c>
      <c r="AF18" s="23">
        <v>419.58</v>
      </c>
      <c r="AG18" s="23">
        <v>1</v>
      </c>
      <c r="AH18" s="23">
        <v>10.97</v>
      </c>
      <c r="AI18" s="23">
        <v>91</v>
      </c>
      <c r="AJ18" s="23">
        <v>800.36</v>
      </c>
      <c r="AK18" s="23">
        <v>1</v>
      </c>
      <c r="AL18" s="23">
        <v>14.03</v>
      </c>
      <c r="AM18" s="23">
        <f t="shared" si="4"/>
        <v>5994</v>
      </c>
      <c r="AN18" s="23">
        <f t="shared" si="5"/>
        <v>5853.96</v>
      </c>
      <c r="AO18" s="23">
        <v>899</v>
      </c>
      <c r="AP18" s="23">
        <v>878</v>
      </c>
      <c r="AQ18" s="23">
        <v>0</v>
      </c>
      <c r="AR18" s="23">
        <v>0</v>
      </c>
      <c r="AS18" s="23">
        <v>0</v>
      </c>
      <c r="AT18" s="23">
        <v>0</v>
      </c>
      <c r="AU18" s="23">
        <v>92</v>
      </c>
      <c r="AV18" s="23">
        <v>245.64</v>
      </c>
      <c r="AW18" s="23">
        <v>0</v>
      </c>
      <c r="AX18" s="23">
        <v>0</v>
      </c>
      <c r="AY18" s="23">
        <v>219</v>
      </c>
      <c r="AZ18" s="23">
        <v>583.28</v>
      </c>
      <c r="BA18" s="23">
        <v>311</v>
      </c>
      <c r="BB18" s="23">
        <v>828.92</v>
      </c>
      <c r="BC18" s="23">
        <v>6305</v>
      </c>
      <c r="BD18" s="23">
        <v>6682.27</v>
      </c>
    </row>
    <row r="19" spans="1:56" s="21" customFormat="1" ht="15.75" x14ac:dyDescent="0.25">
      <c r="A19" s="23">
        <v>12</v>
      </c>
      <c r="B19" s="23" t="s">
        <v>47</v>
      </c>
      <c r="C19" s="110">
        <f>'Crop Loan'!G22</f>
        <v>32306</v>
      </c>
      <c r="D19" s="110">
        <f>'Crop Loan'!H22</f>
        <v>24840</v>
      </c>
      <c r="E19" s="23">
        <v>5520</v>
      </c>
      <c r="F19" s="23">
        <v>5524.66</v>
      </c>
      <c r="G19" s="23">
        <v>1346</v>
      </c>
      <c r="H19" s="23">
        <v>1347.65</v>
      </c>
      <c r="I19" s="23">
        <v>479</v>
      </c>
      <c r="J19" s="23">
        <v>474.27</v>
      </c>
      <c r="K19" s="23">
        <v>3843</v>
      </c>
      <c r="L19" s="23">
        <v>3840.28</v>
      </c>
      <c r="M19" s="110">
        <f t="shared" si="0"/>
        <v>42148</v>
      </c>
      <c r="N19" s="110">
        <f t="shared" si="1"/>
        <v>34679.21</v>
      </c>
      <c r="O19" s="23">
        <v>0</v>
      </c>
      <c r="P19" s="23">
        <v>0</v>
      </c>
      <c r="Q19" s="23">
        <v>20851</v>
      </c>
      <c r="R19" s="23">
        <v>14598.68</v>
      </c>
      <c r="S19" s="23">
        <v>0</v>
      </c>
      <c r="T19" s="23">
        <v>0</v>
      </c>
      <c r="U19" s="23">
        <v>0</v>
      </c>
      <c r="V19" s="23">
        <v>0</v>
      </c>
      <c r="W19" s="23">
        <v>523</v>
      </c>
      <c r="X19" s="23">
        <v>364.14</v>
      </c>
      <c r="Y19" s="23">
        <f t="shared" si="2"/>
        <v>21374</v>
      </c>
      <c r="Z19" s="23">
        <f t="shared" si="3"/>
        <v>14962.82</v>
      </c>
      <c r="AA19" s="23">
        <v>36</v>
      </c>
      <c r="AB19" s="23">
        <v>191.6</v>
      </c>
      <c r="AC19" s="23">
        <v>140</v>
      </c>
      <c r="AD19" s="23">
        <v>1136.97</v>
      </c>
      <c r="AE19" s="23">
        <v>492</v>
      </c>
      <c r="AF19" s="23">
        <v>4248.47</v>
      </c>
      <c r="AG19" s="23">
        <v>38</v>
      </c>
      <c r="AH19" s="23">
        <v>222.41</v>
      </c>
      <c r="AI19" s="23">
        <v>923</v>
      </c>
      <c r="AJ19" s="23">
        <v>8104.58</v>
      </c>
      <c r="AK19" s="23">
        <v>38</v>
      </c>
      <c r="AL19" s="23">
        <v>279.74</v>
      </c>
      <c r="AM19" s="23">
        <f t="shared" si="4"/>
        <v>65189</v>
      </c>
      <c r="AN19" s="23">
        <f t="shared" si="5"/>
        <v>63825.8</v>
      </c>
      <c r="AO19" s="23">
        <v>9780</v>
      </c>
      <c r="AP19" s="23">
        <v>9573.7000000000007</v>
      </c>
      <c r="AQ19" s="23">
        <v>0</v>
      </c>
      <c r="AR19" s="23">
        <v>0</v>
      </c>
      <c r="AS19" s="23">
        <v>0</v>
      </c>
      <c r="AT19" s="23">
        <v>0</v>
      </c>
      <c r="AU19" s="23">
        <v>968</v>
      </c>
      <c r="AV19" s="23">
        <v>2556.0300000000002</v>
      </c>
      <c r="AW19" s="23">
        <v>0</v>
      </c>
      <c r="AX19" s="23">
        <v>0</v>
      </c>
      <c r="AY19" s="23">
        <v>2270</v>
      </c>
      <c r="AZ19" s="23">
        <v>6014.39</v>
      </c>
      <c r="BA19" s="23">
        <v>3238</v>
      </c>
      <c r="BB19" s="23">
        <v>8570.42</v>
      </c>
      <c r="BC19" s="23">
        <v>68427</v>
      </c>
      <c r="BD19" s="23">
        <v>72395.06</v>
      </c>
    </row>
    <row r="20" spans="1:56" s="22" customFormat="1" ht="15.75" x14ac:dyDescent="0.25">
      <c r="A20" s="24"/>
      <c r="B20" s="25" t="s">
        <v>48</v>
      </c>
      <c r="C20" s="113">
        <f t="shared" ref="C20:BD20" si="6">SUM(C8:C19)</f>
        <v>309497</v>
      </c>
      <c r="D20" s="113">
        <f t="shared" si="6"/>
        <v>238241</v>
      </c>
      <c r="E20" s="113">
        <f t="shared" si="6"/>
        <v>70183</v>
      </c>
      <c r="F20" s="113">
        <f t="shared" si="6"/>
        <v>70193.700000000012</v>
      </c>
      <c r="G20" s="113">
        <f t="shared" si="6"/>
        <v>24347</v>
      </c>
      <c r="H20" s="113">
        <f t="shared" si="6"/>
        <v>24352.91</v>
      </c>
      <c r="I20" s="113">
        <f t="shared" si="6"/>
        <v>4142</v>
      </c>
      <c r="J20" s="113">
        <f t="shared" si="6"/>
        <v>4130.96</v>
      </c>
      <c r="K20" s="113">
        <f t="shared" si="6"/>
        <v>17759</v>
      </c>
      <c r="L20" s="113">
        <f t="shared" si="6"/>
        <v>17755.670000000002</v>
      </c>
      <c r="M20" s="113">
        <f t="shared" si="6"/>
        <v>401581</v>
      </c>
      <c r="N20" s="113">
        <f t="shared" si="6"/>
        <v>330321.33</v>
      </c>
      <c r="O20" s="113">
        <f t="shared" si="6"/>
        <v>0</v>
      </c>
      <c r="P20" s="113">
        <f t="shared" si="6"/>
        <v>0</v>
      </c>
      <c r="Q20" s="113">
        <f t="shared" si="6"/>
        <v>202160</v>
      </c>
      <c r="R20" s="113">
        <f t="shared" si="6"/>
        <v>141508.51999999999</v>
      </c>
      <c r="S20" s="113">
        <f t="shared" si="6"/>
        <v>0</v>
      </c>
      <c r="T20" s="113">
        <f t="shared" si="6"/>
        <v>0</v>
      </c>
      <c r="U20" s="113">
        <f t="shared" si="6"/>
        <v>0</v>
      </c>
      <c r="V20" s="113">
        <f t="shared" si="6"/>
        <v>0</v>
      </c>
      <c r="W20" s="113">
        <f t="shared" si="6"/>
        <v>5055</v>
      </c>
      <c r="X20" s="113">
        <f t="shared" si="6"/>
        <v>3527.6399999999994</v>
      </c>
      <c r="Y20" s="113">
        <f t="shared" si="6"/>
        <v>207215</v>
      </c>
      <c r="Z20" s="113">
        <f t="shared" si="6"/>
        <v>145036.16</v>
      </c>
      <c r="AA20" s="113">
        <f t="shared" si="6"/>
        <v>238</v>
      </c>
      <c r="AB20" s="113">
        <f t="shared" si="6"/>
        <v>1460.0999999999997</v>
      </c>
      <c r="AC20" s="113">
        <f t="shared" si="6"/>
        <v>1316</v>
      </c>
      <c r="AD20" s="113">
        <f t="shared" si="6"/>
        <v>11147.79</v>
      </c>
      <c r="AE20" s="113">
        <f t="shared" si="6"/>
        <v>4721</v>
      </c>
      <c r="AF20" s="113">
        <f t="shared" si="6"/>
        <v>41603.870000000003</v>
      </c>
      <c r="AG20" s="113">
        <f t="shared" si="6"/>
        <v>253</v>
      </c>
      <c r="AH20" s="113">
        <f t="shared" si="6"/>
        <v>1671.1100000000001</v>
      </c>
      <c r="AI20" s="113">
        <f t="shared" si="6"/>
        <v>9023</v>
      </c>
      <c r="AJ20" s="113">
        <f t="shared" si="6"/>
        <v>79333.539999999994</v>
      </c>
      <c r="AK20" s="113">
        <f t="shared" si="6"/>
        <v>261</v>
      </c>
      <c r="AL20" s="113">
        <f t="shared" si="6"/>
        <v>2115.04</v>
      </c>
      <c r="AM20" s="113">
        <f t="shared" si="6"/>
        <v>624608</v>
      </c>
      <c r="AN20" s="113">
        <f t="shared" si="6"/>
        <v>612688.93999999994</v>
      </c>
      <c r="AO20" s="113">
        <f t="shared" si="6"/>
        <v>93692</v>
      </c>
      <c r="AP20" s="113">
        <f t="shared" si="6"/>
        <v>91902.95</v>
      </c>
      <c r="AQ20" s="113">
        <f t="shared" si="6"/>
        <v>0</v>
      </c>
      <c r="AR20" s="113">
        <f t="shared" si="6"/>
        <v>0</v>
      </c>
      <c r="AS20" s="113">
        <f t="shared" si="6"/>
        <v>0</v>
      </c>
      <c r="AT20" s="113">
        <f t="shared" si="6"/>
        <v>0</v>
      </c>
      <c r="AU20" s="113">
        <f t="shared" si="6"/>
        <v>9371</v>
      </c>
      <c r="AV20" s="113">
        <f t="shared" si="6"/>
        <v>24786.769999999997</v>
      </c>
      <c r="AW20" s="113">
        <f t="shared" si="6"/>
        <v>0</v>
      </c>
      <c r="AX20" s="113">
        <f t="shared" si="6"/>
        <v>0</v>
      </c>
      <c r="AY20" s="113">
        <f t="shared" si="6"/>
        <v>22089</v>
      </c>
      <c r="AZ20" s="113">
        <f t="shared" si="6"/>
        <v>58526.729999999996</v>
      </c>
      <c r="BA20" s="113">
        <f t="shared" si="6"/>
        <v>31460</v>
      </c>
      <c r="BB20" s="113">
        <f t="shared" si="6"/>
        <v>83313.5</v>
      </c>
      <c r="BC20" s="113">
        <f t="shared" si="6"/>
        <v>656058</v>
      </c>
      <c r="BD20" s="113">
        <f t="shared" si="6"/>
        <v>695999.64999999991</v>
      </c>
    </row>
    <row r="21" spans="1:56" s="21" customFormat="1" ht="15.75" x14ac:dyDescent="0.25">
      <c r="A21" s="23">
        <v>13</v>
      </c>
      <c r="B21" s="23" t="s">
        <v>49</v>
      </c>
      <c r="C21" s="110">
        <f>'Crop Loan'!G24</f>
        <v>5996</v>
      </c>
      <c r="D21" s="110">
        <f>'Crop Loan'!H24</f>
        <v>4733</v>
      </c>
      <c r="E21" s="23">
        <v>1503</v>
      </c>
      <c r="F21" s="23">
        <v>1502.73</v>
      </c>
      <c r="G21" s="23">
        <v>260</v>
      </c>
      <c r="H21" s="23">
        <v>260.02</v>
      </c>
      <c r="I21" s="23">
        <v>96</v>
      </c>
      <c r="J21" s="23">
        <v>96.69</v>
      </c>
      <c r="K21" s="23">
        <v>565</v>
      </c>
      <c r="L21" s="23">
        <v>562.79999999999995</v>
      </c>
      <c r="M21" s="110">
        <f t="shared" ref="M21:M34" si="7">C21+E21+I21+K21</f>
        <v>8160</v>
      </c>
      <c r="N21" s="110">
        <f t="shared" ref="N21:N34" si="8">D21+F21+J21+L21</f>
        <v>6895.2199999999993</v>
      </c>
      <c r="O21" s="23">
        <v>0</v>
      </c>
      <c r="P21" s="23">
        <v>0</v>
      </c>
      <c r="Q21" s="23">
        <v>4078</v>
      </c>
      <c r="R21" s="23">
        <v>2853.15</v>
      </c>
      <c r="S21" s="23">
        <v>0</v>
      </c>
      <c r="T21" s="23">
        <v>0</v>
      </c>
      <c r="U21" s="23">
        <v>0</v>
      </c>
      <c r="V21" s="23">
        <v>0</v>
      </c>
      <c r="W21" s="23">
        <v>101</v>
      </c>
      <c r="X21" s="23">
        <v>71.430000000000007</v>
      </c>
      <c r="Y21" s="23">
        <f>O21+Q21+S21+U21+W21</f>
        <v>4179</v>
      </c>
      <c r="Z21" s="23">
        <f>P21+R21+T21+V21+X21</f>
        <v>2924.58</v>
      </c>
      <c r="AA21" s="23">
        <v>13</v>
      </c>
      <c r="AB21" s="23">
        <v>35.619999999999997</v>
      </c>
      <c r="AC21" s="23">
        <v>25</v>
      </c>
      <c r="AD21" s="23">
        <v>218.56</v>
      </c>
      <c r="AE21" s="23">
        <v>95</v>
      </c>
      <c r="AF21" s="23">
        <v>816.99</v>
      </c>
      <c r="AG21" s="23">
        <v>13</v>
      </c>
      <c r="AH21" s="23">
        <v>40.83</v>
      </c>
      <c r="AI21" s="23">
        <v>176</v>
      </c>
      <c r="AJ21" s="23">
        <v>1558.33</v>
      </c>
      <c r="AK21" s="23">
        <v>14</v>
      </c>
      <c r="AL21" s="23">
        <v>55.7</v>
      </c>
      <c r="AM21" s="23">
        <f t="shared" ref="AM21:AM34" si="9">M21+Y21+AA21+AC21+AE21+AG21+AI21+AK21</f>
        <v>12675</v>
      </c>
      <c r="AN21" s="23">
        <f t="shared" ref="AN21:AN34" si="10">N21+Z21+AB21+AD21+AF21+AH21+AJ21+AL21</f>
        <v>12545.83</v>
      </c>
      <c r="AO21" s="23">
        <v>1902</v>
      </c>
      <c r="AP21" s="23">
        <v>1881.82</v>
      </c>
      <c r="AQ21" s="23">
        <v>0</v>
      </c>
      <c r="AR21" s="23">
        <v>0</v>
      </c>
      <c r="AS21" s="23">
        <v>0</v>
      </c>
      <c r="AT21" s="23">
        <v>0</v>
      </c>
      <c r="AU21" s="23">
        <v>191</v>
      </c>
      <c r="AV21" s="23">
        <v>498.08</v>
      </c>
      <c r="AW21" s="23">
        <v>0</v>
      </c>
      <c r="AX21" s="23">
        <v>0</v>
      </c>
      <c r="AY21" s="23">
        <v>439</v>
      </c>
      <c r="AZ21" s="23">
        <v>1162.0999999999999</v>
      </c>
      <c r="BA21" s="23">
        <v>630</v>
      </c>
      <c r="BB21" s="23">
        <v>1660.18</v>
      </c>
      <c r="BC21" s="23">
        <v>13305</v>
      </c>
      <c r="BD21" s="23">
        <v>14205.66</v>
      </c>
    </row>
    <row r="22" spans="1:56" s="21" customFormat="1" ht="15.75" x14ac:dyDescent="0.25">
      <c r="A22" s="23">
        <v>14</v>
      </c>
      <c r="B22" s="23" t="s">
        <v>50</v>
      </c>
      <c r="C22" s="110">
        <f>'Crop Loan'!G25</f>
        <v>0</v>
      </c>
      <c r="D22" s="110">
        <f>'Crop Loan'!H25</f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110">
        <f t="shared" si="7"/>
        <v>0</v>
      </c>
      <c r="N22" s="110">
        <f t="shared" si="8"/>
        <v>0</v>
      </c>
      <c r="O22" s="23">
        <v>0</v>
      </c>
      <c r="P22" s="23">
        <v>0</v>
      </c>
      <c r="Q22" s="23">
        <v>407</v>
      </c>
      <c r="R22" s="23">
        <v>284.62</v>
      </c>
      <c r="S22" s="23">
        <v>0</v>
      </c>
      <c r="T22" s="23">
        <v>0</v>
      </c>
      <c r="U22" s="23">
        <v>0</v>
      </c>
      <c r="V22" s="23">
        <v>0</v>
      </c>
      <c r="W22" s="23">
        <v>6</v>
      </c>
      <c r="X22" s="23">
        <v>4.2699999999999996</v>
      </c>
      <c r="Y22" s="23">
        <f t="shared" ref="Y22:Y34" si="11">O22+Q22+S22+U22+W22</f>
        <v>413</v>
      </c>
      <c r="Z22" s="23">
        <f t="shared" ref="Z22:Z34" si="12">P22+R22+T22+V22+X22</f>
        <v>288.89</v>
      </c>
      <c r="AA22" s="23">
        <v>3</v>
      </c>
      <c r="AB22" s="23">
        <v>19.16</v>
      </c>
      <c r="AC22" s="23">
        <v>3</v>
      </c>
      <c r="AD22" s="23">
        <v>9.93</v>
      </c>
      <c r="AE22" s="23">
        <v>5</v>
      </c>
      <c r="AF22" s="23">
        <v>49.36</v>
      </c>
      <c r="AG22" s="23">
        <v>3</v>
      </c>
      <c r="AH22" s="23">
        <v>16.649999999999999</v>
      </c>
      <c r="AI22" s="23">
        <v>3</v>
      </c>
      <c r="AJ22" s="23">
        <v>20.55</v>
      </c>
      <c r="AK22" s="23">
        <v>3</v>
      </c>
      <c r="AL22" s="23">
        <v>6.98</v>
      </c>
      <c r="AM22" s="23">
        <f t="shared" si="9"/>
        <v>433</v>
      </c>
      <c r="AN22" s="23">
        <f t="shared" si="10"/>
        <v>411.52000000000004</v>
      </c>
      <c r="AO22" s="23">
        <v>65</v>
      </c>
      <c r="AP22" s="23">
        <v>61.73</v>
      </c>
      <c r="AQ22" s="23">
        <v>0</v>
      </c>
      <c r="AR22" s="23">
        <v>0</v>
      </c>
      <c r="AS22" s="23">
        <v>0</v>
      </c>
      <c r="AT22" s="23">
        <v>0</v>
      </c>
      <c r="AU22" s="23">
        <v>14</v>
      </c>
      <c r="AV22" s="23">
        <v>39.4</v>
      </c>
      <c r="AW22" s="23">
        <v>0</v>
      </c>
      <c r="AX22" s="23">
        <v>0</v>
      </c>
      <c r="AY22" s="23">
        <v>31</v>
      </c>
      <c r="AZ22" s="23">
        <v>78.81</v>
      </c>
      <c r="BA22" s="23">
        <v>45</v>
      </c>
      <c r="BB22" s="23">
        <v>118.21</v>
      </c>
      <c r="BC22" s="23">
        <v>478</v>
      </c>
      <c r="BD22" s="23">
        <v>529.73</v>
      </c>
    </row>
    <row r="23" spans="1:56" s="21" customFormat="1" ht="15.75" x14ac:dyDescent="0.25">
      <c r="A23" s="23">
        <v>15</v>
      </c>
      <c r="B23" s="23" t="s">
        <v>51</v>
      </c>
      <c r="C23" s="110">
        <f>'Crop Loan'!G26</f>
        <v>0</v>
      </c>
      <c r="D23" s="110">
        <f>'Crop Loan'!H26</f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110">
        <f t="shared" si="7"/>
        <v>0</v>
      </c>
      <c r="N23" s="110">
        <f t="shared" si="8"/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f t="shared" si="11"/>
        <v>0</v>
      </c>
      <c r="Z23" s="23">
        <f t="shared" si="12"/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f t="shared" si="9"/>
        <v>0</v>
      </c>
      <c r="AN23" s="23">
        <f t="shared" si="10"/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</row>
    <row r="24" spans="1:56" s="21" customFormat="1" ht="15.75" x14ac:dyDescent="0.25">
      <c r="A24" s="23">
        <v>16</v>
      </c>
      <c r="B24" s="23" t="s">
        <v>52</v>
      </c>
      <c r="C24" s="110">
        <f>'Crop Loan'!G27</f>
        <v>0</v>
      </c>
      <c r="D24" s="110">
        <f>'Crop Loan'!H27</f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110">
        <f t="shared" si="7"/>
        <v>0</v>
      </c>
      <c r="N24" s="110">
        <f t="shared" si="8"/>
        <v>0</v>
      </c>
      <c r="O24" s="23">
        <v>0</v>
      </c>
      <c r="P24" s="23">
        <v>0</v>
      </c>
      <c r="Q24" s="23">
        <v>297</v>
      </c>
      <c r="R24" s="23">
        <v>207.86</v>
      </c>
      <c r="S24" s="23">
        <v>0</v>
      </c>
      <c r="T24" s="23">
        <v>0</v>
      </c>
      <c r="U24" s="23">
        <v>0</v>
      </c>
      <c r="V24" s="23">
        <v>0</v>
      </c>
      <c r="W24" s="23">
        <v>4</v>
      </c>
      <c r="X24" s="23">
        <v>3.11</v>
      </c>
      <c r="Y24" s="23">
        <f t="shared" si="11"/>
        <v>301</v>
      </c>
      <c r="Z24" s="23">
        <f t="shared" si="12"/>
        <v>210.97000000000003</v>
      </c>
      <c r="AA24" s="23">
        <v>1</v>
      </c>
      <c r="AB24" s="23">
        <v>13.98</v>
      </c>
      <c r="AC24" s="23">
        <v>1</v>
      </c>
      <c r="AD24" s="23">
        <v>7.27</v>
      </c>
      <c r="AE24" s="23">
        <v>4</v>
      </c>
      <c r="AF24" s="23">
        <v>36.03</v>
      </c>
      <c r="AG24" s="23">
        <v>1</v>
      </c>
      <c r="AH24" s="23">
        <v>12.14</v>
      </c>
      <c r="AI24" s="23">
        <v>2</v>
      </c>
      <c r="AJ24" s="23">
        <v>15</v>
      </c>
      <c r="AK24" s="23">
        <v>1</v>
      </c>
      <c r="AL24" s="23">
        <v>1.8</v>
      </c>
      <c r="AM24" s="23">
        <f t="shared" si="9"/>
        <v>311</v>
      </c>
      <c r="AN24" s="23">
        <f t="shared" si="10"/>
        <v>297.19</v>
      </c>
      <c r="AO24" s="23">
        <v>47</v>
      </c>
      <c r="AP24" s="23">
        <v>44.58</v>
      </c>
      <c r="AQ24" s="23">
        <v>0</v>
      </c>
      <c r="AR24" s="23">
        <v>0</v>
      </c>
      <c r="AS24" s="23">
        <v>0</v>
      </c>
      <c r="AT24" s="23">
        <v>0</v>
      </c>
      <c r="AU24" s="23">
        <v>11</v>
      </c>
      <c r="AV24" s="23">
        <v>28.77</v>
      </c>
      <c r="AW24" s="23">
        <v>0</v>
      </c>
      <c r="AX24" s="23">
        <v>0</v>
      </c>
      <c r="AY24" s="23">
        <v>22</v>
      </c>
      <c r="AZ24" s="23">
        <v>57.52</v>
      </c>
      <c r="BA24" s="23">
        <v>33</v>
      </c>
      <c r="BB24" s="23">
        <v>86.29</v>
      </c>
      <c r="BC24" s="23">
        <v>344</v>
      </c>
      <c r="BD24" s="23">
        <v>383.48</v>
      </c>
    </row>
    <row r="25" spans="1:56" s="21" customFormat="1" ht="15.75" x14ac:dyDescent="0.25">
      <c r="A25" s="23">
        <v>17</v>
      </c>
      <c r="B25" s="23" t="s">
        <v>53</v>
      </c>
      <c r="C25" s="110">
        <f>'Crop Loan'!G28</f>
        <v>1047</v>
      </c>
      <c r="D25" s="110">
        <f>'Crop Loan'!H28</f>
        <v>801</v>
      </c>
      <c r="E25" s="23">
        <v>250</v>
      </c>
      <c r="F25" s="23">
        <v>250.33</v>
      </c>
      <c r="G25" s="23">
        <v>250</v>
      </c>
      <c r="H25" s="23">
        <v>250.33</v>
      </c>
      <c r="I25" s="23">
        <v>0</v>
      </c>
      <c r="J25" s="23">
        <v>0</v>
      </c>
      <c r="K25" s="23">
        <v>0</v>
      </c>
      <c r="L25" s="23">
        <v>0</v>
      </c>
      <c r="M25" s="110">
        <f t="shared" si="7"/>
        <v>1297</v>
      </c>
      <c r="N25" s="110">
        <f t="shared" si="8"/>
        <v>1051.33</v>
      </c>
      <c r="O25" s="23">
        <v>0</v>
      </c>
      <c r="P25" s="23">
        <v>0</v>
      </c>
      <c r="Q25" s="23">
        <v>745</v>
      </c>
      <c r="R25" s="23">
        <v>521.82000000000005</v>
      </c>
      <c r="S25" s="23">
        <v>0</v>
      </c>
      <c r="T25" s="23">
        <v>0</v>
      </c>
      <c r="U25" s="23">
        <v>0</v>
      </c>
      <c r="V25" s="23">
        <v>0</v>
      </c>
      <c r="W25" s="23">
        <v>18</v>
      </c>
      <c r="X25" s="23">
        <v>13.01</v>
      </c>
      <c r="Y25" s="23">
        <f t="shared" si="11"/>
        <v>763</v>
      </c>
      <c r="Z25" s="23">
        <f t="shared" si="12"/>
        <v>534.83000000000004</v>
      </c>
      <c r="AA25" s="23">
        <v>0</v>
      </c>
      <c r="AB25" s="23">
        <v>0</v>
      </c>
      <c r="AC25" s="23">
        <v>4</v>
      </c>
      <c r="AD25" s="23">
        <v>38.69</v>
      </c>
      <c r="AE25" s="23">
        <v>17</v>
      </c>
      <c r="AF25" s="23">
        <v>144.5</v>
      </c>
      <c r="AG25" s="23">
        <v>0</v>
      </c>
      <c r="AH25" s="23">
        <v>0</v>
      </c>
      <c r="AI25" s="23">
        <v>31</v>
      </c>
      <c r="AJ25" s="23">
        <v>275.70999999999998</v>
      </c>
      <c r="AK25" s="23">
        <v>0</v>
      </c>
      <c r="AL25" s="23">
        <v>0</v>
      </c>
      <c r="AM25" s="23">
        <f t="shared" si="9"/>
        <v>2112</v>
      </c>
      <c r="AN25" s="23">
        <f t="shared" si="10"/>
        <v>2045.06</v>
      </c>
      <c r="AO25" s="23">
        <v>317</v>
      </c>
      <c r="AP25" s="23">
        <v>306.76</v>
      </c>
      <c r="AQ25" s="23">
        <v>0</v>
      </c>
      <c r="AR25" s="23">
        <v>0</v>
      </c>
      <c r="AS25" s="23">
        <v>0</v>
      </c>
      <c r="AT25" s="23">
        <v>0</v>
      </c>
      <c r="AU25" s="23">
        <v>31</v>
      </c>
      <c r="AV25" s="23">
        <v>83.01</v>
      </c>
      <c r="AW25" s="23">
        <v>0</v>
      </c>
      <c r="AX25" s="23">
        <v>0</v>
      </c>
      <c r="AY25" s="23">
        <v>73</v>
      </c>
      <c r="AZ25" s="23">
        <v>193.69</v>
      </c>
      <c r="BA25" s="23">
        <v>104</v>
      </c>
      <c r="BB25" s="23">
        <v>276.7</v>
      </c>
      <c r="BC25" s="23">
        <v>2216</v>
      </c>
      <c r="BD25" s="23">
        <v>2321.75</v>
      </c>
    </row>
    <row r="26" spans="1:56" s="21" customFormat="1" ht="15.75" x14ac:dyDescent="0.25">
      <c r="A26" s="23">
        <v>18</v>
      </c>
      <c r="B26" s="23" t="s">
        <v>54</v>
      </c>
      <c r="C26" s="110">
        <f>'Crop Loan'!G29</f>
        <v>14635</v>
      </c>
      <c r="D26" s="110">
        <f>'Crop Loan'!H29</f>
        <v>11457</v>
      </c>
      <c r="E26" s="23">
        <v>3059</v>
      </c>
      <c r="F26" s="23">
        <v>3056.34</v>
      </c>
      <c r="G26" s="23">
        <v>1339</v>
      </c>
      <c r="H26" s="23">
        <v>1335.81</v>
      </c>
      <c r="I26" s="23">
        <v>377</v>
      </c>
      <c r="J26" s="23">
        <v>377.84</v>
      </c>
      <c r="K26" s="23">
        <v>1170</v>
      </c>
      <c r="L26" s="23">
        <v>1166.57</v>
      </c>
      <c r="M26" s="110">
        <f t="shared" si="7"/>
        <v>19241</v>
      </c>
      <c r="N26" s="110">
        <f t="shared" si="8"/>
        <v>16057.75</v>
      </c>
      <c r="O26" s="23">
        <v>0</v>
      </c>
      <c r="P26" s="23">
        <v>0</v>
      </c>
      <c r="Q26" s="23">
        <v>6754</v>
      </c>
      <c r="R26" s="23">
        <v>4729.33</v>
      </c>
      <c r="S26" s="23">
        <v>0</v>
      </c>
      <c r="T26" s="23">
        <v>0</v>
      </c>
      <c r="U26" s="23">
        <v>0</v>
      </c>
      <c r="V26" s="23">
        <v>0</v>
      </c>
      <c r="W26" s="23">
        <v>176</v>
      </c>
      <c r="X26" s="23">
        <v>117.72</v>
      </c>
      <c r="Y26" s="23">
        <f t="shared" si="11"/>
        <v>6930</v>
      </c>
      <c r="Z26" s="23">
        <f t="shared" si="12"/>
        <v>4847.05</v>
      </c>
      <c r="AA26" s="23">
        <v>14</v>
      </c>
      <c r="AB26" s="23">
        <v>63.13</v>
      </c>
      <c r="AC26" s="23">
        <v>50</v>
      </c>
      <c r="AD26" s="23">
        <v>366.94</v>
      </c>
      <c r="AE26" s="23">
        <v>157</v>
      </c>
      <c r="AF26" s="23">
        <v>1370.7</v>
      </c>
      <c r="AG26" s="23">
        <v>14</v>
      </c>
      <c r="AH26" s="23">
        <v>71.77</v>
      </c>
      <c r="AI26" s="23">
        <v>293</v>
      </c>
      <c r="AJ26" s="23">
        <v>2614.92</v>
      </c>
      <c r="AK26" s="23">
        <v>16</v>
      </c>
      <c r="AL26" s="23">
        <v>92.14</v>
      </c>
      <c r="AM26" s="23">
        <f t="shared" si="9"/>
        <v>26715</v>
      </c>
      <c r="AN26" s="23">
        <f t="shared" si="10"/>
        <v>25484.400000000001</v>
      </c>
      <c r="AO26" s="23">
        <v>4007</v>
      </c>
      <c r="AP26" s="23">
        <v>3822.97</v>
      </c>
      <c r="AQ26" s="23">
        <v>0</v>
      </c>
      <c r="AR26" s="23">
        <v>0</v>
      </c>
      <c r="AS26" s="23">
        <v>0</v>
      </c>
      <c r="AT26" s="23">
        <v>0</v>
      </c>
      <c r="AU26" s="23">
        <v>311</v>
      </c>
      <c r="AV26" s="23">
        <v>829.27</v>
      </c>
      <c r="AW26" s="23">
        <v>0</v>
      </c>
      <c r="AX26" s="23">
        <v>0</v>
      </c>
      <c r="AY26" s="23">
        <v>734</v>
      </c>
      <c r="AZ26" s="23">
        <v>1935.03</v>
      </c>
      <c r="BA26" s="23">
        <v>1045</v>
      </c>
      <c r="BB26" s="23">
        <v>2764.3</v>
      </c>
      <c r="BC26" s="23">
        <v>27760</v>
      </c>
      <c r="BD26" s="23">
        <v>28250.77</v>
      </c>
    </row>
    <row r="27" spans="1:56" s="21" customFormat="1" ht="15.75" x14ac:dyDescent="0.25">
      <c r="A27" s="23">
        <v>19</v>
      </c>
      <c r="B27" s="23" t="s">
        <v>55</v>
      </c>
      <c r="C27" s="110">
        <f>'Crop Loan'!G30</f>
        <v>14671</v>
      </c>
      <c r="D27" s="110">
        <f>'Crop Loan'!H30</f>
        <v>11385</v>
      </c>
      <c r="E27" s="23">
        <v>3110</v>
      </c>
      <c r="F27" s="23">
        <v>3110.77</v>
      </c>
      <c r="G27" s="23">
        <v>876</v>
      </c>
      <c r="H27" s="23">
        <v>875.36</v>
      </c>
      <c r="I27" s="23">
        <v>224</v>
      </c>
      <c r="J27" s="23">
        <v>223.35</v>
      </c>
      <c r="K27" s="23">
        <v>836</v>
      </c>
      <c r="L27" s="23">
        <v>836.4</v>
      </c>
      <c r="M27" s="110">
        <f t="shared" si="7"/>
        <v>18841</v>
      </c>
      <c r="N27" s="110">
        <f t="shared" si="8"/>
        <v>15555.52</v>
      </c>
      <c r="O27" s="23">
        <v>0</v>
      </c>
      <c r="P27" s="23">
        <v>0</v>
      </c>
      <c r="Q27" s="23">
        <v>9409</v>
      </c>
      <c r="R27" s="23">
        <v>6584.34</v>
      </c>
      <c r="S27" s="23">
        <v>0</v>
      </c>
      <c r="T27" s="23">
        <v>0</v>
      </c>
      <c r="U27" s="23">
        <v>0</v>
      </c>
      <c r="V27" s="23">
        <v>0</v>
      </c>
      <c r="W27" s="23">
        <v>237</v>
      </c>
      <c r="X27" s="23">
        <v>164.21</v>
      </c>
      <c r="Y27" s="23">
        <f t="shared" si="11"/>
        <v>9646</v>
      </c>
      <c r="Z27" s="23">
        <f t="shared" si="12"/>
        <v>6748.55</v>
      </c>
      <c r="AA27" s="23">
        <v>12</v>
      </c>
      <c r="AB27" s="23">
        <v>79.28</v>
      </c>
      <c r="AC27" s="23">
        <v>63</v>
      </c>
      <c r="AD27" s="23">
        <v>515.95000000000005</v>
      </c>
      <c r="AE27" s="23">
        <v>220</v>
      </c>
      <c r="AF27" s="23">
        <v>1926.08</v>
      </c>
      <c r="AG27" s="23">
        <v>14</v>
      </c>
      <c r="AH27" s="23">
        <v>90.6</v>
      </c>
      <c r="AI27" s="23">
        <v>414</v>
      </c>
      <c r="AJ27" s="23">
        <v>3674.38</v>
      </c>
      <c r="AK27" s="23">
        <v>14</v>
      </c>
      <c r="AL27" s="23">
        <v>115.78</v>
      </c>
      <c r="AM27" s="23">
        <f t="shared" si="9"/>
        <v>29224</v>
      </c>
      <c r="AN27" s="23">
        <f t="shared" si="10"/>
        <v>28706.139999999996</v>
      </c>
      <c r="AO27" s="23">
        <v>4386</v>
      </c>
      <c r="AP27" s="23">
        <v>4305.99</v>
      </c>
      <c r="AQ27" s="23">
        <v>0</v>
      </c>
      <c r="AR27" s="23">
        <v>0</v>
      </c>
      <c r="AS27" s="23">
        <v>0</v>
      </c>
      <c r="AT27" s="23">
        <v>0</v>
      </c>
      <c r="AU27" s="23">
        <v>414</v>
      </c>
      <c r="AV27" s="23">
        <v>1095.01</v>
      </c>
      <c r="AW27" s="23">
        <v>0</v>
      </c>
      <c r="AX27" s="23">
        <v>0</v>
      </c>
      <c r="AY27" s="23">
        <v>1047</v>
      </c>
      <c r="AZ27" s="23">
        <v>2777.81</v>
      </c>
      <c r="BA27" s="23">
        <v>1461</v>
      </c>
      <c r="BB27" s="23">
        <v>3872.82</v>
      </c>
      <c r="BC27" s="23">
        <v>30685</v>
      </c>
      <c r="BD27" s="23">
        <v>32579.34</v>
      </c>
    </row>
    <row r="28" spans="1:56" s="21" customFormat="1" ht="15.75" x14ac:dyDescent="0.25">
      <c r="A28" s="23">
        <v>20</v>
      </c>
      <c r="B28" s="23" t="s">
        <v>56</v>
      </c>
      <c r="C28" s="110">
        <f>'Crop Loan'!G31</f>
        <v>14319</v>
      </c>
      <c r="D28" s="110">
        <f>'Crop Loan'!H31</f>
        <v>11139</v>
      </c>
      <c r="E28" s="23">
        <v>3744</v>
      </c>
      <c r="F28" s="23">
        <v>3741.84</v>
      </c>
      <c r="G28" s="23">
        <v>1095</v>
      </c>
      <c r="H28" s="23">
        <v>1093.0999999999999</v>
      </c>
      <c r="I28" s="23">
        <v>208</v>
      </c>
      <c r="J28" s="23">
        <v>209.46</v>
      </c>
      <c r="K28" s="23">
        <v>440</v>
      </c>
      <c r="L28" s="23">
        <v>439.42</v>
      </c>
      <c r="M28" s="110">
        <f t="shared" si="7"/>
        <v>18711</v>
      </c>
      <c r="N28" s="110">
        <f t="shared" si="8"/>
        <v>15529.72</v>
      </c>
      <c r="O28" s="23">
        <v>0</v>
      </c>
      <c r="P28" s="23">
        <v>0</v>
      </c>
      <c r="Q28" s="23">
        <v>9424</v>
      </c>
      <c r="R28" s="23">
        <v>6597.41</v>
      </c>
      <c r="S28" s="23">
        <v>0</v>
      </c>
      <c r="T28" s="23">
        <v>0</v>
      </c>
      <c r="U28" s="23">
        <v>0</v>
      </c>
      <c r="V28" s="23">
        <v>0</v>
      </c>
      <c r="W28" s="23">
        <v>236</v>
      </c>
      <c r="X28" s="23">
        <v>164.51</v>
      </c>
      <c r="Y28" s="23">
        <f t="shared" si="11"/>
        <v>9660</v>
      </c>
      <c r="Z28" s="23">
        <f t="shared" si="12"/>
        <v>6761.92</v>
      </c>
      <c r="AA28" s="23">
        <v>4</v>
      </c>
      <c r="AB28" s="23">
        <v>39.6</v>
      </c>
      <c r="AC28" s="23">
        <v>63</v>
      </c>
      <c r="AD28" s="23">
        <v>525.05999999999995</v>
      </c>
      <c r="AE28" s="23">
        <v>223</v>
      </c>
      <c r="AF28" s="23">
        <v>1962.15</v>
      </c>
      <c r="AG28" s="23">
        <v>4</v>
      </c>
      <c r="AH28" s="23">
        <v>45.3</v>
      </c>
      <c r="AI28" s="23">
        <v>424</v>
      </c>
      <c r="AJ28" s="23">
        <v>3742.44</v>
      </c>
      <c r="AK28" s="23">
        <v>6</v>
      </c>
      <c r="AL28" s="23">
        <v>57.77</v>
      </c>
      <c r="AM28" s="23">
        <f t="shared" si="9"/>
        <v>29095</v>
      </c>
      <c r="AN28" s="23">
        <f t="shared" si="10"/>
        <v>28663.96</v>
      </c>
      <c r="AO28" s="23">
        <v>4366</v>
      </c>
      <c r="AP28" s="23">
        <v>4299.7299999999996</v>
      </c>
      <c r="AQ28" s="23">
        <v>0</v>
      </c>
      <c r="AR28" s="23">
        <v>0</v>
      </c>
      <c r="AS28" s="23">
        <v>0</v>
      </c>
      <c r="AT28" s="23">
        <v>0</v>
      </c>
      <c r="AU28" s="23">
        <v>417</v>
      </c>
      <c r="AV28" s="23">
        <v>1115.07</v>
      </c>
      <c r="AW28" s="23">
        <v>0</v>
      </c>
      <c r="AX28" s="23">
        <v>0</v>
      </c>
      <c r="AY28" s="23">
        <v>1041</v>
      </c>
      <c r="AZ28" s="23">
        <v>2753.84</v>
      </c>
      <c r="BA28" s="23">
        <v>1458</v>
      </c>
      <c r="BB28" s="23">
        <v>3868.91</v>
      </c>
      <c r="BC28" s="23">
        <v>30553</v>
      </c>
      <c r="BD28" s="23">
        <v>32533.61</v>
      </c>
    </row>
    <row r="29" spans="1:56" s="21" customFormat="1" ht="15.75" x14ac:dyDescent="0.25">
      <c r="A29" s="23">
        <v>21</v>
      </c>
      <c r="B29" s="23" t="s">
        <v>57</v>
      </c>
      <c r="C29" s="110">
        <f>'Crop Loan'!G32</f>
        <v>0</v>
      </c>
      <c r="D29" s="110">
        <f>'Crop Loan'!H32</f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110">
        <f t="shared" si="7"/>
        <v>0</v>
      </c>
      <c r="N29" s="110">
        <f t="shared" si="8"/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f t="shared" si="11"/>
        <v>0</v>
      </c>
      <c r="Z29" s="23">
        <f t="shared" si="12"/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f t="shared" si="9"/>
        <v>0</v>
      </c>
      <c r="AN29" s="23">
        <f t="shared" si="10"/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</row>
    <row r="30" spans="1:56" s="21" customFormat="1" ht="15.75" x14ac:dyDescent="0.25">
      <c r="A30" s="23">
        <v>22</v>
      </c>
      <c r="B30" s="23" t="s">
        <v>58</v>
      </c>
      <c r="C30" s="110">
        <f>'Crop Loan'!G33</f>
        <v>0</v>
      </c>
      <c r="D30" s="110">
        <f>'Crop Loan'!H33</f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110">
        <f t="shared" si="7"/>
        <v>0</v>
      </c>
      <c r="N30" s="110">
        <f t="shared" si="8"/>
        <v>0</v>
      </c>
      <c r="O30" s="23">
        <v>0</v>
      </c>
      <c r="P30" s="23">
        <v>0</v>
      </c>
      <c r="Q30" s="23">
        <v>555</v>
      </c>
      <c r="R30" s="23">
        <v>388.56</v>
      </c>
      <c r="S30" s="23">
        <v>0</v>
      </c>
      <c r="T30" s="23">
        <v>0</v>
      </c>
      <c r="U30" s="23">
        <v>0</v>
      </c>
      <c r="V30" s="23">
        <v>0</v>
      </c>
      <c r="W30" s="23">
        <v>8</v>
      </c>
      <c r="X30" s="23">
        <v>5.8</v>
      </c>
      <c r="Y30" s="23">
        <f t="shared" si="11"/>
        <v>563</v>
      </c>
      <c r="Z30" s="23">
        <f t="shared" si="12"/>
        <v>394.36</v>
      </c>
      <c r="AA30" s="23">
        <v>3</v>
      </c>
      <c r="AB30" s="23">
        <v>26.16</v>
      </c>
      <c r="AC30" s="23">
        <v>2</v>
      </c>
      <c r="AD30" s="23">
        <v>13.58</v>
      </c>
      <c r="AE30" s="23">
        <v>7</v>
      </c>
      <c r="AF30" s="23">
        <v>67.37</v>
      </c>
      <c r="AG30" s="23">
        <v>2</v>
      </c>
      <c r="AH30" s="23">
        <v>22.75</v>
      </c>
      <c r="AI30" s="23">
        <v>3</v>
      </c>
      <c r="AJ30" s="23">
        <v>28.06</v>
      </c>
      <c r="AK30" s="23">
        <v>2</v>
      </c>
      <c r="AL30" s="23">
        <v>3.38</v>
      </c>
      <c r="AM30" s="23">
        <f t="shared" si="9"/>
        <v>582</v>
      </c>
      <c r="AN30" s="23">
        <f t="shared" si="10"/>
        <v>555.66</v>
      </c>
      <c r="AO30" s="23">
        <v>87</v>
      </c>
      <c r="AP30" s="23">
        <v>83.35</v>
      </c>
      <c r="AQ30" s="23">
        <v>0</v>
      </c>
      <c r="AR30" s="23">
        <v>0</v>
      </c>
      <c r="AS30" s="23">
        <v>0</v>
      </c>
      <c r="AT30" s="23">
        <v>0</v>
      </c>
      <c r="AU30" s="23">
        <v>21</v>
      </c>
      <c r="AV30" s="23">
        <v>53.79</v>
      </c>
      <c r="AW30" s="23">
        <v>0</v>
      </c>
      <c r="AX30" s="23">
        <v>0</v>
      </c>
      <c r="AY30" s="23">
        <v>41</v>
      </c>
      <c r="AZ30" s="23">
        <v>107.56</v>
      </c>
      <c r="BA30" s="23">
        <v>62</v>
      </c>
      <c r="BB30" s="23">
        <v>161.35</v>
      </c>
      <c r="BC30" s="23">
        <v>644</v>
      </c>
      <c r="BD30" s="23">
        <v>717.01</v>
      </c>
    </row>
    <row r="31" spans="1:56" s="21" customFormat="1" ht="15.75" x14ac:dyDescent="0.25">
      <c r="A31" s="23">
        <v>23</v>
      </c>
      <c r="B31" s="23" t="s">
        <v>59</v>
      </c>
      <c r="C31" s="110">
        <f>'Crop Loan'!G34</f>
        <v>0</v>
      </c>
      <c r="D31" s="110">
        <f>'Crop Loan'!H34</f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110">
        <f t="shared" si="7"/>
        <v>0</v>
      </c>
      <c r="N31" s="110">
        <f t="shared" si="8"/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f t="shared" si="11"/>
        <v>0</v>
      </c>
      <c r="Z31" s="23">
        <f t="shared" si="12"/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f t="shared" si="9"/>
        <v>0</v>
      </c>
      <c r="AN31" s="23">
        <f t="shared" si="10"/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</row>
    <row r="32" spans="1:56" s="21" customFormat="1" ht="15.75" x14ac:dyDescent="0.25">
      <c r="A32" s="23">
        <v>24</v>
      </c>
      <c r="B32" s="23" t="s">
        <v>60</v>
      </c>
      <c r="C32" s="110">
        <f>'Crop Loan'!G35</f>
        <v>5905</v>
      </c>
      <c r="D32" s="110">
        <f>'Crop Loan'!H35</f>
        <v>4812</v>
      </c>
      <c r="E32" s="23">
        <v>583</v>
      </c>
      <c r="F32" s="23">
        <v>580.24</v>
      </c>
      <c r="G32" s="23">
        <v>202</v>
      </c>
      <c r="H32" s="23">
        <v>201.88</v>
      </c>
      <c r="I32" s="23">
        <v>80</v>
      </c>
      <c r="J32" s="23">
        <v>81.650000000000006</v>
      </c>
      <c r="K32" s="23">
        <v>866</v>
      </c>
      <c r="L32" s="23">
        <v>867.44</v>
      </c>
      <c r="M32" s="110">
        <f t="shared" si="7"/>
        <v>7434</v>
      </c>
      <c r="N32" s="110">
        <f t="shared" si="8"/>
        <v>6341.33</v>
      </c>
      <c r="O32" s="23">
        <v>446</v>
      </c>
      <c r="P32" s="23">
        <v>312.18</v>
      </c>
      <c r="Q32" s="23">
        <v>3564</v>
      </c>
      <c r="R32" s="23">
        <v>2495.58</v>
      </c>
      <c r="S32" s="23">
        <v>1456</v>
      </c>
      <c r="T32" s="23">
        <v>1019.08</v>
      </c>
      <c r="U32" s="23">
        <v>579</v>
      </c>
      <c r="V32" s="23">
        <v>405.06</v>
      </c>
      <c r="W32" s="23">
        <v>152</v>
      </c>
      <c r="X32" s="23">
        <v>105.84</v>
      </c>
      <c r="Y32" s="23">
        <f t="shared" si="11"/>
        <v>6197</v>
      </c>
      <c r="Z32" s="23">
        <f t="shared" si="12"/>
        <v>4337.74</v>
      </c>
      <c r="AA32" s="23">
        <v>23</v>
      </c>
      <c r="AB32" s="23">
        <v>60.41</v>
      </c>
      <c r="AC32" s="23">
        <v>35</v>
      </c>
      <c r="AD32" s="23">
        <v>329.08</v>
      </c>
      <c r="AE32" s="23">
        <v>142</v>
      </c>
      <c r="AF32" s="23">
        <v>1229.93</v>
      </c>
      <c r="AG32" s="23">
        <v>23</v>
      </c>
      <c r="AH32" s="23">
        <v>68.510000000000005</v>
      </c>
      <c r="AI32" s="23">
        <v>265</v>
      </c>
      <c r="AJ32" s="23">
        <v>2345.09</v>
      </c>
      <c r="AK32" s="23">
        <v>24</v>
      </c>
      <c r="AL32" s="23">
        <v>87.99</v>
      </c>
      <c r="AM32" s="23">
        <f t="shared" si="9"/>
        <v>14143</v>
      </c>
      <c r="AN32" s="23">
        <f t="shared" si="10"/>
        <v>14800.08</v>
      </c>
      <c r="AO32" s="23">
        <v>2122</v>
      </c>
      <c r="AP32" s="23">
        <v>2220.08</v>
      </c>
      <c r="AQ32" s="23">
        <v>0</v>
      </c>
      <c r="AR32" s="23">
        <v>0</v>
      </c>
      <c r="AS32" s="23">
        <v>0</v>
      </c>
      <c r="AT32" s="23">
        <v>0</v>
      </c>
      <c r="AU32" s="23">
        <v>281</v>
      </c>
      <c r="AV32" s="23">
        <v>746.48</v>
      </c>
      <c r="AW32" s="23">
        <v>0</v>
      </c>
      <c r="AX32" s="23">
        <v>0</v>
      </c>
      <c r="AY32" s="23">
        <v>658</v>
      </c>
      <c r="AZ32" s="23">
        <v>1741.58</v>
      </c>
      <c r="BA32" s="23">
        <v>939</v>
      </c>
      <c r="BB32" s="23">
        <v>2488.06</v>
      </c>
      <c r="BC32" s="23">
        <v>15082</v>
      </c>
      <c r="BD32" s="23">
        <v>17288.66</v>
      </c>
    </row>
    <row r="33" spans="1:56" s="21" customFormat="1" ht="15.75" x14ac:dyDescent="0.25">
      <c r="A33" s="23">
        <v>25</v>
      </c>
      <c r="B33" s="23" t="s">
        <v>61</v>
      </c>
      <c r="C33" s="110">
        <f>'Crop Loan'!G36</f>
        <v>1115</v>
      </c>
      <c r="D33" s="110">
        <f>'Crop Loan'!H36</f>
        <v>883</v>
      </c>
      <c r="E33" s="23">
        <v>144</v>
      </c>
      <c r="F33" s="23">
        <v>144.38</v>
      </c>
      <c r="G33" s="23">
        <v>51</v>
      </c>
      <c r="H33" s="23">
        <v>50.28</v>
      </c>
      <c r="I33" s="23">
        <v>21</v>
      </c>
      <c r="J33" s="23">
        <v>20.29</v>
      </c>
      <c r="K33" s="23">
        <v>217</v>
      </c>
      <c r="L33" s="23">
        <v>216.02</v>
      </c>
      <c r="M33" s="110">
        <f t="shared" si="7"/>
        <v>1497</v>
      </c>
      <c r="N33" s="110">
        <f t="shared" si="8"/>
        <v>1263.69</v>
      </c>
      <c r="O33" s="23">
        <v>0</v>
      </c>
      <c r="P33" s="23">
        <v>0</v>
      </c>
      <c r="Q33" s="23">
        <v>1365</v>
      </c>
      <c r="R33" s="23">
        <v>956.02</v>
      </c>
      <c r="S33" s="23">
        <v>0</v>
      </c>
      <c r="T33" s="23">
        <v>0</v>
      </c>
      <c r="U33" s="23">
        <v>0</v>
      </c>
      <c r="V33" s="23">
        <v>0</v>
      </c>
      <c r="W33" s="23">
        <v>34</v>
      </c>
      <c r="X33" s="23">
        <v>23.81</v>
      </c>
      <c r="Y33" s="23">
        <f t="shared" si="11"/>
        <v>1399</v>
      </c>
      <c r="Z33" s="23">
        <f t="shared" si="12"/>
        <v>979.82999999999993</v>
      </c>
      <c r="AA33" s="23">
        <v>4</v>
      </c>
      <c r="AB33" s="23">
        <v>13.41</v>
      </c>
      <c r="AC33" s="23">
        <v>9</v>
      </c>
      <c r="AD33" s="23">
        <v>73.319999999999993</v>
      </c>
      <c r="AE33" s="23">
        <v>32</v>
      </c>
      <c r="AF33" s="23">
        <v>273.89</v>
      </c>
      <c r="AG33" s="23">
        <v>4</v>
      </c>
      <c r="AH33" s="23">
        <v>15.33</v>
      </c>
      <c r="AI33" s="23">
        <v>58</v>
      </c>
      <c r="AJ33" s="23">
        <v>522.49</v>
      </c>
      <c r="AK33" s="23">
        <v>4</v>
      </c>
      <c r="AL33" s="23">
        <v>19.61</v>
      </c>
      <c r="AM33" s="23">
        <f t="shared" si="9"/>
        <v>3007</v>
      </c>
      <c r="AN33" s="23">
        <f t="shared" si="10"/>
        <v>3161.57</v>
      </c>
      <c r="AO33" s="23">
        <v>451</v>
      </c>
      <c r="AP33" s="23">
        <v>474.27</v>
      </c>
      <c r="AQ33" s="23">
        <v>0</v>
      </c>
      <c r="AR33" s="23">
        <v>0</v>
      </c>
      <c r="AS33" s="23">
        <v>0</v>
      </c>
      <c r="AT33" s="23">
        <v>0</v>
      </c>
      <c r="AU33" s="23">
        <v>62</v>
      </c>
      <c r="AV33" s="23">
        <v>165.33</v>
      </c>
      <c r="AW33" s="23">
        <v>0</v>
      </c>
      <c r="AX33" s="23">
        <v>0</v>
      </c>
      <c r="AY33" s="23">
        <v>146</v>
      </c>
      <c r="AZ33" s="23">
        <v>385.75</v>
      </c>
      <c r="BA33" s="23">
        <v>208</v>
      </c>
      <c r="BB33" s="23">
        <v>551.08000000000004</v>
      </c>
      <c r="BC33" s="23">
        <v>3215</v>
      </c>
      <c r="BD33" s="23">
        <v>3712.91</v>
      </c>
    </row>
    <row r="34" spans="1:56" s="21" customFormat="1" ht="15.75" x14ac:dyDescent="0.25">
      <c r="A34" s="23">
        <v>26</v>
      </c>
      <c r="B34" s="23" t="s">
        <v>62</v>
      </c>
      <c r="C34" s="110">
        <f>'Crop Loan'!G37</f>
        <v>16735</v>
      </c>
      <c r="D34" s="110">
        <f>'Crop Loan'!H37</f>
        <v>2613</v>
      </c>
      <c r="E34" s="23">
        <v>162</v>
      </c>
      <c r="F34" s="23">
        <v>161.85</v>
      </c>
      <c r="G34" s="23">
        <v>44</v>
      </c>
      <c r="H34" s="23">
        <v>44.29</v>
      </c>
      <c r="I34" s="23">
        <v>61</v>
      </c>
      <c r="J34" s="23">
        <v>60.14</v>
      </c>
      <c r="K34" s="23">
        <v>50</v>
      </c>
      <c r="L34" s="23">
        <v>50.79</v>
      </c>
      <c r="M34" s="110">
        <f t="shared" si="7"/>
        <v>17008</v>
      </c>
      <c r="N34" s="110">
        <f t="shared" si="8"/>
        <v>2885.7799999999997</v>
      </c>
      <c r="O34" s="23">
        <v>0</v>
      </c>
      <c r="P34" s="23">
        <v>0</v>
      </c>
      <c r="Q34" s="23">
        <v>2172</v>
      </c>
      <c r="R34" s="23">
        <v>1521.48</v>
      </c>
      <c r="S34" s="23">
        <v>0</v>
      </c>
      <c r="T34" s="23">
        <v>0</v>
      </c>
      <c r="U34" s="23">
        <v>0</v>
      </c>
      <c r="V34" s="23">
        <v>0</v>
      </c>
      <c r="W34" s="23">
        <v>25</v>
      </c>
      <c r="X34" s="23">
        <v>17.739999999999998</v>
      </c>
      <c r="Y34" s="23">
        <f t="shared" si="11"/>
        <v>2197</v>
      </c>
      <c r="Z34" s="23">
        <f t="shared" si="12"/>
        <v>1539.22</v>
      </c>
      <c r="AA34" s="23">
        <v>12</v>
      </c>
      <c r="AB34" s="23">
        <v>81.58</v>
      </c>
      <c r="AC34" s="23">
        <v>10</v>
      </c>
      <c r="AD34" s="23">
        <v>45.4</v>
      </c>
      <c r="AE34" s="23">
        <v>23</v>
      </c>
      <c r="AF34" s="23">
        <v>224.99</v>
      </c>
      <c r="AG34" s="23">
        <v>11</v>
      </c>
      <c r="AH34" s="23">
        <v>70.930000000000007</v>
      </c>
      <c r="AI34" s="23">
        <v>12</v>
      </c>
      <c r="AJ34" s="23">
        <v>93.73</v>
      </c>
      <c r="AK34" s="23">
        <v>10</v>
      </c>
      <c r="AL34" s="23">
        <v>14.05</v>
      </c>
      <c r="AM34" s="23">
        <f t="shared" si="9"/>
        <v>19283</v>
      </c>
      <c r="AN34" s="23">
        <f t="shared" si="10"/>
        <v>4955.6799999999994</v>
      </c>
      <c r="AO34" s="23">
        <v>2894</v>
      </c>
      <c r="AP34" s="23">
        <v>743.33</v>
      </c>
      <c r="AQ34" s="23">
        <v>0</v>
      </c>
      <c r="AR34" s="23">
        <v>0</v>
      </c>
      <c r="AS34" s="23">
        <v>0</v>
      </c>
      <c r="AT34" s="23">
        <v>0</v>
      </c>
      <c r="AU34" s="23">
        <v>82</v>
      </c>
      <c r="AV34" s="23">
        <v>211.76</v>
      </c>
      <c r="AW34" s="23">
        <v>0</v>
      </c>
      <c r="AX34" s="23">
        <v>0</v>
      </c>
      <c r="AY34" s="23">
        <v>155</v>
      </c>
      <c r="AZ34" s="23">
        <v>409.97</v>
      </c>
      <c r="BA34" s="23">
        <v>237</v>
      </c>
      <c r="BB34" s="23">
        <v>621.73</v>
      </c>
      <c r="BC34" s="23">
        <v>19520</v>
      </c>
      <c r="BD34" s="23">
        <v>5577.25</v>
      </c>
    </row>
    <row r="35" spans="1:56" s="22" customFormat="1" ht="15.75" x14ac:dyDescent="0.25">
      <c r="A35" s="24"/>
      <c r="B35" s="25" t="s">
        <v>63</v>
      </c>
      <c r="C35" s="109">
        <f>SUM(C21:C34)</f>
        <v>74423</v>
      </c>
      <c r="D35" s="109">
        <f t="shared" ref="D35:BD35" si="13">SUM(D21:D34)</f>
        <v>47823</v>
      </c>
      <c r="E35" s="109">
        <f t="shared" si="13"/>
        <v>12555</v>
      </c>
      <c r="F35" s="109">
        <f t="shared" si="13"/>
        <v>12548.48</v>
      </c>
      <c r="G35" s="109">
        <f t="shared" si="13"/>
        <v>4117</v>
      </c>
      <c r="H35" s="109">
        <f t="shared" si="13"/>
        <v>4111.0700000000006</v>
      </c>
      <c r="I35" s="109">
        <f t="shared" si="13"/>
        <v>1067</v>
      </c>
      <c r="J35" s="109">
        <f t="shared" si="13"/>
        <v>1069.42</v>
      </c>
      <c r="K35" s="109">
        <f t="shared" si="13"/>
        <v>4144</v>
      </c>
      <c r="L35" s="109">
        <f t="shared" si="13"/>
        <v>4139.4400000000005</v>
      </c>
      <c r="M35" s="109">
        <f t="shared" si="13"/>
        <v>92189</v>
      </c>
      <c r="N35" s="109">
        <f t="shared" si="13"/>
        <v>65580.340000000011</v>
      </c>
      <c r="O35" s="109">
        <f t="shared" si="13"/>
        <v>446</v>
      </c>
      <c r="P35" s="109">
        <f t="shared" si="13"/>
        <v>312.18</v>
      </c>
      <c r="Q35" s="109">
        <f t="shared" si="13"/>
        <v>38770</v>
      </c>
      <c r="R35" s="109">
        <f t="shared" si="13"/>
        <v>27140.17</v>
      </c>
      <c r="S35" s="109">
        <f t="shared" si="13"/>
        <v>1456</v>
      </c>
      <c r="T35" s="109">
        <f t="shared" si="13"/>
        <v>1019.08</v>
      </c>
      <c r="U35" s="109">
        <f t="shared" si="13"/>
        <v>579</v>
      </c>
      <c r="V35" s="109">
        <f t="shared" si="13"/>
        <v>405.06</v>
      </c>
      <c r="W35" s="109">
        <f t="shared" si="13"/>
        <v>997</v>
      </c>
      <c r="X35" s="109">
        <f t="shared" si="13"/>
        <v>691.44999999999993</v>
      </c>
      <c r="Y35" s="109">
        <f t="shared" si="13"/>
        <v>42248</v>
      </c>
      <c r="Z35" s="109">
        <f t="shared" si="13"/>
        <v>29567.940000000002</v>
      </c>
      <c r="AA35" s="109">
        <f t="shared" si="13"/>
        <v>89</v>
      </c>
      <c r="AB35" s="109">
        <f t="shared" si="13"/>
        <v>432.33000000000004</v>
      </c>
      <c r="AC35" s="109">
        <f t="shared" si="13"/>
        <v>265</v>
      </c>
      <c r="AD35" s="109">
        <f t="shared" si="13"/>
        <v>2143.7800000000002</v>
      </c>
      <c r="AE35" s="109">
        <f t="shared" si="13"/>
        <v>925</v>
      </c>
      <c r="AF35" s="109">
        <f t="shared" si="13"/>
        <v>8101.99</v>
      </c>
      <c r="AG35" s="109">
        <f t="shared" si="13"/>
        <v>89</v>
      </c>
      <c r="AH35" s="109">
        <f t="shared" si="13"/>
        <v>454.80999999999995</v>
      </c>
      <c r="AI35" s="109">
        <f t="shared" si="13"/>
        <v>1681</v>
      </c>
      <c r="AJ35" s="109">
        <f t="shared" si="13"/>
        <v>14890.699999999999</v>
      </c>
      <c r="AK35" s="109">
        <f t="shared" si="13"/>
        <v>94</v>
      </c>
      <c r="AL35" s="109">
        <f t="shared" si="13"/>
        <v>455.2</v>
      </c>
      <c r="AM35" s="109">
        <f t="shared" si="13"/>
        <v>137580</v>
      </c>
      <c r="AN35" s="109">
        <f t="shared" si="13"/>
        <v>121627.09000000001</v>
      </c>
      <c r="AO35" s="109">
        <f t="shared" si="13"/>
        <v>20644</v>
      </c>
      <c r="AP35" s="109">
        <f t="shared" si="13"/>
        <v>18244.61</v>
      </c>
      <c r="AQ35" s="109">
        <f t="shared" si="13"/>
        <v>0</v>
      </c>
      <c r="AR35" s="109">
        <f t="shared" si="13"/>
        <v>0</v>
      </c>
      <c r="AS35" s="109">
        <f t="shared" si="13"/>
        <v>0</v>
      </c>
      <c r="AT35" s="109">
        <f t="shared" si="13"/>
        <v>0</v>
      </c>
      <c r="AU35" s="109">
        <f t="shared" si="13"/>
        <v>1835</v>
      </c>
      <c r="AV35" s="109">
        <f t="shared" si="13"/>
        <v>4865.9699999999993</v>
      </c>
      <c r="AW35" s="109">
        <f t="shared" si="13"/>
        <v>0</v>
      </c>
      <c r="AX35" s="109">
        <f t="shared" si="13"/>
        <v>0</v>
      </c>
      <c r="AY35" s="109">
        <f t="shared" si="13"/>
        <v>4387</v>
      </c>
      <c r="AZ35" s="109">
        <f t="shared" si="13"/>
        <v>11603.659999999998</v>
      </c>
      <c r="BA35" s="109">
        <f t="shared" si="13"/>
        <v>6222</v>
      </c>
      <c r="BB35" s="109">
        <f t="shared" si="13"/>
        <v>16469.63</v>
      </c>
      <c r="BC35" s="109">
        <f t="shared" si="13"/>
        <v>143802</v>
      </c>
      <c r="BD35" s="109">
        <f t="shared" si="13"/>
        <v>138100.16999999998</v>
      </c>
    </row>
    <row r="36" spans="1:56" s="21" customFormat="1" ht="15.75" x14ac:dyDescent="0.25">
      <c r="A36" s="23">
        <v>27</v>
      </c>
      <c r="B36" s="23" t="s">
        <v>64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110">
        <f t="shared" ref="M36:M44" si="14">C36+E36+I36+K36</f>
        <v>0</v>
      </c>
      <c r="N36" s="110">
        <f t="shared" ref="N36:N44" si="15">D36+F36+J36+L36</f>
        <v>0</v>
      </c>
      <c r="O36" s="23">
        <v>0</v>
      </c>
      <c r="P36" s="23">
        <v>0</v>
      </c>
      <c r="Q36" s="23">
        <v>285</v>
      </c>
      <c r="R36" s="23">
        <v>199.84</v>
      </c>
      <c r="S36" s="23">
        <v>0</v>
      </c>
      <c r="T36" s="23">
        <v>0</v>
      </c>
      <c r="U36" s="23">
        <v>0</v>
      </c>
      <c r="V36" s="23">
        <v>0</v>
      </c>
      <c r="W36" s="23">
        <v>4</v>
      </c>
      <c r="X36" s="23">
        <v>2.98</v>
      </c>
      <c r="Y36" s="23">
        <f t="shared" ref="Y36:Y44" si="16">O36+Q36+S36+U36+W36</f>
        <v>289</v>
      </c>
      <c r="Z36" s="23">
        <f t="shared" ref="Z36:Z44" si="17">P36+R36+T36+V36+X36</f>
        <v>202.82</v>
      </c>
      <c r="AA36" s="23">
        <v>7</v>
      </c>
      <c r="AB36" s="23">
        <v>62.12</v>
      </c>
      <c r="AC36" s="23">
        <v>3</v>
      </c>
      <c r="AD36" s="23">
        <v>7.94</v>
      </c>
      <c r="AE36" s="23">
        <v>4</v>
      </c>
      <c r="AF36" s="23">
        <v>38.659999999999997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f t="shared" ref="AM36:AM44" si="18">M36+Y36+AA36+AC36+AE36+AG36+AI36+AK36</f>
        <v>303</v>
      </c>
      <c r="AN36" s="23">
        <f t="shared" ref="AN36:AN44" si="19">N36+Z36+AB36+AD36+AF36+AH36+AJ36+AL36</f>
        <v>311.53999999999996</v>
      </c>
      <c r="AO36" s="23">
        <v>46</v>
      </c>
      <c r="AP36" s="23">
        <v>46.73</v>
      </c>
      <c r="AQ36" s="23">
        <v>0</v>
      </c>
      <c r="AR36" s="23">
        <v>0</v>
      </c>
      <c r="AS36" s="23">
        <v>0</v>
      </c>
      <c r="AT36" s="23">
        <v>0</v>
      </c>
      <c r="AU36" s="23">
        <v>9</v>
      </c>
      <c r="AV36" s="23">
        <v>27.6</v>
      </c>
      <c r="AW36" s="23">
        <v>0</v>
      </c>
      <c r="AX36" s="23">
        <v>0</v>
      </c>
      <c r="AY36" s="23">
        <v>22</v>
      </c>
      <c r="AZ36" s="23">
        <v>54.08</v>
      </c>
      <c r="BA36" s="23">
        <v>31</v>
      </c>
      <c r="BB36" s="23">
        <v>81.680000000000007</v>
      </c>
      <c r="BC36" s="23">
        <v>334</v>
      </c>
      <c r="BD36" s="23">
        <v>393.22</v>
      </c>
    </row>
    <row r="37" spans="1:56" s="21" customFormat="1" ht="15.75" x14ac:dyDescent="0.25">
      <c r="A37" s="23">
        <v>28</v>
      </c>
      <c r="B37" s="23" t="s">
        <v>65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110">
        <f t="shared" si="14"/>
        <v>0</v>
      </c>
      <c r="N37" s="110">
        <f t="shared" si="15"/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f t="shared" si="16"/>
        <v>0</v>
      </c>
      <c r="Z37" s="23">
        <f t="shared" si="17"/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f t="shared" si="18"/>
        <v>0</v>
      </c>
      <c r="AN37" s="23">
        <f t="shared" si="19"/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</row>
    <row r="38" spans="1:56" s="21" customFormat="1" ht="15.75" x14ac:dyDescent="0.25">
      <c r="A38" s="23">
        <v>29</v>
      </c>
      <c r="B38" s="23" t="s">
        <v>66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110">
        <f t="shared" si="14"/>
        <v>0</v>
      </c>
      <c r="N38" s="110">
        <f t="shared" si="15"/>
        <v>0</v>
      </c>
      <c r="O38" s="23">
        <v>0</v>
      </c>
      <c r="P38" s="23">
        <v>0</v>
      </c>
      <c r="Q38" s="23">
        <v>59</v>
      </c>
      <c r="R38" s="23">
        <v>41.31</v>
      </c>
      <c r="S38" s="23">
        <v>0</v>
      </c>
      <c r="T38" s="23">
        <v>0</v>
      </c>
      <c r="U38" s="23">
        <v>0</v>
      </c>
      <c r="V38" s="23">
        <v>0</v>
      </c>
      <c r="W38" s="23">
        <v>8</v>
      </c>
      <c r="X38" s="23">
        <v>5.77</v>
      </c>
      <c r="Y38" s="23">
        <f t="shared" si="16"/>
        <v>67</v>
      </c>
      <c r="Z38" s="23">
        <f t="shared" si="17"/>
        <v>47.08</v>
      </c>
      <c r="AA38" s="23">
        <v>4</v>
      </c>
      <c r="AB38" s="23">
        <v>38.049999999999997</v>
      </c>
      <c r="AC38" s="23">
        <v>1</v>
      </c>
      <c r="AD38" s="23">
        <v>5.77</v>
      </c>
      <c r="AE38" s="23">
        <v>3</v>
      </c>
      <c r="AF38" s="23">
        <v>28.64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f t="shared" si="18"/>
        <v>75</v>
      </c>
      <c r="AN38" s="23">
        <f t="shared" si="19"/>
        <v>119.53999999999999</v>
      </c>
      <c r="AO38" s="23">
        <v>11</v>
      </c>
      <c r="AP38" s="23">
        <v>17.93</v>
      </c>
      <c r="AQ38" s="23">
        <v>0</v>
      </c>
      <c r="AR38" s="23">
        <v>0</v>
      </c>
      <c r="AS38" s="23">
        <v>0</v>
      </c>
      <c r="AT38" s="23">
        <v>0</v>
      </c>
      <c r="AU38" s="23">
        <v>10</v>
      </c>
      <c r="AV38" s="23">
        <v>26.47</v>
      </c>
      <c r="AW38" s="23">
        <v>0</v>
      </c>
      <c r="AX38" s="23">
        <v>0</v>
      </c>
      <c r="AY38" s="23">
        <v>21</v>
      </c>
      <c r="AZ38" s="23">
        <v>54.09</v>
      </c>
      <c r="BA38" s="23">
        <v>31</v>
      </c>
      <c r="BB38" s="23">
        <v>80.56</v>
      </c>
      <c r="BC38" s="23">
        <v>106</v>
      </c>
      <c r="BD38" s="23">
        <v>200.1</v>
      </c>
    </row>
    <row r="39" spans="1:56" s="21" customFormat="1" ht="15.75" x14ac:dyDescent="0.25">
      <c r="A39" s="23">
        <v>30</v>
      </c>
      <c r="B39" s="23" t="s">
        <v>67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110">
        <f t="shared" si="14"/>
        <v>0</v>
      </c>
      <c r="N39" s="110">
        <f t="shared" si="15"/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f t="shared" si="16"/>
        <v>0</v>
      </c>
      <c r="Z39" s="23">
        <f t="shared" si="17"/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f t="shared" si="18"/>
        <v>0</v>
      </c>
      <c r="AN39" s="23">
        <f t="shared" si="19"/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</row>
    <row r="40" spans="1:56" s="21" customFormat="1" ht="15.75" x14ac:dyDescent="0.25">
      <c r="A40" s="23">
        <v>31</v>
      </c>
      <c r="B40" s="23" t="s">
        <v>68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110">
        <f t="shared" si="14"/>
        <v>0</v>
      </c>
      <c r="N40" s="110">
        <f t="shared" si="15"/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f t="shared" si="16"/>
        <v>0</v>
      </c>
      <c r="Z40" s="23">
        <f t="shared" si="17"/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f t="shared" si="18"/>
        <v>0</v>
      </c>
      <c r="AN40" s="23">
        <f t="shared" si="19"/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</row>
    <row r="41" spans="1:56" s="21" customFormat="1" ht="15.75" x14ac:dyDescent="0.25">
      <c r="A41" s="23">
        <v>32</v>
      </c>
      <c r="B41" s="23" t="s">
        <v>69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110">
        <f t="shared" si="14"/>
        <v>0</v>
      </c>
      <c r="N41" s="110">
        <f t="shared" si="15"/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f t="shared" si="16"/>
        <v>0</v>
      </c>
      <c r="Z41" s="23">
        <f t="shared" si="17"/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f t="shared" si="18"/>
        <v>0</v>
      </c>
      <c r="AN41" s="23">
        <f t="shared" si="19"/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</row>
    <row r="42" spans="1:56" s="21" customFormat="1" ht="15.75" x14ac:dyDescent="0.25">
      <c r="A42" s="23">
        <v>33</v>
      </c>
      <c r="B42" s="23" t="s">
        <v>70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110">
        <f t="shared" si="14"/>
        <v>0</v>
      </c>
      <c r="N42" s="110">
        <f t="shared" si="15"/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f t="shared" si="16"/>
        <v>0</v>
      </c>
      <c r="Z42" s="23">
        <f t="shared" si="17"/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f t="shared" si="18"/>
        <v>0</v>
      </c>
      <c r="AN42" s="23">
        <f t="shared" si="19"/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</row>
    <row r="43" spans="1:56" s="21" customFormat="1" ht="15.75" x14ac:dyDescent="0.25">
      <c r="A43" s="23">
        <v>34</v>
      </c>
      <c r="B43" s="23" t="s">
        <v>71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110">
        <f t="shared" si="14"/>
        <v>0</v>
      </c>
      <c r="N43" s="110">
        <f t="shared" si="15"/>
        <v>0</v>
      </c>
      <c r="O43" s="23">
        <v>0</v>
      </c>
      <c r="P43" s="23">
        <v>0</v>
      </c>
      <c r="Q43" s="23">
        <v>216</v>
      </c>
      <c r="R43" s="23">
        <v>151.13999999999999</v>
      </c>
      <c r="S43" s="23">
        <v>0</v>
      </c>
      <c r="T43" s="23">
        <v>0</v>
      </c>
      <c r="U43" s="23">
        <v>0</v>
      </c>
      <c r="V43" s="23">
        <v>0</v>
      </c>
      <c r="W43" s="23">
        <v>3</v>
      </c>
      <c r="X43" s="23">
        <v>2.2599999999999998</v>
      </c>
      <c r="Y43" s="23">
        <f t="shared" si="16"/>
        <v>219</v>
      </c>
      <c r="Z43" s="23">
        <f t="shared" si="17"/>
        <v>153.39999999999998</v>
      </c>
      <c r="AA43" s="23">
        <v>1</v>
      </c>
      <c r="AB43" s="23">
        <v>10.19</v>
      </c>
      <c r="AC43" s="23">
        <v>1</v>
      </c>
      <c r="AD43" s="23">
        <v>5.29</v>
      </c>
      <c r="AE43" s="23">
        <v>3</v>
      </c>
      <c r="AF43" s="23">
        <v>25.96</v>
      </c>
      <c r="AG43" s="23">
        <v>1</v>
      </c>
      <c r="AH43" s="23">
        <v>8.84</v>
      </c>
      <c r="AI43" s="23">
        <v>1</v>
      </c>
      <c r="AJ43" s="23">
        <v>10.91</v>
      </c>
      <c r="AK43" s="23">
        <v>1</v>
      </c>
      <c r="AL43" s="23">
        <v>1.31</v>
      </c>
      <c r="AM43" s="23">
        <f t="shared" si="18"/>
        <v>227</v>
      </c>
      <c r="AN43" s="23">
        <f t="shared" si="19"/>
        <v>215.89999999999998</v>
      </c>
      <c r="AO43" s="23">
        <v>34</v>
      </c>
      <c r="AP43" s="23">
        <v>32.39</v>
      </c>
      <c r="AQ43" s="23">
        <v>0</v>
      </c>
      <c r="AR43" s="23">
        <v>0</v>
      </c>
      <c r="AS43" s="23">
        <v>0</v>
      </c>
      <c r="AT43" s="23">
        <v>0</v>
      </c>
      <c r="AU43" s="23">
        <v>8</v>
      </c>
      <c r="AV43" s="23">
        <v>20.91</v>
      </c>
      <c r="AW43" s="23">
        <v>0</v>
      </c>
      <c r="AX43" s="23">
        <v>0</v>
      </c>
      <c r="AY43" s="23">
        <v>15</v>
      </c>
      <c r="AZ43" s="23">
        <v>41.86</v>
      </c>
      <c r="BA43" s="23">
        <v>23</v>
      </c>
      <c r="BB43" s="23">
        <v>62.77</v>
      </c>
      <c r="BC43" s="23">
        <v>250</v>
      </c>
      <c r="BD43" s="23">
        <v>278.67</v>
      </c>
    </row>
    <row r="44" spans="1:56" s="21" customFormat="1" ht="15.75" x14ac:dyDescent="0.25">
      <c r="A44" s="23">
        <v>35</v>
      </c>
      <c r="B44" s="23" t="s">
        <v>72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110">
        <f t="shared" si="14"/>
        <v>0</v>
      </c>
      <c r="N44" s="110">
        <f t="shared" si="15"/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f t="shared" si="16"/>
        <v>0</v>
      </c>
      <c r="Z44" s="23">
        <f t="shared" si="17"/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f t="shared" si="18"/>
        <v>0</v>
      </c>
      <c r="AN44" s="23">
        <f t="shared" si="19"/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</row>
    <row r="45" spans="1:56" s="22" customFormat="1" ht="15.75" x14ac:dyDescent="0.25">
      <c r="A45" s="24"/>
      <c r="B45" s="25" t="s">
        <v>73</v>
      </c>
      <c r="C45" s="109">
        <f>SUM(C36:C44)</f>
        <v>0</v>
      </c>
      <c r="D45" s="109">
        <f t="shared" ref="D45:BD45" si="20">SUM(D36:D44)</f>
        <v>0</v>
      </c>
      <c r="E45" s="109">
        <f t="shared" si="20"/>
        <v>0</v>
      </c>
      <c r="F45" s="109">
        <f t="shared" si="20"/>
        <v>0</v>
      </c>
      <c r="G45" s="109">
        <f t="shared" si="20"/>
        <v>0</v>
      </c>
      <c r="H45" s="109">
        <f t="shared" si="20"/>
        <v>0</v>
      </c>
      <c r="I45" s="109">
        <f t="shared" si="20"/>
        <v>0</v>
      </c>
      <c r="J45" s="109">
        <f t="shared" si="20"/>
        <v>0</v>
      </c>
      <c r="K45" s="109">
        <f t="shared" si="20"/>
        <v>0</v>
      </c>
      <c r="L45" s="109">
        <f t="shared" si="20"/>
        <v>0</v>
      </c>
      <c r="M45" s="109">
        <f t="shared" si="20"/>
        <v>0</v>
      </c>
      <c r="N45" s="109">
        <f t="shared" si="20"/>
        <v>0</v>
      </c>
      <c r="O45" s="109">
        <f t="shared" si="20"/>
        <v>0</v>
      </c>
      <c r="P45" s="109">
        <f t="shared" si="20"/>
        <v>0</v>
      </c>
      <c r="Q45" s="109">
        <f t="shared" si="20"/>
        <v>560</v>
      </c>
      <c r="R45" s="109">
        <f t="shared" si="20"/>
        <v>392.28999999999996</v>
      </c>
      <c r="S45" s="109">
        <f t="shared" si="20"/>
        <v>0</v>
      </c>
      <c r="T45" s="109">
        <f t="shared" si="20"/>
        <v>0</v>
      </c>
      <c r="U45" s="109">
        <f t="shared" si="20"/>
        <v>0</v>
      </c>
      <c r="V45" s="109">
        <f t="shared" si="20"/>
        <v>0</v>
      </c>
      <c r="W45" s="109">
        <f t="shared" si="20"/>
        <v>15</v>
      </c>
      <c r="X45" s="109">
        <f t="shared" si="20"/>
        <v>11.01</v>
      </c>
      <c r="Y45" s="109">
        <f t="shared" si="20"/>
        <v>575</v>
      </c>
      <c r="Z45" s="109">
        <f t="shared" si="20"/>
        <v>403.29999999999995</v>
      </c>
      <c r="AA45" s="109">
        <f t="shared" si="20"/>
        <v>12</v>
      </c>
      <c r="AB45" s="109">
        <f t="shared" si="20"/>
        <v>110.35999999999999</v>
      </c>
      <c r="AC45" s="109">
        <f t="shared" si="20"/>
        <v>5</v>
      </c>
      <c r="AD45" s="109">
        <f t="shared" si="20"/>
        <v>19</v>
      </c>
      <c r="AE45" s="109">
        <f t="shared" si="20"/>
        <v>10</v>
      </c>
      <c r="AF45" s="109">
        <f t="shared" si="20"/>
        <v>93.259999999999991</v>
      </c>
      <c r="AG45" s="109">
        <f t="shared" si="20"/>
        <v>1</v>
      </c>
      <c r="AH45" s="109">
        <f t="shared" si="20"/>
        <v>8.84</v>
      </c>
      <c r="AI45" s="109">
        <f t="shared" si="20"/>
        <v>1</v>
      </c>
      <c r="AJ45" s="109">
        <f t="shared" si="20"/>
        <v>10.91</v>
      </c>
      <c r="AK45" s="109">
        <f t="shared" si="20"/>
        <v>1</v>
      </c>
      <c r="AL45" s="109">
        <f t="shared" si="20"/>
        <v>1.31</v>
      </c>
      <c r="AM45" s="109">
        <f t="shared" si="20"/>
        <v>605</v>
      </c>
      <c r="AN45" s="109">
        <f t="shared" si="20"/>
        <v>646.9799999999999</v>
      </c>
      <c r="AO45" s="109">
        <f t="shared" si="20"/>
        <v>91</v>
      </c>
      <c r="AP45" s="109">
        <f t="shared" si="20"/>
        <v>97.05</v>
      </c>
      <c r="AQ45" s="109">
        <f t="shared" si="20"/>
        <v>0</v>
      </c>
      <c r="AR45" s="109">
        <f t="shared" si="20"/>
        <v>0</v>
      </c>
      <c r="AS45" s="109">
        <f t="shared" si="20"/>
        <v>0</v>
      </c>
      <c r="AT45" s="109">
        <f t="shared" si="20"/>
        <v>0</v>
      </c>
      <c r="AU45" s="109">
        <f t="shared" si="20"/>
        <v>27</v>
      </c>
      <c r="AV45" s="109">
        <f t="shared" si="20"/>
        <v>74.98</v>
      </c>
      <c r="AW45" s="109">
        <f t="shared" si="20"/>
        <v>0</v>
      </c>
      <c r="AX45" s="109">
        <f t="shared" si="20"/>
        <v>0</v>
      </c>
      <c r="AY45" s="109">
        <f t="shared" si="20"/>
        <v>58</v>
      </c>
      <c r="AZ45" s="109">
        <f t="shared" si="20"/>
        <v>150.03</v>
      </c>
      <c r="BA45" s="109">
        <f t="shared" si="20"/>
        <v>85</v>
      </c>
      <c r="BB45" s="109">
        <f t="shared" si="20"/>
        <v>225.01000000000002</v>
      </c>
      <c r="BC45" s="109">
        <f t="shared" si="20"/>
        <v>690</v>
      </c>
      <c r="BD45" s="109">
        <f t="shared" si="20"/>
        <v>871.99</v>
      </c>
    </row>
    <row r="46" spans="1:56" s="21" customFormat="1" ht="15.75" x14ac:dyDescent="0.25">
      <c r="A46" s="23">
        <v>36</v>
      </c>
      <c r="B46" s="23" t="s">
        <v>74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110">
        <f>C46+E46+I46+K46</f>
        <v>0</v>
      </c>
      <c r="N46" s="110">
        <f>D46+F46+J46+L46</f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f>O46+Q46+S46+U46+W46</f>
        <v>0</v>
      </c>
      <c r="Z46" s="23">
        <f>P46+R46+T46+V46+X46</f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f>M46+Y46+AA46+AC46+AE46+AG46+AI46+AK46</f>
        <v>0</v>
      </c>
      <c r="AN46" s="23">
        <f>N46+Z46+AB46+AD46+AF46+AH46+AJ46+AL46</f>
        <v>0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</row>
    <row r="47" spans="1:56" s="22" customFormat="1" ht="15.75" x14ac:dyDescent="0.25">
      <c r="A47" s="24"/>
      <c r="B47" s="25" t="s">
        <v>75</v>
      </c>
      <c r="C47" s="96">
        <f>C46</f>
        <v>0</v>
      </c>
      <c r="D47" s="96">
        <f t="shared" ref="D47:BD47" si="21">D46</f>
        <v>0</v>
      </c>
      <c r="E47" s="96">
        <f t="shared" si="21"/>
        <v>0</v>
      </c>
      <c r="F47" s="96">
        <f t="shared" si="21"/>
        <v>0</v>
      </c>
      <c r="G47" s="96">
        <f t="shared" si="21"/>
        <v>0</v>
      </c>
      <c r="H47" s="96">
        <f t="shared" si="21"/>
        <v>0</v>
      </c>
      <c r="I47" s="96">
        <f t="shared" si="21"/>
        <v>0</v>
      </c>
      <c r="J47" s="96">
        <f t="shared" si="21"/>
        <v>0</v>
      </c>
      <c r="K47" s="96">
        <f t="shared" si="21"/>
        <v>0</v>
      </c>
      <c r="L47" s="96">
        <f t="shared" si="21"/>
        <v>0</v>
      </c>
      <c r="M47" s="96">
        <f t="shared" si="21"/>
        <v>0</v>
      </c>
      <c r="N47" s="96">
        <f t="shared" si="21"/>
        <v>0</v>
      </c>
      <c r="O47" s="96">
        <f t="shared" si="21"/>
        <v>0</v>
      </c>
      <c r="P47" s="96">
        <f t="shared" si="21"/>
        <v>0</v>
      </c>
      <c r="Q47" s="96">
        <f t="shared" si="21"/>
        <v>0</v>
      </c>
      <c r="R47" s="96">
        <f t="shared" si="21"/>
        <v>0</v>
      </c>
      <c r="S47" s="96">
        <f t="shared" si="21"/>
        <v>0</v>
      </c>
      <c r="T47" s="96">
        <f t="shared" si="21"/>
        <v>0</v>
      </c>
      <c r="U47" s="96">
        <f t="shared" si="21"/>
        <v>0</v>
      </c>
      <c r="V47" s="96">
        <f t="shared" si="21"/>
        <v>0</v>
      </c>
      <c r="W47" s="96">
        <f t="shared" si="21"/>
        <v>0</v>
      </c>
      <c r="X47" s="96">
        <f t="shared" si="21"/>
        <v>0</v>
      </c>
      <c r="Y47" s="96">
        <f t="shared" si="21"/>
        <v>0</v>
      </c>
      <c r="Z47" s="96">
        <f t="shared" si="21"/>
        <v>0</v>
      </c>
      <c r="AA47" s="96">
        <f t="shared" si="21"/>
        <v>0</v>
      </c>
      <c r="AB47" s="96">
        <f t="shared" si="21"/>
        <v>0</v>
      </c>
      <c r="AC47" s="96">
        <f t="shared" si="21"/>
        <v>0</v>
      </c>
      <c r="AD47" s="96">
        <f t="shared" si="21"/>
        <v>0</v>
      </c>
      <c r="AE47" s="96">
        <f t="shared" si="21"/>
        <v>0</v>
      </c>
      <c r="AF47" s="96">
        <f t="shared" si="21"/>
        <v>0</v>
      </c>
      <c r="AG47" s="96">
        <f t="shared" si="21"/>
        <v>0</v>
      </c>
      <c r="AH47" s="96">
        <f t="shared" si="21"/>
        <v>0</v>
      </c>
      <c r="AI47" s="96">
        <f t="shared" si="21"/>
        <v>0</v>
      </c>
      <c r="AJ47" s="96">
        <f t="shared" si="21"/>
        <v>0</v>
      </c>
      <c r="AK47" s="96">
        <f t="shared" si="21"/>
        <v>0</v>
      </c>
      <c r="AL47" s="96">
        <f t="shared" si="21"/>
        <v>0</v>
      </c>
      <c r="AM47" s="96">
        <f t="shared" si="21"/>
        <v>0</v>
      </c>
      <c r="AN47" s="96">
        <f t="shared" si="21"/>
        <v>0</v>
      </c>
      <c r="AO47" s="96">
        <f t="shared" si="21"/>
        <v>0</v>
      </c>
      <c r="AP47" s="96">
        <f t="shared" si="21"/>
        <v>0</v>
      </c>
      <c r="AQ47" s="96">
        <f t="shared" si="21"/>
        <v>0</v>
      </c>
      <c r="AR47" s="96">
        <f t="shared" si="21"/>
        <v>0</v>
      </c>
      <c r="AS47" s="96">
        <f t="shared" si="21"/>
        <v>0</v>
      </c>
      <c r="AT47" s="96">
        <f t="shared" si="21"/>
        <v>0</v>
      </c>
      <c r="AU47" s="96">
        <f t="shared" si="21"/>
        <v>0</v>
      </c>
      <c r="AV47" s="96">
        <f t="shared" si="21"/>
        <v>0</v>
      </c>
      <c r="AW47" s="96">
        <f t="shared" si="21"/>
        <v>0</v>
      </c>
      <c r="AX47" s="96">
        <f t="shared" si="21"/>
        <v>0</v>
      </c>
      <c r="AY47" s="96">
        <f t="shared" si="21"/>
        <v>0</v>
      </c>
      <c r="AZ47" s="96">
        <f t="shared" si="21"/>
        <v>0</v>
      </c>
      <c r="BA47" s="96">
        <f t="shared" si="21"/>
        <v>0</v>
      </c>
      <c r="BB47" s="96">
        <f t="shared" si="21"/>
        <v>0</v>
      </c>
      <c r="BC47" s="96">
        <f t="shared" si="21"/>
        <v>0</v>
      </c>
      <c r="BD47" s="96">
        <f t="shared" si="21"/>
        <v>0</v>
      </c>
    </row>
    <row r="48" spans="1:56" s="21" customFormat="1" ht="15.75" x14ac:dyDescent="0.25">
      <c r="A48" s="23">
        <v>37</v>
      </c>
      <c r="B48" s="23" t="s">
        <v>76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110">
        <f>C48+E48+I48+K48</f>
        <v>0</v>
      </c>
      <c r="N48" s="110">
        <f>D48+F48+J48+L48</f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f>O48+Q48+S48+U48+W48</f>
        <v>0</v>
      </c>
      <c r="Z48" s="23">
        <f>P48+R48+T48+V48+X48</f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f>M48+Y48+AA48+AC48+AE48+AG48+AI48+AK48</f>
        <v>0</v>
      </c>
      <c r="AN48" s="23">
        <f>N48+Z48+AB48+AD48+AF48+AH48+AJ48+AL48</f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</row>
    <row r="49" spans="1:56" s="22" customFormat="1" ht="15.75" x14ac:dyDescent="0.25">
      <c r="A49" s="24"/>
      <c r="B49" s="25" t="s">
        <v>77</v>
      </c>
      <c r="C49" s="96">
        <f>C48</f>
        <v>0</v>
      </c>
      <c r="D49" s="96">
        <f t="shared" ref="D49:BD49" si="22">D48</f>
        <v>0</v>
      </c>
      <c r="E49" s="96">
        <f t="shared" si="22"/>
        <v>0</v>
      </c>
      <c r="F49" s="96">
        <f t="shared" si="22"/>
        <v>0</v>
      </c>
      <c r="G49" s="96">
        <f t="shared" si="22"/>
        <v>0</v>
      </c>
      <c r="H49" s="96">
        <f t="shared" si="22"/>
        <v>0</v>
      </c>
      <c r="I49" s="96">
        <f t="shared" si="22"/>
        <v>0</v>
      </c>
      <c r="J49" s="96">
        <f t="shared" si="22"/>
        <v>0</v>
      </c>
      <c r="K49" s="96">
        <f t="shared" si="22"/>
        <v>0</v>
      </c>
      <c r="L49" s="96">
        <f t="shared" si="22"/>
        <v>0</v>
      </c>
      <c r="M49" s="96">
        <f t="shared" si="22"/>
        <v>0</v>
      </c>
      <c r="N49" s="96">
        <f t="shared" si="22"/>
        <v>0</v>
      </c>
      <c r="O49" s="96">
        <f t="shared" si="22"/>
        <v>0</v>
      </c>
      <c r="P49" s="96">
        <f t="shared" si="22"/>
        <v>0</v>
      </c>
      <c r="Q49" s="96">
        <f t="shared" si="22"/>
        <v>0</v>
      </c>
      <c r="R49" s="96">
        <f t="shared" si="22"/>
        <v>0</v>
      </c>
      <c r="S49" s="96">
        <f t="shared" si="22"/>
        <v>0</v>
      </c>
      <c r="T49" s="96">
        <f t="shared" si="22"/>
        <v>0</v>
      </c>
      <c r="U49" s="96">
        <f t="shared" si="22"/>
        <v>0</v>
      </c>
      <c r="V49" s="96">
        <f t="shared" si="22"/>
        <v>0</v>
      </c>
      <c r="W49" s="96">
        <f t="shared" si="22"/>
        <v>0</v>
      </c>
      <c r="X49" s="96">
        <f t="shared" si="22"/>
        <v>0</v>
      </c>
      <c r="Y49" s="96">
        <f t="shared" si="22"/>
        <v>0</v>
      </c>
      <c r="Z49" s="96">
        <f t="shared" si="22"/>
        <v>0</v>
      </c>
      <c r="AA49" s="96">
        <f t="shared" si="22"/>
        <v>0</v>
      </c>
      <c r="AB49" s="96">
        <f t="shared" si="22"/>
        <v>0</v>
      </c>
      <c r="AC49" s="96">
        <f t="shared" si="22"/>
        <v>0</v>
      </c>
      <c r="AD49" s="96">
        <f t="shared" si="22"/>
        <v>0</v>
      </c>
      <c r="AE49" s="96">
        <f t="shared" si="22"/>
        <v>0</v>
      </c>
      <c r="AF49" s="96">
        <f t="shared" si="22"/>
        <v>0</v>
      </c>
      <c r="AG49" s="96">
        <f t="shared" si="22"/>
        <v>0</v>
      </c>
      <c r="AH49" s="96">
        <f t="shared" si="22"/>
        <v>0</v>
      </c>
      <c r="AI49" s="96">
        <f t="shared" si="22"/>
        <v>0</v>
      </c>
      <c r="AJ49" s="96">
        <f t="shared" si="22"/>
        <v>0</v>
      </c>
      <c r="AK49" s="96">
        <f t="shared" si="22"/>
        <v>0</v>
      </c>
      <c r="AL49" s="96">
        <f t="shared" si="22"/>
        <v>0</v>
      </c>
      <c r="AM49" s="96">
        <f t="shared" si="22"/>
        <v>0</v>
      </c>
      <c r="AN49" s="96">
        <f t="shared" si="22"/>
        <v>0</v>
      </c>
      <c r="AO49" s="96">
        <f t="shared" si="22"/>
        <v>0</v>
      </c>
      <c r="AP49" s="96">
        <f t="shared" si="22"/>
        <v>0</v>
      </c>
      <c r="AQ49" s="96">
        <f t="shared" si="22"/>
        <v>0</v>
      </c>
      <c r="AR49" s="96">
        <f t="shared" si="22"/>
        <v>0</v>
      </c>
      <c r="AS49" s="96">
        <f t="shared" si="22"/>
        <v>0</v>
      </c>
      <c r="AT49" s="96">
        <f t="shared" si="22"/>
        <v>0</v>
      </c>
      <c r="AU49" s="96">
        <f t="shared" si="22"/>
        <v>0</v>
      </c>
      <c r="AV49" s="96">
        <f t="shared" si="22"/>
        <v>0</v>
      </c>
      <c r="AW49" s="96">
        <f t="shared" si="22"/>
        <v>0</v>
      </c>
      <c r="AX49" s="96">
        <f t="shared" si="22"/>
        <v>0</v>
      </c>
      <c r="AY49" s="96">
        <f t="shared" si="22"/>
        <v>0</v>
      </c>
      <c r="AZ49" s="96">
        <f t="shared" si="22"/>
        <v>0</v>
      </c>
      <c r="BA49" s="96">
        <f t="shared" si="22"/>
        <v>0</v>
      </c>
      <c r="BB49" s="96">
        <f t="shared" si="22"/>
        <v>0</v>
      </c>
      <c r="BC49" s="96">
        <f t="shared" si="22"/>
        <v>0</v>
      </c>
      <c r="BD49" s="96">
        <f t="shared" si="22"/>
        <v>0</v>
      </c>
    </row>
    <row r="50" spans="1:56" s="21" customFormat="1" ht="15.75" x14ac:dyDescent="0.25">
      <c r="A50" s="23">
        <v>38</v>
      </c>
      <c r="B50" s="23" t="s">
        <v>78</v>
      </c>
      <c r="C50" s="110">
        <f>'Crop Loan'!G54</f>
        <v>5988</v>
      </c>
      <c r="D50" s="110">
        <f>'Crop Loan'!H54</f>
        <v>2744</v>
      </c>
      <c r="E50" s="23">
        <v>2075</v>
      </c>
      <c r="F50" s="23">
        <v>2076.08</v>
      </c>
      <c r="G50" s="23">
        <v>1176</v>
      </c>
      <c r="H50" s="23">
        <v>1176.3900000000001</v>
      </c>
      <c r="I50" s="23">
        <v>26</v>
      </c>
      <c r="J50" s="23">
        <v>25.89</v>
      </c>
      <c r="K50" s="23">
        <v>648</v>
      </c>
      <c r="L50" s="23">
        <v>648.22</v>
      </c>
      <c r="M50" s="110">
        <f>C50+E50+I50+K50</f>
        <v>8737</v>
      </c>
      <c r="N50" s="110">
        <f>D50+F50+J50+L50</f>
        <v>5494.1900000000005</v>
      </c>
      <c r="O50" s="23">
        <v>0</v>
      </c>
      <c r="P50" s="23">
        <v>0</v>
      </c>
      <c r="Q50" s="23">
        <v>4692</v>
      </c>
      <c r="R50" s="23">
        <v>3286.09</v>
      </c>
      <c r="S50" s="23">
        <v>0</v>
      </c>
      <c r="T50" s="23">
        <v>0</v>
      </c>
      <c r="U50" s="23">
        <v>0</v>
      </c>
      <c r="V50" s="23">
        <v>0</v>
      </c>
      <c r="W50" s="23">
        <v>109</v>
      </c>
      <c r="X50" s="23">
        <v>77.650000000000006</v>
      </c>
      <c r="Y50" s="23">
        <f>O50+Q50+S50+U50+W50</f>
        <v>4801</v>
      </c>
      <c r="Z50" s="23">
        <f>P50+R50+T50+V50+X50</f>
        <v>3363.7400000000002</v>
      </c>
      <c r="AA50" s="23">
        <v>2</v>
      </c>
      <c r="AB50" s="23">
        <v>8.85</v>
      </c>
      <c r="AC50" s="23">
        <v>33</v>
      </c>
      <c r="AD50" s="23">
        <v>265.97000000000003</v>
      </c>
      <c r="AE50" s="23">
        <v>114</v>
      </c>
      <c r="AF50" s="23">
        <v>1001.92</v>
      </c>
      <c r="AG50" s="23">
        <v>2</v>
      </c>
      <c r="AH50" s="23">
        <v>7.74</v>
      </c>
      <c r="AI50" s="23">
        <v>210</v>
      </c>
      <c r="AJ50" s="23">
        <v>1868.36</v>
      </c>
      <c r="AK50" s="23">
        <v>2</v>
      </c>
      <c r="AL50" s="23">
        <v>2.2799999999999998</v>
      </c>
      <c r="AM50" s="23">
        <f>M50+Y50+AA50+AC50+AE50+AG50+AI50+AK50</f>
        <v>13901</v>
      </c>
      <c r="AN50" s="23">
        <f>N50+Z50+AB50+AD50+AF50+AH50+AJ50+AL50</f>
        <v>12013.050000000001</v>
      </c>
      <c r="AO50" s="23">
        <v>2087</v>
      </c>
      <c r="AP50" s="23">
        <v>1802.03</v>
      </c>
      <c r="AQ50" s="23">
        <v>0</v>
      </c>
      <c r="AR50" s="23">
        <v>0</v>
      </c>
      <c r="AS50" s="23">
        <v>0</v>
      </c>
      <c r="AT50" s="23">
        <v>0</v>
      </c>
      <c r="AU50" s="23">
        <v>208</v>
      </c>
      <c r="AV50" s="23">
        <v>553.48</v>
      </c>
      <c r="AW50" s="23">
        <v>0</v>
      </c>
      <c r="AX50" s="23">
        <v>0</v>
      </c>
      <c r="AY50" s="23">
        <v>531</v>
      </c>
      <c r="AZ50" s="23">
        <v>1399.39</v>
      </c>
      <c r="BA50" s="23">
        <v>739</v>
      </c>
      <c r="BB50" s="23">
        <v>1952.87</v>
      </c>
      <c r="BC50" s="23">
        <v>14650</v>
      </c>
      <c r="BD50" s="23">
        <v>13966.39</v>
      </c>
    </row>
    <row r="51" spans="1:56" s="21" customFormat="1" ht="15.75" x14ac:dyDescent="0.25">
      <c r="A51" s="23">
        <v>39</v>
      </c>
      <c r="B51" s="23" t="s">
        <v>79</v>
      </c>
      <c r="C51" s="110">
        <f>'Crop Loan'!G55</f>
        <v>0</v>
      </c>
      <c r="D51" s="110">
        <f>'Crop Loan'!H55</f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110">
        <f>C51+E51+I51+K51</f>
        <v>0</v>
      </c>
      <c r="N51" s="110">
        <f>D51+F51+J51+L51</f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f>O51+Q51+S51+U51+W51</f>
        <v>0</v>
      </c>
      <c r="Z51" s="23">
        <f>P51+R51+T51+V51+X51</f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f>M51+Y51+AA51+AC51+AE51+AG51+AI51+AK51</f>
        <v>0</v>
      </c>
      <c r="AN51" s="23">
        <f>N51+Z51+AB51+AD51+AF51+AH51+AJ51+AL51</f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</row>
    <row r="52" spans="1:56" s="22" customFormat="1" ht="15.75" x14ac:dyDescent="0.25">
      <c r="A52" s="24"/>
      <c r="B52" s="25" t="s">
        <v>80</v>
      </c>
      <c r="C52" s="96">
        <f>SUM(C50:C51)</f>
        <v>5988</v>
      </c>
      <c r="D52" s="96">
        <f t="shared" ref="D52:BD52" si="23">SUM(D50:D51)</f>
        <v>2744</v>
      </c>
      <c r="E52" s="96">
        <f t="shared" si="23"/>
        <v>2075</v>
      </c>
      <c r="F52" s="96">
        <f t="shared" si="23"/>
        <v>2076.08</v>
      </c>
      <c r="G52" s="96">
        <f t="shared" si="23"/>
        <v>1176</v>
      </c>
      <c r="H52" s="96">
        <f t="shared" si="23"/>
        <v>1176.3900000000001</v>
      </c>
      <c r="I52" s="96">
        <f t="shared" si="23"/>
        <v>26</v>
      </c>
      <c r="J52" s="96">
        <f t="shared" si="23"/>
        <v>25.89</v>
      </c>
      <c r="K52" s="96">
        <f t="shared" si="23"/>
        <v>648</v>
      </c>
      <c r="L52" s="96">
        <f t="shared" si="23"/>
        <v>648.22</v>
      </c>
      <c r="M52" s="96">
        <f t="shared" si="23"/>
        <v>8737</v>
      </c>
      <c r="N52" s="96">
        <f t="shared" si="23"/>
        <v>5494.1900000000005</v>
      </c>
      <c r="O52" s="96">
        <f t="shared" si="23"/>
        <v>0</v>
      </c>
      <c r="P52" s="96">
        <f t="shared" si="23"/>
        <v>0</v>
      </c>
      <c r="Q52" s="96">
        <f t="shared" si="23"/>
        <v>4692</v>
      </c>
      <c r="R52" s="96">
        <f t="shared" si="23"/>
        <v>3286.09</v>
      </c>
      <c r="S52" s="96">
        <f t="shared" si="23"/>
        <v>0</v>
      </c>
      <c r="T52" s="96">
        <f t="shared" si="23"/>
        <v>0</v>
      </c>
      <c r="U52" s="96">
        <f t="shared" si="23"/>
        <v>0</v>
      </c>
      <c r="V52" s="96">
        <f t="shared" si="23"/>
        <v>0</v>
      </c>
      <c r="W52" s="96">
        <f t="shared" si="23"/>
        <v>109</v>
      </c>
      <c r="X52" s="96">
        <f t="shared" si="23"/>
        <v>77.650000000000006</v>
      </c>
      <c r="Y52" s="96">
        <f t="shared" si="23"/>
        <v>4801</v>
      </c>
      <c r="Z52" s="96">
        <f t="shared" si="23"/>
        <v>3363.7400000000002</v>
      </c>
      <c r="AA52" s="96">
        <f t="shared" si="23"/>
        <v>2</v>
      </c>
      <c r="AB52" s="96">
        <f t="shared" si="23"/>
        <v>8.85</v>
      </c>
      <c r="AC52" s="96">
        <f t="shared" si="23"/>
        <v>33</v>
      </c>
      <c r="AD52" s="96">
        <f t="shared" si="23"/>
        <v>265.97000000000003</v>
      </c>
      <c r="AE52" s="96">
        <f t="shared" si="23"/>
        <v>114</v>
      </c>
      <c r="AF52" s="96">
        <f t="shared" si="23"/>
        <v>1001.92</v>
      </c>
      <c r="AG52" s="96">
        <f t="shared" si="23"/>
        <v>2</v>
      </c>
      <c r="AH52" s="96">
        <f t="shared" si="23"/>
        <v>7.74</v>
      </c>
      <c r="AI52" s="96">
        <f t="shared" si="23"/>
        <v>210</v>
      </c>
      <c r="AJ52" s="96">
        <f t="shared" si="23"/>
        <v>1868.36</v>
      </c>
      <c r="AK52" s="96">
        <f t="shared" si="23"/>
        <v>2</v>
      </c>
      <c r="AL52" s="96">
        <f t="shared" si="23"/>
        <v>2.2799999999999998</v>
      </c>
      <c r="AM52" s="96">
        <f t="shared" si="23"/>
        <v>13901</v>
      </c>
      <c r="AN52" s="96">
        <f t="shared" si="23"/>
        <v>12013.050000000001</v>
      </c>
      <c r="AO52" s="96">
        <f t="shared" si="23"/>
        <v>2087</v>
      </c>
      <c r="AP52" s="96">
        <f t="shared" si="23"/>
        <v>1802.03</v>
      </c>
      <c r="AQ52" s="96">
        <f t="shared" si="23"/>
        <v>0</v>
      </c>
      <c r="AR52" s="96">
        <f t="shared" si="23"/>
        <v>0</v>
      </c>
      <c r="AS52" s="96">
        <f t="shared" si="23"/>
        <v>0</v>
      </c>
      <c r="AT52" s="96">
        <f t="shared" si="23"/>
        <v>0</v>
      </c>
      <c r="AU52" s="96">
        <f t="shared" si="23"/>
        <v>208</v>
      </c>
      <c r="AV52" s="96">
        <f t="shared" si="23"/>
        <v>553.48</v>
      </c>
      <c r="AW52" s="96">
        <f t="shared" si="23"/>
        <v>0</v>
      </c>
      <c r="AX52" s="96">
        <f t="shared" si="23"/>
        <v>0</v>
      </c>
      <c r="AY52" s="96">
        <f t="shared" si="23"/>
        <v>531</v>
      </c>
      <c r="AZ52" s="96">
        <f t="shared" si="23"/>
        <v>1399.39</v>
      </c>
      <c r="BA52" s="96">
        <f t="shared" si="23"/>
        <v>739</v>
      </c>
      <c r="BB52" s="96">
        <f t="shared" si="23"/>
        <v>1952.87</v>
      </c>
      <c r="BC52" s="96">
        <f t="shared" si="23"/>
        <v>14650</v>
      </c>
      <c r="BD52" s="96">
        <f t="shared" si="23"/>
        <v>13966.39</v>
      </c>
    </row>
    <row r="53" spans="1:56" s="21" customFormat="1" ht="15.75" x14ac:dyDescent="0.25">
      <c r="A53" s="23">
        <v>40</v>
      </c>
      <c r="B53" s="23" t="s">
        <v>81</v>
      </c>
      <c r="C53" s="110">
        <f>'Crop Loan'!G57</f>
        <v>374905</v>
      </c>
      <c r="D53" s="110">
        <f>'Crop Loan'!H57</f>
        <v>288792</v>
      </c>
      <c r="E53" s="23">
        <v>78977</v>
      </c>
      <c r="F53" s="23">
        <v>78746.91</v>
      </c>
      <c r="G53" s="23">
        <v>24785</v>
      </c>
      <c r="H53" s="23">
        <v>24749.25</v>
      </c>
      <c r="I53" s="23">
        <v>10100</v>
      </c>
      <c r="J53" s="23">
        <v>9994.9699999999993</v>
      </c>
      <c r="K53" s="23">
        <v>4228</v>
      </c>
      <c r="L53" s="23">
        <v>4251.26</v>
      </c>
      <c r="M53" s="110">
        <f>C53+E53+I53+K53</f>
        <v>468210</v>
      </c>
      <c r="N53" s="110">
        <f>D53+F53+J53+L53</f>
        <v>381785.14</v>
      </c>
      <c r="O53" s="23">
        <v>0</v>
      </c>
      <c r="P53" s="23">
        <v>0</v>
      </c>
      <c r="Q53" s="23">
        <v>31342</v>
      </c>
      <c r="R53" s="23">
        <v>21992.52</v>
      </c>
      <c r="S53" s="23">
        <v>0</v>
      </c>
      <c r="T53" s="23">
        <v>0</v>
      </c>
      <c r="U53" s="23">
        <v>4937</v>
      </c>
      <c r="V53" s="23">
        <v>3456.73</v>
      </c>
      <c r="W53" s="23">
        <v>891</v>
      </c>
      <c r="X53" s="23">
        <v>547.66</v>
      </c>
      <c r="Y53" s="23">
        <f>O53+Q53+S53+U53+W53</f>
        <v>37170</v>
      </c>
      <c r="Z53" s="23">
        <f>P53+R53+T53+V53+X53</f>
        <v>25996.91</v>
      </c>
      <c r="AA53" s="23">
        <v>10</v>
      </c>
      <c r="AB53" s="23">
        <v>17.5</v>
      </c>
      <c r="AC53" s="23">
        <v>312</v>
      </c>
      <c r="AD53" s="23">
        <v>2012.94</v>
      </c>
      <c r="AE53" s="23">
        <v>812</v>
      </c>
      <c r="AF53" s="23">
        <v>7456.9</v>
      </c>
      <c r="AG53" s="23">
        <v>45</v>
      </c>
      <c r="AH53" s="23">
        <v>108.25</v>
      </c>
      <c r="AI53" s="23">
        <v>1675</v>
      </c>
      <c r="AJ53" s="23">
        <v>14226.1</v>
      </c>
      <c r="AK53" s="23">
        <v>10</v>
      </c>
      <c r="AL53" s="23">
        <v>25.17</v>
      </c>
      <c r="AM53" s="23">
        <f>M53+Y53+AA53+AC53+AE53+AG53+AI53+AK53</f>
        <v>508244</v>
      </c>
      <c r="AN53" s="23">
        <f>N53+Z53+AB53+AD53+AF53+AH53+AJ53+AL53</f>
        <v>431628.91</v>
      </c>
      <c r="AO53" s="23">
        <v>76237</v>
      </c>
      <c r="AP53" s="23">
        <v>64738.12</v>
      </c>
      <c r="AQ53" s="23">
        <v>0</v>
      </c>
      <c r="AR53" s="23">
        <v>0</v>
      </c>
      <c r="AS53" s="23">
        <v>0</v>
      </c>
      <c r="AT53" s="23">
        <v>0</v>
      </c>
      <c r="AU53" s="23">
        <v>2087</v>
      </c>
      <c r="AV53" s="23">
        <v>5379.21</v>
      </c>
      <c r="AW53" s="23">
        <v>0</v>
      </c>
      <c r="AX53" s="23">
        <v>0</v>
      </c>
      <c r="AY53" s="23">
        <v>4870</v>
      </c>
      <c r="AZ53" s="23">
        <v>12620.15</v>
      </c>
      <c r="BA53" s="23">
        <v>6957</v>
      </c>
      <c r="BB53" s="23">
        <v>17999.36</v>
      </c>
      <c r="BC53" s="23">
        <v>515201</v>
      </c>
      <c r="BD53" s="23">
        <v>449586.74</v>
      </c>
    </row>
    <row r="54" spans="1:56" s="22" customFormat="1" ht="15.75" x14ac:dyDescent="0.25">
      <c r="A54" s="24"/>
      <c r="B54" s="25" t="s">
        <v>82</v>
      </c>
      <c r="C54" s="109">
        <f>C53</f>
        <v>374905</v>
      </c>
      <c r="D54" s="109">
        <f t="shared" ref="D54:BD54" si="24">D53</f>
        <v>288792</v>
      </c>
      <c r="E54" s="109">
        <f t="shared" si="24"/>
        <v>78977</v>
      </c>
      <c r="F54" s="109">
        <f t="shared" si="24"/>
        <v>78746.91</v>
      </c>
      <c r="G54" s="109">
        <f t="shared" si="24"/>
        <v>24785</v>
      </c>
      <c r="H54" s="109">
        <f t="shared" si="24"/>
        <v>24749.25</v>
      </c>
      <c r="I54" s="109">
        <f t="shared" si="24"/>
        <v>10100</v>
      </c>
      <c r="J54" s="109">
        <f t="shared" si="24"/>
        <v>9994.9699999999993</v>
      </c>
      <c r="K54" s="109">
        <f t="shared" si="24"/>
        <v>4228</v>
      </c>
      <c r="L54" s="109">
        <f t="shared" si="24"/>
        <v>4251.26</v>
      </c>
      <c r="M54" s="109">
        <f t="shared" si="24"/>
        <v>468210</v>
      </c>
      <c r="N54" s="109">
        <f t="shared" si="24"/>
        <v>381785.14</v>
      </c>
      <c r="O54" s="109">
        <f t="shared" si="24"/>
        <v>0</v>
      </c>
      <c r="P54" s="109">
        <f t="shared" si="24"/>
        <v>0</v>
      </c>
      <c r="Q54" s="109">
        <f t="shared" si="24"/>
        <v>31342</v>
      </c>
      <c r="R54" s="109">
        <f t="shared" si="24"/>
        <v>21992.52</v>
      </c>
      <c r="S54" s="109">
        <f t="shared" si="24"/>
        <v>0</v>
      </c>
      <c r="T54" s="109">
        <f t="shared" si="24"/>
        <v>0</v>
      </c>
      <c r="U54" s="109">
        <f t="shared" si="24"/>
        <v>4937</v>
      </c>
      <c r="V54" s="109">
        <f t="shared" si="24"/>
        <v>3456.73</v>
      </c>
      <c r="W54" s="109">
        <f t="shared" si="24"/>
        <v>891</v>
      </c>
      <c r="X54" s="109">
        <f t="shared" si="24"/>
        <v>547.66</v>
      </c>
      <c r="Y54" s="109">
        <f t="shared" si="24"/>
        <v>37170</v>
      </c>
      <c r="Z54" s="109">
        <f t="shared" si="24"/>
        <v>25996.91</v>
      </c>
      <c r="AA54" s="109">
        <f t="shared" si="24"/>
        <v>10</v>
      </c>
      <c r="AB54" s="109">
        <f t="shared" si="24"/>
        <v>17.5</v>
      </c>
      <c r="AC54" s="109">
        <f t="shared" si="24"/>
        <v>312</v>
      </c>
      <c r="AD54" s="109">
        <f t="shared" si="24"/>
        <v>2012.94</v>
      </c>
      <c r="AE54" s="109">
        <f t="shared" si="24"/>
        <v>812</v>
      </c>
      <c r="AF54" s="109">
        <f t="shared" si="24"/>
        <v>7456.9</v>
      </c>
      <c r="AG54" s="109">
        <f t="shared" si="24"/>
        <v>45</v>
      </c>
      <c r="AH54" s="109">
        <f t="shared" si="24"/>
        <v>108.25</v>
      </c>
      <c r="AI54" s="109">
        <f t="shared" si="24"/>
        <v>1675</v>
      </c>
      <c r="AJ54" s="109">
        <f t="shared" si="24"/>
        <v>14226.1</v>
      </c>
      <c r="AK54" s="109">
        <f t="shared" si="24"/>
        <v>10</v>
      </c>
      <c r="AL54" s="109">
        <f t="shared" si="24"/>
        <v>25.17</v>
      </c>
      <c r="AM54" s="109">
        <f t="shared" si="24"/>
        <v>508244</v>
      </c>
      <c r="AN54" s="109">
        <f t="shared" si="24"/>
        <v>431628.91</v>
      </c>
      <c r="AO54" s="109">
        <f t="shared" si="24"/>
        <v>76237</v>
      </c>
      <c r="AP54" s="109">
        <f t="shared" si="24"/>
        <v>64738.12</v>
      </c>
      <c r="AQ54" s="109">
        <f t="shared" si="24"/>
        <v>0</v>
      </c>
      <c r="AR54" s="109">
        <f t="shared" si="24"/>
        <v>0</v>
      </c>
      <c r="AS54" s="109">
        <f t="shared" si="24"/>
        <v>0</v>
      </c>
      <c r="AT54" s="109">
        <f t="shared" si="24"/>
        <v>0</v>
      </c>
      <c r="AU54" s="109">
        <f t="shared" si="24"/>
        <v>2087</v>
      </c>
      <c r="AV54" s="109">
        <f t="shared" si="24"/>
        <v>5379.21</v>
      </c>
      <c r="AW54" s="109">
        <f t="shared" si="24"/>
        <v>0</v>
      </c>
      <c r="AX54" s="109">
        <f t="shared" si="24"/>
        <v>0</v>
      </c>
      <c r="AY54" s="109">
        <f t="shared" si="24"/>
        <v>4870</v>
      </c>
      <c r="AZ54" s="109">
        <f t="shared" si="24"/>
        <v>12620.15</v>
      </c>
      <c r="BA54" s="109">
        <f t="shared" si="24"/>
        <v>6957</v>
      </c>
      <c r="BB54" s="109">
        <f t="shared" si="24"/>
        <v>17999.36</v>
      </c>
      <c r="BC54" s="109">
        <f t="shared" si="24"/>
        <v>515201</v>
      </c>
      <c r="BD54" s="109">
        <f t="shared" si="24"/>
        <v>449586.74</v>
      </c>
    </row>
    <row r="55" spans="1:56" s="21" customFormat="1" ht="15.75" x14ac:dyDescent="0.25">
      <c r="A55" s="23">
        <v>42</v>
      </c>
      <c r="B55" s="23" t="s">
        <v>83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110">
        <f t="shared" ref="M55:N58" si="25">C55+E55+I55+K55</f>
        <v>0</v>
      </c>
      <c r="N55" s="110">
        <f t="shared" si="25"/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f t="shared" ref="Y55:Z58" si="26">O55+Q55+S55+U55+W55</f>
        <v>0</v>
      </c>
      <c r="Z55" s="23">
        <f t="shared" si="26"/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f t="shared" ref="AM55:AN58" si="27">M55+Y55+AA55+AC55+AE55+AG55+AI55+AK55</f>
        <v>0</v>
      </c>
      <c r="AN55" s="23">
        <f t="shared" si="27"/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</row>
    <row r="56" spans="1:56" s="21" customFormat="1" ht="15.75" x14ac:dyDescent="0.25">
      <c r="A56" s="23">
        <v>43</v>
      </c>
      <c r="B56" s="23" t="s">
        <v>84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110">
        <f t="shared" si="25"/>
        <v>0</v>
      </c>
      <c r="N56" s="110">
        <f t="shared" si="25"/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f t="shared" si="26"/>
        <v>0</v>
      </c>
      <c r="Z56" s="23">
        <f t="shared" si="26"/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f t="shared" si="27"/>
        <v>0</v>
      </c>
      <c r="AN56" s="23">
        <f t="shared" si="27"/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</row>
    <row r="57" spans="1:56" s="21" customFormat="1" ht="15.75" x14ac:dyDescent="0.25">
      <c r="A57" s="23">
        <v>44</v>
      </c>
      <c r="B57" s="23" t="s">
        <v>85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110">
        <f t="shared" si="25"/>
        <v>0</v>
      </c>
      <c r="N57" s="110">
        <f t="shared" si="25"/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f t="shared" si="26"/>
        <v>0</v>
      </c>
      <c r="Z57" s="23">
        <f t="shared" si="26"/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f t="shared" si="27"/>
        <v>0</v>
      </c>
      <c r="AN57" s="23">
        <f t="shared" si="27"/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</row>
    <row r="58" spans="1:56" s="21" customFormat="1" ht="15.75" x14ac:dyDescent="0.25">
      <c r="A58" s="23">
        <v>45</v>
      </c>
      <c r="B58" s="23" t="s">
        <v>86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110">
        <f t="shared" si="25"/>
        <v>0</v>
      </c>
      <c r="N58" s="110">
        <f t="shared" si="25"/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f t="shared" si="26"/>
        <v>0</v>
      </c>
      <c r="Z58" s="23">
        <f t="shared" si="26"/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f t="shared" si="27"/>
        <v>0</v>
      </c>
      <c r="AN58" s="23">
        <f t="shared" si="27"/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</row>
    <row r="59" spans="1:56" s="22" customFormat="1" ht="15.75" x14ac:dyDescent="0.25">
      <c r="A59" s="24"/>
      <c r="B59" s="25" t="s">
        <v>87</v>
      </c>
      <c r="C59" s="96">
        <f>SUM(C55:C58)</f>
        <v>0</v>
      </c>
      <c r="D59" s="96">
        <f t="shared" ref="D59:BD59" si="28">SUM(D55:D58)</f>
        <v>0</v>
      </c>
      <c r="E59" s="96">
        <f t="shared" si="28"/>
        <v>0</v>
      </c>
      <c r="F59" s="96">
        <f t="shared" si="28"/>
        <v>0</v>
      </c>
      <c r="G59" s="96">
        <f t="shared" si="28"/>
        <v>0</v>
      </c>
      <c r="H59" s="96">
        <f t="shared" si="28"/>
        <v>0</v>
      </c>
      <c r="I59" s="96">
        <f t="shared" si="28"/>
        <v>0</v>
      </c>
      <c r="J59" s="96">
        <f t="shared" si="28"/>
        <v>0</v>
      </c>
      <c r="K59" s="96">
        <f t="shared" si="28"/>
        <v>0</v>
      </c>
      <c r="L59" s="96">
        <f t="shared" si="28"/>
        <v>0</v>
      </c>
      <c r="M59" s="96">
        <f t="shared" si="28"/>
        <v>0</v>
      </c>
      <c r="N59" s="96">
        <f t="shared" si="28"/>
        <v>0</v>
      </c>
      <c r="O59" s="96">
        <f t="shared" si="28"/>
        <v>0</v>
      </c>
      <c r="P59" s="96">
        <f t="shared" si="28"/>
        <v>0</v>
      </c>
      <c r="Q59" s="96">
        <f t="shared" si="28"/>
        <v>0</v>
      </c>
      <c r="R59" s="96">
        <f t="shared" si="28"/>
        <v>0</v>
      </c>
      <c r="S59" s="96">
        <f t="shared" si="28"/>
        <v>0</v>
      </c>
      <c r="T59" s="96">
        <f t="shared" si="28"/>
        <v>0</v>
      </c>
      <c r="U59" s="96">
        <f t="shared" si="28"/>
        <v>0</v>
      </c>
      <c r="V59" s="96">
        <f t="shared" si="28"/>
        <v>0</v>
      </c>
      <c r="W59" s="96">
        <f t="shared" si="28"/>
        <v>0</v>
      </c>
      <c r="X59" s="96">
        <f t="shared" si="28"/>
        <v>0</v>
      </c>
      <c r="Y59" s="96">
        <f t="shared" si="28"/>
        <v>0</v>
      </c>
      <c r="Z59" s="96">
        <f t="shared" si="28"/>
        <v>0</v>
      </c>
      <c r="AA59" s="96">
        <f t="shared" si="28"/>
        <v>0</v>
      </c>
      <c r="AB59" s="96">
        <f t="shared" si="28"/>
        <v>0</v>
      </c>
      <c r="AC59" s="96">
        <f t="shared" si="28"/>
        <v>0</v>
      </c>
      <c r="AD59" s="96">
        <f t="shared" si="28"/>
        <v>0</v>
      </c>
      <c r="AE59" s="96">
        <f t="shared" si="28"/>
        <v>0</v>
      </c>
      <c r="AF59" s="96">
        <f t="shared" si="28"/>
        <v>0</v>
      </c>
      <c r="AG59" s="96">
        <f t="shared" si="28"/>
        <v>0</v>
      </c>
      <c r="AH59" s="96">
        <f t="shared" si="28"/>
        <v>0</v>
      </c>
      <c r="AI59" s="96">
        <f t="shared" si="28"/>
        <v>0</v>
      </c>
      <c r="AJ59" s="96">
        <f t="shared" si="28"/>
        <v>0</v>
      </c>
      <c r="AK59" s="96">
        <f t="shared" si="28"/>
        <v>0</v>
      </c>
      <c r="AL59" s="96">
        <f t="shared" si="28"/>
        <v>0</v>
      </c>
      <c r="AM59" s="96">
        <f t="shared" si="28"/>
        <v>0</v>
      </c>
      <c r="AN59" s="96">
        <f t="shared" si="28"/>
        <v>0</v>
      </c>
      <c r="AO59" s="96">
        <f t="shared" si="28"/>
        <v>0</v>
      </c>
      <c r="AP59" s="96">
        <f t="shared" si="28"/>
        <v>0</v>
      </c>
      <c r="AQ59" s="96">
        <f t="shared" si="28"/>
        <v>0</v>
      </c>
      <c r="AR59" s="96">
        <f t="shared" si="28"/>
        <v>0</v>
      </c>
      <c r="AS59" s="96">
        <f t="shared" si="28"/>
        <v>0</v>
      </c>
      <c r="AT59" s="96">
        <f t="shared" si="28"/>
        <v>0</v>
      </c>
      <c r="AU59" s="96">
        <f t="shared" si="28"/>
        <v>0</v>
      </c>
      <c r="AV59" s="96">
        <f t="shared" si="28"/>
        <v>0</v>
      </c>
      <c r="AW59" s="96">
        <f t="shared" si="28"/>
        <v>0</v>
      </c>
      <c r="AX59" s="96">
        <f t="shared" si="28"/>
        <v>0</v>
      </c>
      <c r="AY59" s="96">
        <f t="shared" si="28"/>
        <v>0</v>
      </c>
      <c r="AZ59" s="96">
        <f t="shared" si="28"/>
        <v>0</v>
      </c>
      <c r="BA59" s="96">
        <f t="shared" si="28"/>
        <v>0</v>
      </c>
      <c r="BB59" s="96">
        <f t="shared" si="28"/>
        <v>0</v>
      </c>
      <c r="BC59" s="96">
        <f t="shared" si="28"/>
        <v>0</v>
      </c>
      <c r="BD59" s="96">
        <f t="shared" si="28"/>
        <v>0</v>
      </c>
    </row>
    <row r="60" spans="1:56" s="22" customFormat="1" ht="15.75" x14ac:dyDescent="0.25">
      <c r="A60" s="24"/>
      <c r="B60" s="25" t="s">
        <v>88</v>
      </c>
      <c r="C60" s="109">
        <f>C59+C54+C52+C49+C47+C45+C35+C20</f>
        <v>764813</v>
      </c>
      <c r="D60" s="109">
        <f t="shared" ref="D60:BB60" si="29">D59+D54+D52+D49+D47+D45+D35+D20</f>
        <v>577600</v>
      </c>
      <c r="E60" s="109">
        <f t="shared" si="29"/>
        <v>163790</v>
      </c>
      <c r="F60" s="109">
        <f t="shared" si="29"/>
        <v>163565.17000000001</v>
      </c>
      <c r="G60" s="109">
        <f t="shared" si="29"/>
        <v>54425</v>
      </c>
      <c r="H60" s="109">
        <f t="shared" si="29"/>
        <v>54389.619999999995</v>
      </c>
      <c r="I60" s="109">
        <f t="shared" si="29"/>
        <v>15335</v>
      </c>
      <c r="J60" s="109">
        <f t="shared" si="29"/>
        <v>15221.239999999998</v>
      </c>
      <c r="K60" s="109">
        <f t="shared" si="29"/>
        <v>26779</v>
      </c>
      <c r="L60" s="109">
        <f t="shared" si="29"/>
        <v>26794.590000000004</v>
      </c>
      <c r="M60" s="109">
        <f t="shared" si="29"/>
        <v>970717</v>
      </c>
      <c r="N60" s="109">
        <f t="shared" si="29"/>
        <v>783181</v>
      </c>
      <c r="O60" s="109">
        <f t="shared" si="29"/>
        <v>446</v>
      </c>
      <c r="P60" s="109">
        <f t="shared" si="29"/>
        <v>312.18</v>
      </c>
      <c r="Q60" s="109">
        <f t="shared" si="29"/>
        <v>277524</v>
      </c>
      <c r="R60" s="109">
        <f t="shared" si="29"/>
        <v>194319.59</v>
      </c>
      <c r="S60" s="109">
        <f t="shared" si="29"/>
        <v>1456</v>
      </c>
      <c r="T60" s="109">
        <f t="shared" si="29"/>
        <v>1019.08</v>
      </c>
      <c r="U60" s="109">
        <f t="shared" si="29"/>
        <v>5516</v>
      </c>
      <c r="V60" s="109">
        <f t="shared" si="29"/>
        <v>3861.79</v>
      </c>
      <c r="W60" s="109">
        <f t="shared" si="29"/>
        <v>7067</v>
      </c>
      <c r="X60" s="109">
        <f t="shared" si="29"/>
        <v>4855.41</v>
      </c>
      <c r="Y60" s="109">
        <f t="shared" si="29"/>
        <v>292009</v>
      </c>
      <c r="Z60" s="109">
        <f t="shared" si="29"/>
        <v>204368.05</v>
      </c>
      <c r="AA60" s="109">
        <f t="shared" si="29"/>
        <v>351</v>
      </c>
      <c r="AB60" s="109">
        <f t="shared" si="29"/>
        <v>2029.1399999999996</v>
      </c>
      <c r="AC60" s="109">
        <f t="shared" si="29"/>
        <v>1931</v>
      </c>
      <c r="AD60" s="109">
        <f t="shared" si="29"/>
        <v>15589.480000000001</v>
      </c>
      <c r="AE60" s="109">
        <f t="shared" si="29"/>
        <v>6582</v>
      </c>
      <c r="AF60" s="109">
        <f t="shared" si="29"/>
        <v>58257.94</v>
      </c>
      <c r="AG60" s="109">
        <f t="shared" si="29"/>
        <v>390</v>
      </c>
      <c r="AH60" s="109">
        <f t="shared" si="29"/>
        <v>2250.75</v>
      </c>
      <c r="AI60" s="109">
        <f t="shared" si="29"/>
        <v>12590</v>
      </c>
      <c r="AJ60" s="109">
        <f t="shared" si="29"/>
        <v>110329.60999999999</v>
      </c>
      <c r="AK60" s="109">
        <f t="shared" si="29"/>
        <v>368</v>
      </c>
      <c r="AL60" s="109">
        <f t="shared" si="29"/>
        <v>2599</v>
      </c>
      <c r="AM60" s="109">
        <f>M60+Y60+AA60+AC60+AE60+AG60+AI60+AK60</f>
        <v>1284938</v>
      </c>
      <c r="AN60" s="109">
        <f>N60+Z60+AB60+AD60+AF60+AH60+AJ60+AL60</f>
        <v>1178604.9700000002</v>
      </c>
      <c r="AO60" s="109">
        <f t="shared" si="29"/>
        <v>192751</v>
      </c>
      <c r="AP60" s="109">
        <f t="shared" si="29"/>
        <v>176784.76</v>
      </c>
      <c r="AQ60" s="109">
        <f t="shared" si="29"/>
        <v>0</v>
      </c>
      <c r="AR60" s="109">
        <f t="shared" si="29"/>
        <v>0</v>
      </c>
      <c r="AS60" s="109">
        <f t="shared" si="29"/>
        <v>0</v>
      </c>
      <c r="AT60" s="109">
        <f t="shared" si="29"/>
        <v>0</v>
      </c>
      <c r="AU60" s="109">
        <f t="shared" si="29"/>
        <v>13528</v>
      </c>
      <c r="AV60" s="109">
        <f t="shared" si="29"/>
        <v>35660.409999999996</v>
      </c>
      <c r="AW60" s="109">
        <f t="shared" si="29"/>
        <v>0</v>
      </c>
      <c r="AX60" s="109">
        <f t="shared" si="29"/>
        <v>0</v>
      </c>
      <c r="AY60" s="109">
        <f t="shared" si="29"/>
        <v>31935</v>
      </c>
      <c r="AZ60" s="109">
        <f t="shared" si="29"/>
        <v>84299.959999999992</v>
      </c>
      <c r="BA60" s="109">
        <f t="shared" si="29"/>
        <v>45463</v>
      </c>
      <c r="BB60" s="109">
        <f t="shared" si="29"/>
        <v>119960.37</v>
      </c>
      <c r="BC60" s="109">
        <f>AM60+BA60</f>
        <v>1330401</v>
      </c>
      <c r="BD60" s="109">
        <f>AN60+BB60</f>
        <v>1298565.3400000003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D60"/>
  <sheetViews>
    <sheetView workbookViewId="0">
      <pane xSplit="2" ySplit="7" topLeftCell="C8" activePane="bottomRight" state="frozen"/>
      <selection activeCell="A4" sqref="A4:B4"/>
      <selection pane="topRight" activeCell="A4" sqref="A4:B4"/>
      <selection pane="bottomLeft" activeCell="A4" sqref="A4:B4"/>
      <selection pane="bottomRight" activeCell="G1" sqref="G1"/>
    </sheetView>
  </sheetViews>
  <sheetFormatPr defaultRowHeight="15" x14ac:dyDescent="0.25"/>
  <cols>
    <col min="1" max="1" width="6.28515625" customWidth="1"/>
    <col min="2" max="2" width="30.2851562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15.75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thickBot="1" x14ac:dyDescent="0.45">
      <c r="B4" t="s">
        <v>89</v>
      </c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15.75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14" customFormat="1" ht="14.25" x14ac:dyDescent="0.2">
      <c r="A8" s="116">
        <v>1</v>
      </c>
      <c r="B8" s="116" t="s">
        <v>36</v>
      </c>
      <c r="C8" s="186">
        <v>3500</v>
      </c>
      <c r="D8" s="186">
        <f>'Crop Loan'!N11</f>
        <v>2799</v>
      </c>
      <c r="E8" s="116">
        <v>193</v>
      </c>
      <c r="F8" s="116">
        <v>200</v>
      </c>
      <c r="G8" s="116">
        <v>155</v>
      </c>
      <c r="H8" s="116">
        <v>8</v>
      </c>
      <c r="I8" s="116">
        <v>71</v>
      </c>
      <c r="J8" s="116">
        <v>95</v>
      </c>
      <c r="K8" s="116">
        <v>30</v>
      </c>
      <c r="L8" s="116">
        <v>74</v>
      </c>
      <c r="M8" s="186">
        <f>C8+E8+I8+K8</f>
        <v>3794</v>
      </c>
      <c r="N8" s="186">
        <f>D8+F8+J8+L8</f>
        <v>3168</v>
      </c>
      <c r="O8" s="116">
        <v>151</v>
      </c>
      <c r="P8" s="116">
        <v>800</v>
      </c>
      <c r="Q8" s="116">
        <v>89</v>
      </c>
      <c r="R8" s="116">
        <v>480</v>
      </c>
      <c r="S8" s="116">
        <v>60</v>
      </c>
      <c r="T8" s="116">
        <v>320</v>
      </c>
      <c r="U8" s="116">
        <v>0</v>
      </c>
      <c r="V8" s="116">
        <v>0</v>
      </c>
      <c r="W8" s="116">
        <v>0</v>
      </c>
      <c r="X8" s="116">
        <v>0</v>
      </c>
      <c r="Y8" s="116">
        <f>O8+Q8+S8+U8+W8</f>
        <v>300</v>
      </c>
      <c r="Z8" s="116">
        <f>P8+R8+T8+V8+X8</f>
        <v>1600</v>
      </c>
      <c r="AA8" s="116">
        <v>0</v>
      </c>
      <c r="AB8" s="116">
        <v>0</v>
      </c>
      <c r="AC8" s="116">
        <v>80</v>
      </c>
      <c r="AD8" s="116">
        <v>410</v>
      </c>
      <c r="AE8" s="116">
        <v>200</v>
      </c>
      <c r="AF8" s="116">
        <v>2200</v>
      </c>
      <c r="AG8" s="116">
        <v>0</v>
      </c>
      <c r="AH8" s="116">
        <v>0</v>
      </c>
      <c r="AI8" s="116">
        <v>0</v>
      </c>
      <c r="AJ8" s="116">
        <v>0</v>
      </c>
      <c r="AK8" s="116">
        <v>1000</v>
      </c>
      <c r="AL8" s="116">
        <v>2100</v>
      </c>
      <c r="AM8" s="116">
        <f>M8+Y8+AA8+AC8+AE8+AG8+AI8+AK8</f>
        <v>5374</v>
      </c>
      <c r="AN8" s="116">
        <f>N8+Z8+AB8+AD8+AF8+AH8+AJ8+AL8</f>
        <v>9478</v>
      </c>
      <c r="AO8" s="116">
        <v>557</v>
      </c>
      <c r="AP8" s="116">
        <v>977.3</v>
      </c>
      <c r="AQ8" s="116">
        <v>0</v>
      </c>
      <c r="AR8" s="116">
        <v>0</v>
      </c>
      <c r="AS8" s="116">
        <v>0</v>
      </c>
      <c r="AT8" s="116">
        <v>0</v>
      </c>
      <c r="AU8" s="116">
        <v>1</v>
      </c>
      <c r="AV8" s="116">
        <v>20.65</v>
      </c>
      <c r="AW8" s="116">
        <v>8</v>
      </c>
      <c r="AX8" s="116">
        <v>40.11</v>
      </c>
      <c r="AY8" s="116">
        <v>291</v>
      </c>
      <c r="AZ8" s="116">
        <v>439.24</v>
      </c>
      <c r="BA8" s="116">
        <f>AQ8+AS8+AU8+AW8+AY8</f>
        <v>300</v>
      </c>
      <c r="BB8" s="116">
        <v>500</v>
      </c>
      <c r="BC8" s="116">
        <v>5874</v>
      </c>
      <c r="BD8" s="116">
        <v>10273</v>
      </c>
    </row>
    <row r="9" spans="1:56" s="114" customFormat="1" ht="14.25" x14ac:dyDescent="0.2">
      <c r="A9" s="116">
        <v>2</v>
      </c>
      <c r="B9" s="116" t="s">
        <v>37</v>
      </c>
      <c r="C9" s="186">
        <v>1250</v>
      </c>
      <c r="D9" s="186">
        <f>'Crop Loan'!N12</f>
        <v>991</v>
      </c>
      <c r="E9" s="116">
        <v>150</v>
      </c>
      <c r="F9" s="116">
        <v>200</v>
      </c>
      <c r="G9" s="116">
        <v>112</v>
      </c>
      <c r="H9" s="116">
        <v>5</v>
      </c>
      <c r="I9" s="116">
        <v>51</v>
      </c>
      <c r="J9" s="116">
        <v>55.000000000000007</v>
      </c>
      <c r="K9" s="116">
        <v>94</v>
      </c>
      <c r="L9" s="116">
        <v>100</v>
      </c>
      <c r="M9" s="186">
        <f t="shared" ref="M9:M19" si="0">C9+E9+I9+K9</f>
        <v>1545</v>
      </c>
      <c r="N9" s="186">
        <f t="shared" ref="N9:N19" si="1">D9+F9+J9+L9</f>
        <v>1346</v>
      </c>
      <c r="O9" s="116">
        <v>151</v>
      </c>
      <c r="P9" s="116">
        <v>850</v>
      </c>
      <c r="Q9" s="116">
        <v>91</v>
      </c>
      <c r="R9" s="116">
        <v>510</v>
      </c>
      <c r="S9" s="116">
        <v>58</v>
      </c>
      <c r="T9" s="116">
        <v>340</v>
      </c>
      <c r="U9" s="116">
        <v>0</v>
      </c>
      <c r="V9" s="116">
        <v>0</v>
      </c>
      <c r="W9" s="116">
        <v>0</v>
      </c>
      <c r="X9" s="116">
        <v>0</v>
      </c>
      <c r="Y9" s="116">
        <f t="shared" ref="Y9:Y19" si="2">O9+Q9+S9+U9+W9</f>
        <v>300</v>
      </c>
      <c r="Z9" s="116">
        <f t="shared" ref="Z9:Z19" si="3">P9+R9+T9+V9+X9</f>
        <v>1700</v>
      </c>
      <c r="AA9" s="116">
        <v>0</v>
      </c>
      <c r="AB9" s="116">
        <v>0</v>
      </c>
      <c r="AC9" s="116">
        <v>125</v>
      </c>
      <c r="AD9" s="116">
        <v>630</v>
      </c>
      <c r="AE9" s="116">
        <v>250</v>
      </c>
      <c r="AF9" s="116">
        <v>2500</v>
      </c>
      <c r="AG9" s="116">
        <v>0</v>
      </c>
      <c r="AH9" s="116">
        <v>0</v>
      </c>
      <c r="AI9" s="116">
        <v>0</v>
      </c>
      <c r="AJ9" s="116">
        <v>0</v>
      </c>
      <c r="AK9" s="116">
        <v>1000</v>
      </c>
      <c r="AL9" s="116">
        <v>3400</v>
      </c>
      <c r="AM9" s="116">
        <f t="shared" ref="AM9:AM19" si="4">M9+Y9+AA9+AC9+AE9+AG9+AI9+AK9</f>
        <v>3220</v>
      </c>
      <c r="AN9" s="116">
        <f t="shared" ref="AN9:AN19" si="5">N9+Z9+AB9+AD9+AF9+AH9+AJ9+AL9</f>
        <v>9576</v>
      </c>
      <c r="AO9" s="116">
        <v>327</v>
      </c>
      <c r="AP9" s="116">
        <v>960</v>
      </c>
      <c r="AQ9" s="116">
        <v>0</v>
      </c>
      <c r="AR9" s="116">
        <v>0</v>
      </c>
      <c r="AS9" s="116">
        <v>0</v>
      </c>
      <c r="AT9" s="116">
        <v>0</v>
      </c>
      <c r="AU9" s="116">
        <v>3</v>
      </c>
      <c r="AV9" s="116">
        <v>110.58</v>
      </c>
      <c r="AW9" s="116">
        <v>21</v>
      </c>
      <c r="AX9" s="116">
        <v>110.58</v>
      </c>
      <c r="AY9" s="116">
        <v>776</v>
      </c>
      <c r="AZ9" s="116">
        <v>978.84</v>
      </c>
      <c r="BA9" s="116">
        <v>800</v>
      </c>
      <c r="BB9" s="116">
        <v>1200</v>
      </c>
      <c r="BC9" s="116">
        <v>4082</v>
      </c>
      <c r="BD9" s="116">
        <v>10800</v>
      </c>
    </row>
    <row r="10" spans="1:56" s="114" customFormat="1" ht="14.25" x14ac:dyDescent="0.2">
      <c r="A10" s="116">
        <v>3</v>
      </c>
      <c r="B10" s="116" t="s">
        <v>38</v>
      </c>
      <c r="C10" s="186">
        <v>7800</v>
      </c>
      <c r="D10" s="186">
        <f>'Crop Loan'!N13</f>
        <v>6250</v>
      </c>
      <c r="E10" s="116">
        <v>750</v>
      </c>
      <c r="F10" s="116">
        <v>1000</v>
      </c>
      <c r="G10" s="116">
        <v>982</v>
      </c>
      <c r="H10" s="116">
        <v>44</v>
      </c>
      <c r="I10" s="116">
        <v>451</v>
      </c>
      <c r="J10" s="116">
        <v>564</v>
      </c>
      <c r="K10" s="116">
        <v>550</v>
      </c>
      <c r="L10" s="116">
        <v>673</v>
      </c>
      <c r="M10" s="186">
        <f t="shared" si="0"/>
        <v>9551</v>
      </c>
      <c r="N10" s="186">
        <f t="shared" si="1"/>
        <v>8487</v>
      </c>
      <c r="O10" s="116">
        <v>753</v>
      </c>
      <c r="P10" s="116">
        <v>3750</v>
      </c>
      <c r="Q10" s="116">
        <v>452</v>
      </c>
      <c r="R10" s="116">
        <v>2250</v>
      </c>
      <c r="S10" s="116">
        <v>295</v>
      </c>
      <c r="T10" s="116">
        <v>1500</v>
      </c>
      <c r="U10" s="116">
        <v>0</v>
      </c>
      <c r="V10" s="116">
        <v>0</v>
      </c>
      <c r="W10" s="116">
        <v>0</v>
      </c>
      <c r="X10" s="116">
        <v>0</v>
      </c>
      <c r="Y10" s="116">
        <f t="shared" si="2"/>
        <v>1500</v>
      </c>
      <c r="Z10" s="116">
        <f t="shared" si="3"/>
        <v>7500</v>
      </c>
      <c r="AA10" s="116">
        <v>0</v>
      </c>
      <c r="AB10" s="116">
        <v>0</v>
      </c>
      <c r="AC10" s="116">
        <v>230</v>
      </c>
      <c r="AD10" s="116">
        <v>1150</v>
      </c>
      <c r="AE10" s="116">
        <v>690</v>
      </c>
      <c r="AF10" s="116">
        <v>6900</v>
      </c>
      <c r="AG10" s="116">
        <v>0</v>
      </c>
      <c r="AH10" s="116">
        <v>0</v>
      </c>
      <c r="AI10" s="116">
        <v>0</v>
      </c>
      <c r="AJ10" s="116">
        <v>0</v>
      </c>
      <c r="AK10" s="116">
        <v>2000</v>
      </c>
      <c r="AL10" s="116">
        <v>5500</v>
      </c>
      <c r="AM10" s="116">
        <f t="shared" si="4"/>
        <v>13971</v>
      </c>
      <c r="AN10" s="116">
        <f t="shared" si="5"/>
        <v>29537</v>
      </c>
      <c r="AO10" s="116">
        <v>1535</v>
      </c>
      <c r="AP10" s="116">
        <v>3119.7</v>
      </c>
      <c r="AQ10" s="116">
        <v>0</v>
      </c>
      <c r="AR10" s="116">
        <v>0</v>
      </c>
      <c r="AS10" s="116">
        <v>0</v>
      </c>
      <c r="AT10" s="116">
        <v>0</v>
      </c>
      <c r="AU10" s="116">
        <v>7</v>
      </c>
      <c r="AV10" s="116">
        <v>224.46</v>
      </c>
      <c r="AW10" s="116">
        <v>67</v>
      </c>
      <c r="AX10" s="116">
        <v>332.52</v>
      </c>
      <c r="AY10" s="116">
        <v>1676</v>
      </c>
      <c r="AZ10" s="116">
        <v>2943.02</v>
      </c>
      <c r="BA10" s="116">
        <v>1750</v>
      </c>
      <c r="BB10" s="116">
        <v>3500</v>
      </c>
      <c r="BC10" s="116">
        <v>17088</v>
      </c>
      <c r="BD10" s="116">
        <v>34697</v>
      </c>
    </row>
    <row r="11" spans="1:56" s="114" customFormat="1" ht="14.25" x14ac:dyDescent="0.2">
      <c r="A11" s="116">
        <v>4</v>
      </c>
      <c r="B11" s="116" t="s">
        <v>39</v>
      </c>
      <c r="C11" s="186">
        <v>3100</v>
      </c>
      <c r="D11" s="186">
        <f>'Crop Loan'!N14</f>
        <v>2480</v>
      </c>
      <c r="E11" s="116">
        <v>800</v>
      </c>
      <c r="F11" s="116">
        <v>599</v>
      </c>
      <c r="G11" s="116">
        <v>490</v>
      </c>
      <c r="H11" s="116">
        <v>16</v>
      </c>
      <c r="I11" s="116">
        <v>225</v>
      </c>
      <c r="J11" s="116">
        <v>194</v>
      </c>
      <c r="K11" s="116">
        <v>100</v>
      </c>
      <c r="L11" s="116">
        <v>52</v>
      </c>
      <c r="M11" s="186">
        <f t="shared" si="0"/>
        <v>4225</v>
      </c>
      <c r="N11" s="186">
        <f t="shared" si="1"/>
        <v>3325</v>
      </c>
      <c r="O11" s="116">
        <v>125</v>
      </c>
      <c r="P11" s="116">
        <v>550</v>
      </c>
      <c r="Q11" s="116">
        <v>75</v>
      </c>
      <c r="R11" s="116">
        <v>330</v>
      </c>
      <c r="S11" s="116">
        <v>50</v>
      </c>
      <c r="T11" s="116">
        <v>220</v>
      </c>
      <c r="U11" s="116">
        <v>0</v>
      </c>
      <c r="V11" s="116">
        <v>0</v>
      </c>
      <c r="W11" s="116">
        <v>0</v>
      </c>
      <c r="X11" s="116">
        <v>0</v>
      </c>
      <c r="Y11" s="116">
        <f t="shared" si="2"/>
        <v>250</v>
      </c>
      <c r="Z11" s="116">
        <f t="shared" si="3"/>
        <v>1100</v>
      </c>
      <c r="AA11" s="116">
        <v>0</v>
      </c>
      <c r="AB11" s="116">
        <v>0</v>
      </c>
      <c r="AC11" s="116">
        <v>65</v>
      </c>
      <c r="AD11" s="116">
        <v>340</v>
      </c>
      <c r="AE11" s="116">
        <v>210</v>
      </c>
      <c r="AF11" s="116">
        <v>2000</v>
      </c>
      <c r="AG11" s="116">
        <v>0</v>
      </c>
      <c r="AH11" s="116">
        <v>0</v>
      </c>
      <c r="AI11" s="116">
        <v>0</v>
      </c>
      <c r="AJ11" s="116">
        <v>0</v>
      </c>
      <c r="AK11" s="116">
        <v>550</v>
      </c>
      <c r="AL11" s="116">
        <v>1150</v>
      </c>
      <c r="AM11" s="116">
        <f t="shared" si="4"/>
        <v>5300</v>
      </c>
      <c r="AN11" s="116">
        <f t="shared" si="5"/>
        <v>7915</v>
      </c>
      <c r="AO11" s="116">
        <v>573</v>
      </c>
      <c r="AP11" s="116">
        <v>841.5</v>
      </c>
      <c r="AQ11" s="116">
        <v>0</v>
      </c>
      <c r="AR11" s="116">
        <v>0</v>
      </c>
      <c r="AS11" s="116">
        <v>0</v>
      </c>
      <c r="AT11" s="116">
        <v>0</v>
      </c>
      <c r="AU11" s="116">
        <v>3</v>
      </c>
      <c r="AV11" s="116">
        <v>104.25</v>
      </c>
      <c r="AW11" s="116">
        <v>29</v>
      </c>
      <c r="AX11" s="116">
        <v>143.55000000000001</v>
      </c>
      <c r="AY11" s="116">
        <v>818</v>
      </c>
      <c r="AZ11" s="116">
        <v>1452.2</v>
      </c>
      <c r="BA11" s="116">
        <v>850</v>
      </c>
      <c r="BB11" s="116">
        <v>1700</v>
      </c>
      <c r="BC11" s="116">
        <v>6581</v>
      </c>
      <c r="BD11" s="116">
        <v>10115</v>
      </c>
    </row>
    <row r="12" spans="1:56" s="114" customFormat="1" ht="14.25" x14ac:dyDescent="0.2">
      <c r="A12" s="116">
        <v>5</v>
      </c>
      <c r="B12" s="116" t="s">
        <v>40</v>
      </c>
      <c r="C12" s="186">
        <v>9375</v>
      </c>
      <c r="D12" s="186">
        <f>'Crop Loan'!N15</f>
        <v>7500</v>
      </c>
      <c r="E12" s="116">
        <v>1500</v>
      </c>
      <c r="F12" s="116">
        <v>3079</v>
      </c>
      <c r="G12" s="116">
        <v>2201</v>
      </c>
      <c r="H12" s="116">
        <v>110.00000000000001</v>
      </c>
      <c r="I12" s="116">
        <v>800</v>
      </c>
      <c r="J12" s="116">
        <v>1031</v>
      </c>
      <c r="K12" s="116">
        <v>1200</v>
      </c>
      <c r="L12" s="116">
        <v>1500</v>
      </c>
      <c r="M12" s="186">
        <f t="shared" si="0"/>
        <v>12875</v>
      </c>
      <c r="N12" s="186">
        <f t="shared" si="1"/>
        <v>13110</v>
      </c>
      <c r="O12" s="116">
        <v>803</v>
      </c>
      <c r="P12" s="116">
        <v>4000</v>
      </c>
      <c r="Q12" s="116">
        <v>479</v>
      </c>
      <c r="R12" s="116">
        <v>2400</v>
      </c>
      <c r="S12" s="116">
        <v>318</v>
      </c>
      <c r="T12" s="116">
        <v>1600</v>
      </c>
      <c r="U12" s="116">
        <v>0</v>
      </c>
      <c r="V12" s="116">
        <v>0</v>
      </c>
      <c r="W12" s="116">
        <v>0</v>
      </c>
      <c r="X12" s="116">
        <v>0</v>
      </c>
      <c r="Y12" s="116">
        <f t="shared" si="2"/>
        <v>1600</v>
      </c>
      <c r="Z12" s="116">
        <f t="shared" si="3"/>
        <v>8000</v>
      </c>
      <c r="AA12" s="116">
        <v>0</v>
      </c>
      <c r="AB12" s="116">
        <v>0</v>
      </c>
      <c r="AC12" s="116">
        <v>200</v>
      </c>
      <c r="AD12" s="116">
        <v>760</v>
      </c>
      <c r="AE12" s="116">
        <v>400</v>
      </c>
      <c r="AF12" s="116">
        <v>4100</v>
      </c>
      <c r="AG12" s="116">
        <v>0</v>
      </c>
      <c r="AH12" s="116">
        <v>0</v>
      </c>
      <c r="AI12" s="116">
        <v>0</v>
      </c>
      <c r="AJ12" s="116">
        <v>0</v>
      </c>
      <c r="AK12" s="116">
        <v>1000</v>
      </c>
      <c r="AL12" s="116">
        <v>3400</v>
      </c>
      <c r="AM12" s="116">
        <f t="shared" si="4"/>
        <v>16075</v>
      </c>
      <c r="AN12" s="116">
        <f t="shared" si="5"/>
        <v>29370</v>
      </c>
      <c r="AO12" s="116">
        <v>1957</v>
      </c>
      <c r="AP12" s="116">
        <v>3365.7</v>
      </c>
      <c r="AQ12" s="116">
        <v>0</v>
      </c>
      <c r="AR12" s="116">
        <v>0</v>
      </c>
      <c r="AS12" s="116">
        <v>0</v>
      </c>
      <c r="AT12" s="116">
        <v>0</v>
      </c>
      <c r="AU12" s="116">
        <v>1</v>
      </c>
      <c r="AV12" s="116">
        <v>23.54</v>
      </c>
      <c r="AW12" s="116">
        <v>25</v>
      </c>
      <c r="AX12" s="116">
        <v>125.82</v>
      </c>
      <c r="AY12" s="116">
        <v>899</v>
      </c>
      <c r="AZ12" s="116">
        <v>1700.64</v>
      </c>
      <c r="BA12" s="116">
        <v>925</v>
      </c>
      <c r="BB12" s="116">
        <v>1850</v>
      </c>
      <c r="BC12" s="116">
        <v>20487</v>
      </c>
      <c r="BD12" s="116">
        <v>35507</v>
      </c>
    </row>
    <row r="13" spans="1:56" s="114" customFormat="1" ht="14.25" x14ac:dyDescent="0.2">
      <c r="A13" s="116">
        <v>6</v>
      </c>
      <c r="B13" s="116" t="s">
        <v>41</v>
      </c>
      <c r="C13" s="186">
        <v>850</v>
      </c>
      <c r="D13" s="186">
        <f>'Crop Loan'!N16</f>
        <v>680</v>
      </c>
      <c r="E13" s="116">
        <v>100</v>
      </c>
      <c r="F13" s="116">
        <v>134</v>
      </c>
      <c r="G13" s="116">
        <v>95</v>
      </c>
      <c r="H13" s="116">
        <v>4</v>
      </c>
      <c r="I13" s="116">
        <v>44</v>
      </c>
      <c r="J13" s="116">
        <v>56.999999999999993</v>
      </c>
      <c r="K13" s="116">
        <v>50</v>
      </c>
      <c r="L13" s="116">
        <v>50</v>
      </c>
      <c r="M13" s="186">
        <f t="shared" si="0"/>
        <v>1044</v>
      </c>
      <c r="N13" s="186">
        <f t="shared" si="1"/>
        <v>921</v>
      </c>
      <c r="O13" s="116">
        <v>50</v>
      </c>
      <c r="P13" s="116">
        <v>175</v>
      </c>
      <c r="Q13" s="116">
        <v>30</v>
      </c>
      <c r="R13" s="116">
        <v>105</v>
      </c>
      <c r="S13" s="116">
        <v>20</v>
      </c>
      <c r="T13" s="116">
        <v>70</v>
      </c>
      <c r="U13" s="116">
        <v>0</v>
      </c>
      <c r="V13" s="116">
        <v>0</v>
      </c>
      <c r="W13" s="116">
        <v>0</v>
      </c>
      <c r="X13" s="116">
        <v>0</v>
      </c>
      <c r="Y13" s="116">
        <f t="shared" si="2"/>
        <v>100</v>
      </c>
      <c r="Z13" s="116">
        <f t="shared" si="3"/>
        <v>350</v>
      </c>
      <c r="AA13" s="116">
        <v>0</v>
      </c>
      <c r="AB13" s="116">
        <v>0</v>
      </c>
      <c r="AC13" s="116">
        <v>25</v>
      </c>
      <c r="AD13" s="116">
        <v>105</v>
      </c>
      <c r="AE13" s="116">
        <v>90</v>
      </c>
      <c r="AF13" s="116">
        <v>830</v>
      </c>
      <c r="AG13" s="116">
        <v>0</v>
      </c>
      <c r="AH13" s="116">
        <v>0</v>
      </c>
      <c r="AI13" s="116">
        <v>0</v>
      </c>
      <c r="AJ13" s="116">
        <v>0</v>
      </c>
      <c r="AK13" s="116">
        <v>390</v>
      </c>
      <c r="AL13" s="116">
        <v>850</v>
      </c>
      <c r="AM13" s="116">
        <f t="shared" si="4"/>
        <v>1649</v>
      </c>
      <c r="AN13" s="116">
        <f t="shared" si="5"/>
        <v>3056</v>
      </c>
      <c r="AO13" s="116">
        <v>176</v>
      </c>
      <c r="AP13" s="116">
        <v>321</v>
      </c>
      <c r="AQ13" s="116">
        <v>0</v>
      </c>
      <c r="AR13" s="116">
        <v>0</v>
      </c>
      <c r="AS13" s="116">
        <v>0</v>
      </c>
      <c r="AT13" s="116">
        <v>0</v>
      </c>
      <c r="AU13" s="116">
        <v>1</v>
      </c>
      <c r="AV13" s="116">
        <v>25</v>
      </c>
      <c r="AW13" s="116">
        <v>8</v>
      </c>
      <c r="AX13" s="116">
        <v>37.86</v>
      </c>
      <c r="AY13" s="116">
        <v>291</v>
      </c>
      <c r="AZ13" s="116">
        <v>387.14</v>
      </c>
      <c r="BA13" s="116">
        <v>300</v>
      </c>
      <c r="BB13" s="116">
        <v>450</v>
      </c>
      <c r="BC13" s="116">
        <v>2056</v>
      </c>
      <c r="BD13" s="116">
        <v>3660</v>
      </c>
    </row>
    <row r="14" spans="1:56" s="114" customFormat="1" ht="14.25" x14ac:dyDescent="0.2">
      <c r="A14" s="116">
        <v>7</v>
      </c>
      <c r="B14" s="116" t="s">
        <v>42</v>
      </c>
      <c r="C14" s="186">
        <v>200</v>
      </c>
      <c r="D14" s="186">
        <f>'Crop Loan'!N17</f>
        <v>170</v>
      </c>
      <c r="E14" s="116">
        <v>74</v>
      </c>
      <c r="F14" s="116">
        <v>74</v>
      </c>
      <c r="G14" s="116">
        <v>39</v>
      </c>
      <c r="H14" s="116">
        <v>1</v>
      </c>
      <c r="I14" s="116">
        <v>18</v>
      </c>
      <c r="J14" s="116">
        <v>18</v>
      </c>
      <c r="K14" s="116">
        <v>15</v>
      </c>
      <c r="L14" s="116">
        <v>15</v>
      </c>
      <c r="M14" s="186">
        <f t="shared" si="0"/>
        <v>307</v>
      </c>
      <c r="N14" s="186">
        <f t="shared" si="1"/>
        <v>277</v>
      </c>
      <c r="O14" s="116">
        <v>25</v>
      </c>
      <c r="P14" s="116">
        <v>100</v>
      </c>
      <c r="Q14" s="116">
        <v>15</v>
      </c>
      <c r="R14" s="116">
        <v>60</v>
      </c>
      <c r="S14" s="116">
        <v>10</v>
      </c>
      <c r="T14" s="116">
        <v>40</v>
      </c>
      <c r="U14" s="116">
        <v>0</v>
      </c>
      <c r="V14" s="116">
        <v>0</v>
      </c>
      <c r="W14" s="116">
        <v>0</v>
      </c>
      <c r="X14" s="116">
        <v>0</v>
      </c>
      <c r="Y14" s="116">
        <f t="shared" si="2"/>
        <v>50</v>
      </c>
      <c r="Z14" s="116">
        <f t="shared" si="3"/>
        <v>200</v>
      </c>
      <c r="AA14" s="116">
        <v>0</v>
      </c>
      <c r="AB14" s="116">
        <v>0</v>
      </c>
      <c r="AC14" s="116">
        <v>5</v>
      </c>
      <c r="AD14" s="116">
        <v>30</v>
      </c>
      <c r="AE14" s="116">
        <v>25</v>
      </c>
      <c r="AF14" s="116">
        <v>180</v>
      </c>
      <c r="AG14" s="116">
        <v>0</v>
      </c>
      <c r="AH14" s="116">
        <v>0</v>
      </c>
      <c r="AI14" s="116">
        <v>0</v>
      </c>
      <c r="AJ14" s="116">
        <v>0</v>
      </c>
      <c r="AK14" s="116">
        <v>100</v>
      </c>
      <c r="AL14" s="116">
        <v>300</v>
      </c>
      <c r="AM14" s="116">
        <f t="shared" si="4"/>
        <v>487</v>
      </c>
      <c r="AN14" s="116">
        <f t="shared" si="5"/>
        <v>987</v>
      </c>
      <c r="AO14" s="116">
        <v>50</v>
      </c>
      <c r="AP14" s="116">
        <v>100.5</v>
      </c>
      <c r="AQ14" s="116">
        <v>0</v>
      </c>
      <c r="AR14" s="116">
        <v>0</v>
      </c>
      <c r="AS14" s="116">
        <v>0</v>
      </c>
      <c r="AT14" s="116">
        <v>0</v>
      </c>
      <c r="AU14" s="116">
        <v>1</v>
      </c>
      <c r="AV14" s="116">
        <v>50</v>
      </c>
      <c r="AW14" s="116">
        <v>10</v>
      </c>
      <c r="AX14" s="116">
        <v>50</v>
      </c>
      <c r="AY14" s="116">
        <v>239</v>
      </c>
      <c r="AZ14" s="116">
        <v>400</v>
      </c>
      <c r="BA14" s="116">
        <v>250</v>
      </c>
      <c r="BB14" s="116">
        <v>500</v>
      </c>
      <c r="BC14" s="116">
        <v>754</v>
      </c>
      <c r="BD14" s="116">
        <v>1505</v>
      </c>
    </row>
    <row r="15" spans="1:56" s="114" customFormat="1" ht="14.25" x14ac:dyDescent="0.2">
      <c r="A15" s="116">
        <v>8</v>
      </c>
      <c r="B15" s="116" t="s">
        <v>43</v>
      </c>
      <c r="C15" s="186">
        <v>575</v>
      </c>
      <c r="D15" s="186">
        <f>'Crop Loan'!N18</f>
        <v>450</v>
      </c>
      <c r="E15" s="116">
        <v>85</v>
      </c>
      <c r="F15" s="116">
        <v>90</v>
      </c>
      <c r="G15" s="116">
        <v>98</v>
      </c>
      <c r="H15" s="116">
        <v>4</v>
      </c>
      <c r="I15" s="116">
        <v>44</v>
      </c>
      <c r="J15" s="116">
        <v>47</v>
      </c>
      <c r="K15" s="116">
        <v>50</v>
      </c>
      <c r="L15" s="116">
        <v>50</v>
      </c>
      <c r="M15" s="186">
        <f t="shared" si="0"/>
        <v>754</v>
      </c>
      <c r="N15" s="186">
        <f t="shared" si="1"/>
        <v>637</v>
      </c>
      <c r="O15" s="116">
        <v>0</v>
      </c>
      <c r="P15" s="116">
        <v>0</v>
      </c>
      <c r="Q15" s="116">
        <v>0</v>
      </c>
      <c r="R15" s="116">
        <v>0</v>
      </c>
      <c r="S15" s="116">
        <v>0</v>
      </c>
      <c r="T15" s="116">
        <v>0</v>
      </c>
      <c r="U15" s="116">
        <v>0</v>
      </c>
      <c r="V15" s="116">
        <v>0</v>
      </c>
      <c r="W15" s="116">
        <v>0</v>
      </c>
      <c r="X15" s="116">
        <v>0</v>
      </c>
      <c r="Y15" s="116">
        <f t="shared" si="2"/>
        <v>0</v>
      </c>
      <c r="Z15" s="116">
        <f t="shared" si="3"/>
        <v>0</v>
      </c>
      <c r="AA15" s="116">
        <v>0</v>
      </c>
      <c r="AB15" s="116">
        <v>0</v>
      </c>
      <c r="AC15" s="116">
        <v>0</v>
      </c>
      <c r="AD15" s="116">
        <v>0</v>
      </c>
      <c r="AE15" s="116">
        <v>0</v>
      </c>
      <c r="AF15" s="116">
        <v>0</v>
      </c>
      <c r="AG15" s="116">
        <v>0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f t="shared" si="4"/>
        <v>754</v>
      </c>
      <c r="AN15" s="116">
        <f t="shared" si="5"/>
        <v>637</v>
      </c>
      <c r="AO15" s="116">
        <v>0</v>
      </c>
      <c r="AP15" s="116">
        <v>0</v>
      </c>
      <c r="AQ15" s="116">
        <v>0</v>
      </c>
      <c r="AR15" s="116">
        <v>0</v>
      </c>
      <c r="AS15" s="116">
        <v>0</v>
      </c>
      <c r="AT15" s="116">
        <v>0</v>
      </c>
      <c r="AU15" s="116">
        <v>0</v>
      </c>
      <c r="AV15" s="116">
        <v>0</v>
      </c>
      <c r="AW15" s="116">
        <v>0</v>
      </c>
      <c r="AX15" s="116">
        <v>0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</row>
    <row r="16" spans="1:56" s="114" customFormat="1" ht="14.25" x14ac:dyDescent="0.2">
      <c r="A16" s="116">
        <v>9</v>
      </c>
      <c r="B16" s="116" t="s">
        <v>44</v>
      </c>
      <c r="C16" s="186">
        <v>0</v>
      </c>
      <c r="D16" s="186">
        <f>'Crop Loan'!N19</f>
        <v>0</v>
      </c>
      <c r="E16" s="116">
        <v>0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86">
        <f t="shared" si="0"/>
        <v>0</v>
      </c>
      <c r="N16" s="186">
        <f t="shared" si="1"/>
        <v>0</v>
      </c>
      <c r="O16" s="116">
        <v>125</v>
      </c>
      <c r="P16" s="116">
        <v>550</v>
      </c>
      <c r="Q16" s="116">
        <v>75</v>
      </c>
      <c r="R16" s="116">
        <v>330</v>
      </c>
      <c r="S16" s="116">
        <v>50</v>
      </c>
      <c r="T16" s="116">
        <v>220</v>
      </c>
      <c r="U16" s="116">
        <v>0</v>
      </c>
      <c r="V16" s="116">
        <v>0</v>
      </c>
      <c r="W16" s="116">
        <v>0</v>
      </c>
      <c r="X16" s="116">
        <v>0</v>
      </c>
      <c r="Y16" s="116">
        <f t="shared" si="2"/>
        <v>250</v>
      </c>
      <c r="Z16" s="116">
        <f t="shared" si="3"/>
        <v>1100</v>
      </c>
      <c r="AA16" s="116">
        <v>0</v>
      </c>
      <c r="AB16" s="116">
        <v>0</v>
      </c>
      <c r="AC16" s="116">
        <v>40</v>
      </c>
      <c r="AD16" s="116">
        <v>180</v>
      </c>
      <c r="AE16" s="116">
        <v>120</v>
      </c>
      <c r="AF16" s="116">
        <v>1100</v>
      </c>
      <c r="AG16" s="116">
        <v>0</v>
      </c>
      <c r="AH16" s="116">
        <v>0</v>
      </c>
      <c r="AI16" s="116">
        <v>0</v>
      </c>
      <c r="AJ16" s="116">
        <v>0</v>
      </c>
      <c r="AK16" s="116">
        <v>300</v>
      </c>
      <c r="AL16" s="116">
        <v>730</v>
      </c>
      <c r="AM16" s="116">
        <f t="shared" si="4"/>
        <v>710</v>
      </c>
      <c r="AN16" s="116">
        <f t="shared" si="5"/>
        <v>3110</v>
      </c>
      <c r="AO16" s="116">
        <v>160</v>
      </c>
      <c r="AP16" s="116">
        <v>388.3</v>
      </c>
      <c r="AQ16" s="116">
        <v>0</v>
      </c>
      <c r="AR16" s="116">
        <v>0</v>
      </c>
      <c r="AS16" s="116">
        <v>0</v>
      </c>
      <c r="AT16" s="116">
        <v>0</v>
      </c>
      <c r="AU16" s="116">
        <v>1</v>
      </c>
      <c r="AV16" s="116">
        <v>35</v>
      </c>
      <c r="AW16" s="116">
        <v>7</v>
      </c>
      <c r="AX16" s="116">
        <v>35</v>
      </c>
      <c r="AY16" s="116">
        <v>242</v>
      </c>
      <c r="AZ16" s="116">
        <v>380</v>
      </c>
      <c r="BA16" s="116">
        <v>250</v>
      </c>
      <c r="BB16" s="116">
        <v>450</v>
      </c>
      <c r="BC16" s="116">
        <v>1845</v>
      </c>
      <c r="BD16" s="116">
        <v>4333</v>
      </c>
    </row>
    <row r="17" spans="1:56" s="114" customFormat="1" ht="14.25" x14ac:dyDescent="0.2">
      <c r="A17" s="116">
        <v>10</v>
      </c>
      <c r="B17" s="116" t="s">
        <v>45</v>
      </c>
      <c r="C17" s="186">
        <v>23500</v>
      </c>
      <c r="D17" s="186">
        <f>'Crop Loan'!N20</f>
        <v>18799</v>
      </c>
      <c r="E17" s="116">
        <v>2000</v>
      </c>
      <c r="F17" s="116">
        <v>5414</v>
      </c>
      <c r="G17" s="116">
        <v>1279</v>
      </c>
      <c r="H17" s="116">
        <v>112.00000000000001</v>
      </c>
      <c r="I17" s="116">
        <v>450</v>
      </c>
      <c r="J17" s="116">
        <v>1064</v>
      </c>
      <c r="K17" s="116">
        <v>600</v>
      </c>
      <c r="L17" s="116">
        <v>1500</v>
      </c>
      <c r="M17" s="186">
        <f t="shared" si="0"/>
        <v>26550</v>
      </c>
      <c r="N17" s="186">
        <f t="shared" si="1"/>
        <v>26777</v>
      </c>
      <c r="O17" s="116">
        <v>1250</v>
      </c>
      <c r="P17" s="116">
        <v>12500</v>
      </c>
      <c r="Q17" s="116">
        <v>750</v>
      </c>
      <c r="R17" s="116">
        <v>7500</v>
      </c>
      <c r="S17" s="116">
        <v>500</v>
      </c>
      <c r="T17" s="116">
        <v>5000</v>
      </c>
      <c r="U17" s="116">
        <v>0</v>
      </c>
      <c r="V17" s="116">
        <v>0</v>
      </c>
      <c r="W17" s="116">
        <v>0</v>
      </c>
      <c r="X17" s="116">
        <v>0</v>
      </c>
      <c r="Y17" s="116">
        <f t="shared" si="2"/>
        <v>2500</v>
      </c>
      <c r="Z17" s="116">
        <f t="shared" si="3"/>
        <v>25000</v>
      </c>
      <c r="AA17" s="116">
        <v>0</v>
      </c>
      <c r="AB17" s="116">
        <v>0</v>
      </c>
      <c r="AC17" s="116">
        <v>450</v>
      </c>
      <c r="AD17" s="116">
        <v>2150</v>
      </c>
      <c r="AE17" s="116">
        <v>1200</v>
      </c>
      <c r="AF17" s="116">
        <v>12000</v>
      </c>
      <c r="AG17" s="116">
        <v>0</v>
      </c>
      <c r="AH17" s="116">
        <v>0</v>
      </c>
      <c r="AI17" s="116">
        <v>0</v>
      </c>
      <c r="AJ17" s="116">
        <v>0</v>
      </c>
      <c r="AK17" s="116">
        <v>3000</v>
      </c>
      <c r="AL17" s="116">
        <v>14000</v>
      </c>
      <c r="AM17" s="116">
        <f t="shared" si="4"/>
        <v>33700</v>
      </c>
      <c r="AN17" s="116">
        <f t="shared" si="5"/>
        <v>79927</v>
      </c>
      <c r="AO17" s="116">
        <v>3471</v>
      </c>
      <c r="AP17" s="116">
        <v>8207.5</v>
      </c>
      <c r="AQ17" s="116">
        <v>0</v>
      </c>
      <c r="AR17" s="116">
        <v>0</v>
      </c>
      <c r="AS17" s="116">
        <v>0</v>
      </c>
      <c r="AT17" s="116">
        <v>0</v>
      </c>
      <c r="AU17" s="116">
        <v>20</v>
      </c>
      <c r="AV17" s="116">
        <v>714.02</v>
      </c>
      <c r="AW17" s="116">
        <v>149</v>
      </c>
      <c r="AX17" s="116">
        <v>749.91</v>
      </c>
      <c r="AY17" s="116">
        <v>4081</v>
      </c>
      <c r="AZ17" s="116">
        <v>7036.07</v>
      </c>
      <c r="BA17" s="116">
        <v>4250</v>
      </c>
      <c r="BB17" s="116">
        <v>8500</v>
      </c>
      <c r="BC17" s="116">
        <v>38960</v>
      </c>
      <c r="BD17" s="116">
        <v>90575</v>
      </c>
    </row>
    <row r="18" spans="1:56" s="114" customFormat="1" ht="14.25" x14ac:dyDescent="0.2">
      <c r="A18" s="116">
        <v>11</v>
      </c>
      <c r="B18" s="116" t="s">
        <v>46</v>
      </c>
      <c r="C18" s="186">
        <v>600</v>
      </c>
      <c r="D18" s="186">
        <f>'Crop Loan'!N21</f>
        <v>480</v>
      </c>
      <c r="E18" s="116">
        <v>79</v>
      </c>
      <c r="F18" s="116">
        <v>62</v>
      </c>
      <c r="G18" s="116">
        <v>42</v>
      </c>
      <c r="H18" s="116">
        <v>1</v>
      </c>
      <c r="I18" s="116">
        <v>20</v>
      </c>
      <c r="J18" s="116">
        <v>15</v>
      </c>
      <c r="K18" s="116">
        <v>35</v>
      </c>
      <c r="L18" s="116">
        <v>28.000000000000004</v>
      </c>
      <c r="M18" s="186">
        <f t="shared" si="0"/>
        <v>734</v>
      </c>
      <c r="N18" s="186">
        <f t="shared" si="1"/>
        <v>585</v>
      </c>
      <c r="O18" s="116">
        <v>25</v>
      </c>
      <c r="P18" s="116">
        <v>100</v>
      </c>
      <c r="Q18" s="116">
        <v>15</v>
      </c>
      <c r="R18" s="116">
        <v>60</v>
      </c>
      <c r="S18" s="116">
        <v>10</v>
      </c>
      <c r="T18" s="116">
        <v>40</v>
      </c>
      <c r="U18" s="116">
        <v>0</v>
      </c>
      <c r="V18" s="116">
        <v>0</v>
      </c>
      <c r="W18" s="116">
        <v>0</v>
      </c>
      <c r="X18" s="116">
        <v>0</v>
      </c>
      <c r="Y18" s="116">
        <f t="shared" si="2"/>
        <v>50</v>
      </c>
      <c r="Z18" s="116">
        <f t="shared" si="3"/>
        <v>200</v>
      </c>
      <c r="AA18" s="116">
        <v>0</v>
      </c>
      <c r="AB18" s="116">
        <v>0</v>
      </c>
      <c r="AC18" s="116">
        <v>15</v>
      </c>
      <c r="AD18" s="116">
        <v>65</v>
      </c>
      <c r="AE18" s="116">
        <v>50</v>
      </c>
      <c r="AF18" s="116">
        <v>380</v>
      </c>
      <c r="AG18" s="116">
        <v>0</v>
      </c>
      <c r="AH18" s="116">
        <v>0</v>
      </c>
      <c r="AI18" s="116">
        <v>0</v>
      </c>
      <c r="AJ18" s="116">
        <v>0</v>
      </c>
      <c r="AK18" s="116">
        <v>300</v>
      </c>
      <c r="AL18" s="116">
        <v>600</v>
      </c>
      <c r="AM18" s="116">
        <f t="shared" si="4"/>
        <v>1149</v>
      </c>
      <c r="AN18" s="116">
        <f t="shared" si="5"/>
        <v>1830</v>
      </c>
      <c r="AO18" s="116">
        <v>115</v>
      </c>
      <c r="AP18" s="116">
        <v>183</v>
      </c>
      <c r="AQ18" s="116">
        <v>0</v>
      </c>
      <c r="AR18" s="116">
        <v>0</v>
      </c>
      <c r="AS18" s="116">
        <v>0</v>
      </c>
      <c r="AT18" s="116">
        <v>0</v>
      </c>
      <c r="AU18" s="116">
        <v>0</v>
      </c>
      <c r="AV18" s="116">
        <v>0</v>
      </c>
      <c r="AW18" s="116">
        <v>0</v>
      </c>
      <c r="AX18" s="116">
        <v>0</v>
      </c>
      <c r="AY18" s="116">
        <v>60</v>
      </c>
      <c r="AZ18" s="116">
        <v>90</v>
      </c>
      <c r="BA18" s="116">
        <v>60</v>
      </c>
      <c r="BB18" s="116">
        <v>90</v>
      </c>
      <c r="BC18" s="116">
        <v>1209</v>
      </c>
      <c r="BD18" s="116">
        <v>1920</v>
      </c>
    </row>
    <row r="19" spans="1:56" s="114" customFormat="1" ht="14.25" x14ac:dyDescent="0.2">
      <c r="A19" s="116">
        <v>12</v>
      </c>
      <c r="B19" s="116" t="s">
        <v>47</v>
      </c>
      <c r="C19" s="186">
        <v>5000</v>
      </c>
      <c r="D19" s="186">
        <f>'Crop Loan'!N22</f>
        <v>4000</v>
      </c>
      <c r="E19" s="116">
        <v>300</v>
      </c>
      <c r="F19" s="116">
        <v>385</v>
      </c>
      <c r="G19" s="116">
        <v>239</v>
      </c>
      <c r="H19" s="116">
        <v>11</v>
      </c>
      <c r="I19" s="116">
        <v>110</v>
      </c>
      <c r="J19" s="116">
        <v>143</v>
      </c>
      <c r="K19" s="116">
        <v>50</v>
      </c>
      <c r="L19" s="116">
        <v>57.999999999999993</v>
      </c>
      <c r="M19" s="186">
        <f t="shared" si="0"/>
        <v>5460</v>
      </c>
      <c r="N19" s="186">
        <f t="shared" si="1"/>
        <v>4586</v>
      </c>
      <c r="O19" s="116">
        <v>406</v>
      </c>
      <c r="P19" s="116">
        <v>1985</v>
      </c>
      <c r="Q19" s="116">
        <v>244</v>
      </c>
      <c r="R19" s="116">
        <v>1191</v>
      </c>
      <c r="S19" s="116">
        <v>160</v>
      </c>
      <c r="T19" s="116">
        <v>794</v>
      </c>
      <c r="U19" s="116">
        <v>0</v>
      </c>
      <c r="V19" s="116">
        <v>0</v>
      </c>
      <c r="W19" s="116">
        <v>0</v>
      </c>
      <c r="X19" s="116">
        <v>0</v>
      </c>
      <c r="Y19" s="116">
        <f t="shared" si="2"/>
        <v>810</v>
      </c>
      <c r="Z19" s="116">
        <f t="shared" si="3"/>
        <v>3970</v>
      </c>
      <c r="AA19" s="116">
        <v>0</v>
      </c>
      <c r="AB19" s="116">
        <v>0</v>
      </c>
      <c r="AC19" s="116">
        <v>100</v>
      </c>
      <c r="AD19" s="116">
        <v>460</v>
      </c>
      <c r="AE19" s="116">
        <v>245</v>
      </c>
      <c r="AF19" s="116">
        <v>2300</v>
      </c>
      <c r="AG19" s="116">
        <v>0</v>
      </c>
      <c r="AH19" s="116">
        <v>0</v>
      </c>
      <c r="AI19" s="116">
        <v>0</v>
      </c>
      <c r="AJ19" s="116">
        <v>0</v>
      </c>
      <c r="AK19" s="116">
        <v>610</v>
      </c>
      <c r="AL19" s="116">
        <v>1515</v>
      </c>
      <c r="AM19" s="116">
        <f t="shared" si="4"/>
        <v>7225</v>
      </c>
      <c r="AN19" s="116">
        <f t="shared" si="5"/>
        <v>12831</v>
      </c>
      <c r="AO19" s="116">
        <v>754</v>
      </c>
      <c r="AP19" s="116">
        <v>1323.1</v>
      </c>
      <c r="AQ19" s="116">
        <v>0</v>
      </c>
      <c r="AR19" s="116">
        <v>0</v>
      </c>
      <c r="AS19" s="116">
        <v>0</v>
      </c>
      <c r="AT19" s="116">
        <v>0</v>
      </c>
      <c r="AU19" s="116">
        <v>3</v>
      </c>
      <c r="AV19" s="116">
        <v>84.17</v>
      </c>
      <c r="AW19" s="116">
        <v>17</v>
      </c>
      <c r="AX19" s="116">
        <v>84.17</v>
      </c>
      <c r="AY19" s="116">
        <v>545</v>
      </c>
      <c r="AZ19" s="116">
        <v>851.66</v>
      </c>
      <c r="BA19" s="116">
        <v>565</v>
      </c>
      <c r="BB19" s="116">
        <v>1020</v>
      </c>
      <c r="BC19" s="116">
        <v>8088</v>
      </c>
      <c r="BD19" s="116">
        <v>14251</v>
      </c>
    </row>
    <row r="20" spans="1:56" s="119" customFormat="1" x14ac:dyDescent="0.25">
      <c r="A20" s="117"/>
      <c r="B20" s="118" t="s">
        <v>48</v>
      </c>
      <c r="C20" s="216">
        <f>SUM(C8:C19)</f>
        <v>55750</v>
      </c>
      <c r="D20" s="216">
        <f t="shared" ref="D20:BD20" si="6">SUM(D8:D19)</f>
        <v>44599</v>
      </c>
      <c r="E20" s="216">
        <f t="shared" si="6"/>
        <v>6031</v>
      </c>
      <c r="F20" s="216">
        <f t="shared" si="6"/>
        <v>11237</v>
      </c>
      <c r="G20" s="216">
        <f t="shared" si="6"/>
        <v>5732</v>
      </c>
      <c r="H20" s="216">
        <f t="shared" si="6"/>
        <v>316</v>
      </c>
      <c r="I20" s="216">
        <f t="shared" si="6"/>
        <v>2284</v>
      </c>
      <c r="J20" s="216">
        <f t="shared" si="6"/>
        <v>3283</v>
      </c>
      <c r="K20" s="216">
        <f t="shared" si="6"/>
        <v>2774</v>
      </c>
      <c r="L20" s="216">
        <f t="shared" si="6"/>
        <v>4100</v>
      </c>
      <c r="M20" s="216">
        <f t="shared" si="6"/>
        <v>66839</v>
      </c>
      <c r="N20" s="216">
        <f t="shared" si="6"/>
        <v>63219</v>
      </c>
      <c r="O20" s="216">
        <f t="shared" si="6"/>
        <v>3864</v>
      </c>
      <c r="P20" s="216">
        <f t="shared" si="6"/>
        <v>25360</v>
      </c>
      <c r="Q20" s="216">
        <f t="shared" si="6"/>
        <v>2315</v>
      </c>
      <c r="R20" s="216">
        <f t="shared" si="6"/>
        <v>15216</v>
      </c>
      <c r="S20" s="216">
        <f t="shared" si="6"/>
        <v>1531</v>
      </c>
      <c r="T20" s="216">
        <f t="shared" si="6"/>
        <v>10144</v>
      </c>
      <c r="U20" s="216">
        <f t="shared" si="6"/>
        <v>0</v>
      </c>
      <c r="V20" s="216">
        <f t="shared" si="6"/>
        <v>0</v>
      </c>
      <c r="W20" s="216">
        <f t="shared" si="6"/>
        <v>0</v>
      </c>
      <c r="X20" s="216">
        <f t="shared" si="6"/>
        <v>0</v>
      </c>
      <c r="Y20" s="216">
        <f t="shared" si="6"/>
        <v>7710</v>
      </c>
      <c r="Z20" s="216">
        <f t="shared" si="6"/>
        <v>50720</v>
      </c>
      <c r="AA20" s="216">
        <f t="shared" si="6"/>
        <v>0</v>
      </c>
      <c r="AB20" s="216">
        <f t="shared" si="6"/>
        <v>0</v>
      </c>
      <c r="AC20" s="216">
        <f t="shared" si="6"/>
        <v>1335</v>
      </c>
      <c r="AD20" s="216">
        <f t="shared" si="6"/>
        <v>6280</v>
      </c>
      <c r="AE20" s="216">
        <f t="shared" si="6"/>
        <v>3480</v>
      </c>
      <c r="AF20" s="216">
        <f t="shared" si="6"/>
        <v>34490</v>
      </c>
      <c r="AG20" s="216">
        <f t="shared" si="6"/>
        <v>0</v>
      </c>
      <c r="AH20" s="216">
        <f t="shared" si="6"/>
        <v>0</v>
      </c>
      <c r="AI20" s="216">
        <f t="shared" si="6"/>
        <v>0</v>
      </c>
      <c r="AJ20" s="216">
        <f t="shared" si="6"/>
        <v>0</v>
      </c>
      <c r="AK20" s="216">
        <f t="shared" si="6"/>
        <v>10250</v>
      </c>
      <c r="AL20" s="216">
        <f t="shared" si="6"/>
        <v>33545</v>
      </c>
      <c r="AM20" s="216">
        <f t="shared" si="6"/>
        <v>89614</v>
      </c>
      <c r="AN20" s="216">
        <f t="shared" si="6"/>
        <v>188254</v>
      </c>
      <c r="AO20" s="216">
        <f t="shared" si="6"/>
        <v>9675</v>
      </c>
      <c r="AP20" s="216">
        <f t="shared" si="6"/>
        <v>19787.599999999999</v>
      </c>
      <c r="AQ20" s="216">
        <f t="shared" si="6"/>
        <v>0</v>
      </c>
      <c r="AR20" s="216">
        <f t="shared" si="6"/>
        <v>0</v>
      </c>
      <c r="AS20" s="216">
        <f t="shared" si="6"/>
        <v>0</v>
      </c>
      <c r="AT20" s="216">
        <f t="shared" si="6"/>
        <v>0</v>
      </c>
      <c r="AU20" s="216">
        <f t="shared" si="6"/>
        <v>41</v>
      </c>
      <c r="AV20" s="216">
        <f t="shared" si="6"/>
        <v>1391.67</v>
      </c>
      <c r="AW20" s="216">
        <f t="shared" si="6"/>
        <v>341</v>
      </c>
      <c r="AX20" s="216">
        <f t="shared" si="6"/>
        <v>1709.52</v>
      </c>
      <c r="AY20" s="216">
        <f t="shared" si="6"/>
        <v>9918</v>
      </c>
      <c r="AZ20" s="216">
        <f t="shared" si="6"/>
        <v>16658.810000000001</v>
      </c>
      <c r="BA20" s="216">
        <f t="shared" si="6"/>
        <v>10300</v>
      </c>
      <c r="BB20" s="216">
        <f t="shared" si="6"/>
        <v>19760</v>
      </c>
      <c r="BC20" s="216">
        <f t="shared" si="6"/>
        <v>107024</v>
      </c>
      <c r="BD20" s="216">
        <f t="shared" si="6"/>
        <v>217636</v>
      </c>
    </row>
    <row r="21" spans="1:56" s="114" customFormat="1" ht="14.25" x14ac:dyDescent="0.2">
      <c r="A21" s="116">
        <v>13</v>
      </c>
      <c r="B21" s="116" t="s">
        <v>49</v>
      </c>
      <c r="C21" s="186">
        <f>'Crop Loan'!M24</f>
        <v>600</v>
      </c>
      <c r="D21" s="186">
        <f>'Crop Loan'!N24</f>
        <v>450</v>
      </c>
      <c r="E21" s="116">
        <v>28</v>
      </c>
      <c r="F21" s="116">
        <v>85</v>
      </c>
      <c r="G21" s="116">
        <v>15</v>
      </c>
      <c r="H21" s="116">
        <v>2</v>
      </c>
      <c r="I21" s="116">
        <v>6</v>
      </c>
      <c r="J21" s="116">
        <v>20</v>
      </c>
      <c r="K21" s="116">
        <v>12</v>
      </c>
      <c r="L21" s="116">
        <v>37</v>
      </c>
      <c r="M21" s="186">
        <f t="shared" ref="M21:M34" si="7">C21+E21+I21+K21</f>
        <v>646</v>
      </c>
      <c r="N21" s="186">
        <f t="shared" ref="N21:N34" si="8">D21+F21+J21+L21</f>
        <v>592</v>
      </c>
      <c r="O21" s="116">
        <v>25</v>
      </c>
      <c r="P21" s="116">
        <v>250</v>
      </c>
      <c r="Q21" s="116">
        <v>15</v>
      </c>
      <c r="R21" s="116">
        <v>150</v>
      </c>
      <c r="S21" s="116">
        <v>10</v>
      </c>
      <c r="T21" s="116">
        <v>100</v>
      </c>
      <c r="U21" s="116">
        <v>0</v>
      </c>
      <c r="V21" s="116">
        <v>0</v>
      </c>
      <c r="W21" s="116">
        <v>0</v>
      </c>
      <c r="X21" s="116">
        <v>0</v>
      </c>
      <c r="Y21" s="116">
        <f>O21+Q21+S21+U21+W21</f>
        <v>50</v>
      </c>
      <c r="Z21" s="116">
        <f>P21+R21+T21+V21+X21</f>
        <v>500</v>
      </c>
      <c r="AA21" s="116">
        <v>0</v>
      </c>
      <c r="AB21" s="116">
        <v>0</v>
      </c>
      <c r="AC21" s="116">
        <v>15</v>
      </c>
      <c r="AD21" s="116">
        <v>70</v>
      </c>
      <c r="AE21" s="116">
        <v>25</v>
      </c>
      <c r="AF21" s="116">
        <v>220</v>
      </c>
      <c r="AG21" s="116">
        <v>0</v>
      </c>
      <c r="AH21" s="116">
        <v>0</v>
      </c>
      <c r="AI21" s="116">
        <v>0</v>
      </c>
      <c r="AJ21" s="116">
        <v>0</v>
      </c>
      <c r="AK21" s="116">
        <v>200</v>
      </c>
      <c r="AL21" s="116">
        <v>750</v>
      </c>
      <c r="AM21" s="116">
        <f t="shared" ref="AM21:AM34" si="9">M21+Y21+AA21+AC21+AE21+AG21+AI21+AK21</f>
        <v>936</v>
      </c>
      <c r="AN21" s="116">
        <f t="shared" ref="AN21:AN34" si="10">N21+Z21+AB21+AD21+AF21+AH21+AJ21+AL21</f>
        <v>2132</v>
      </c>
      <c r="AO21" s="116">
        <v>93</v>
      </c>
      <c r="AP21" s="116">
        <v>213.3</v>
      </c>
      <c r="AQ21" s="116">
        <v>0</v>
      </c>
      <c r="AR21" s="116">
        <v>0</v>
      </c>
      <c r="AS21" s="116">
        <v>0</v>
      </c>
      <c r="AT21" s="116">
        <v>0</v>
      </c>
      <c r="AU21" s="116">
        <v>0</v>
      </c>
      <c r="AV21" s="116">
        <v>0</v>
      </c>
      <c r="AW21" s="116">
        <v>2</v>
      </c>
      <c r="AX21" s="116">
        <v>11.72</v>
      </c>
      <c r="AY21" s="116">
        <v>98</v>
      </c>
      <c r="AZ21" s="116">
        <v>188.28</v>
      </c>
      <c r="BA21" s="116">
        <v>100</v>
      </c>
      <c r="BB21" s="116">
        <v>200</v>
      </c>
      <c r="BC21" s="116">
        <v>1036</v>
      </c>
      <c r="BD21" s="116">
        <v>2333</v>
      </c>
    </row>
    <row r="22" spans="1:56" s="114" customFormat="1" ht="14.25" x14ac:dyDescent="0.2">
      <c r="A22" s="116">
        <v>14</v>
      </c>
      <c r="B22" s="116" t="s">
        <v>50</v>
      </c>
      <c r="C22" s="186">
        <f>'Crop Loan'!M25</f>
        <v>0</v>
      </c>
      <c r="D22" s="186">
        <f>'Crop Loan'!N25</f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  <c r="M22" s="186">
        <f t="shared" si="7"/>
        <v>0</v>
      </c>
      <c r="N22" s="186">
        <f t="shared" si="8"/>
        <v>0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16">
        <v>0</v>
      </c>
      <c r="X22" s="116">
        <v>0</v>
      </c>
      <c r="Y22" s="116">
        <f t="shared" ref="Y22:Y34" si="11">O22+Q22+S22+U22+W22</f>
        <v>0</v>
      </c>
      <c r="Z22" s="116">
        <f t="shared" ref="Z22:Z34" si="12">P22+R22+T22+V22+X22</f>
        <v>0</v>
      </c>
      <c r="AA22" s="116">
        <v>0</v>
      </c>
      <c r="AB22" s="116">
        <v>0</v>
      </c>
      <c r="AC22" s="116">
        <v>0</v>
      </c>
      <c r="AD22" s="116">
        <v>0</v>
      </c>
      <c r="AE22" s="116">
        <v>0</v>
      </c>
      <c r="AF22" s="116">
        <v>0</v>
      </c>
      <c r="AG22" s="116">
        <v>0</v>
      </c>
      <c r="AH22" s="116">
        <v>0</v>
      </c>
      <c r="AI22" s="116">
        <v>0</v>
      </c>
      <c r="AJ22" s="116">
        <v>0</v>
      </c>
      <c r="AK22" s="116">
        <v>0</v>
      </c>
      <c r="AL22" s="116">
        <v>0</v>
      </c>
      <c r="AM22" s="116">
        <f t="shared" si="9"/>
        <v>0</v>
      </c>
      <c r="AN22" s="116">
        <f t="shared" si="10"/>
        <v>0</v>
      </c>
      <c r="AO22" s="116">
        <v>0</v>
      </c>
      <c r="AP22" s="116">
        <v>0</v>
      </c>
      <c r="AQ22" s="116">
        <v>0</v>
      </c>
      <c r="AR22" s="116">
        <v>0</v>
      </c>
      <c r="AS22" s="116">
        <v>0</v>
      </c>
      <c r="AT22" s="116">
        <v>0</v>
      </c>
      <c r="AU22" s="116">
        <v>0</v>
      </c>
      <c r="AV22" s="116">
        <v>0</v>
      </c>
      <c r="AW22" s="116">
        <v>0</v>
      </c>
      <c r="AX22" s="116">
        <v>0</v>
      </c>
      <c r="AY22" s="116">
        <v>0</v>
      </c>
      <c r="AZ22" s="116">
        <v>0</v>
      </c>
      <c r="BA22" s="116">
        <v>0</v>
      </c>
      <c r="BB22" s="116">
        <v>0</v>
      </c>
      <c r="BC22" s="116">
        <v>0</v>
      </c>
      <c r="BD22" s="116">
        <v>0</v>
      </c>
    </row>
    <row r="23" spans="1:56" s="114" customFormat="1" ht="14.25" x14ac:dyDescent="0.2">
      <c r="A23" s="116">
        <v>15</v>
      </c>
      <c r="B23" s="116" t="s">
        <v>51</v>
      </c>
      <c r="C23" s="186">
        <v>0</v>
      </c>
      <c r="D23" s="186">
        <f>'Crop Loan'!N26</f>
        <v>0</v>
      </c>
      <c r="E23" s="116">
        <v>5</v>
      </c>
      <c r="F23" s="116">
        <v>24</v>
      </c>
      <c r="G23" s="116">
        <v>3</v>
      </c>
      <c r="H23" s="116">
        <v>0</v>
      </c>
      <c r="I23" s="116">
        <v>1</v>
      </c>
      <c r="J23" s="116">
        <v>6</v>
      </c>
      <c r="K23" s="116">
        <v>2</v>
      </c>
      <c r="L23" s="116">
        <v>10</v>
      </c>
      <c r="M23" s="186">
        <f t="shared" si="7"/>
        <v>8</v>
      </c>
      <c r="N23" s="186">
        <f t="shared" si="8"/>
        <v>40</v>
      </c>
      <c r="O23" s="116">
        <v>10</v>
      </c>
      <c r="P23" s="116">
        <v>10</v>
      </c>
      <c r="Q23" s="116">
        <v>6</v>
      </c>
      <c r="R23" s="116">
        <v>6</v>
      </c>
      <c r="S23" s="116">
        <v>4</v>
      </c>
      <c r="T23" s="116">
        <v>4</v>
      </c>
      <c r="U23" s="116">
        <v>0</v>
      </c>
      <c r="V23" s="116">
        <v>0</v>
      </c>
      <c r="W23" s="116">
        <v>0</v>
      </c>
      <c r="X23" s="116">
        <v>0</v>
      </c>
      <c r="Y23" s="116">
        <f t="shared" si="11"/>
        <v>20</v>
      </c>
      <c r="Z23" s="116">
        <f t="shared" si="12"/>
        <v>20</v>
      </c>
      <c r="AA23" s="116">
        <v>0</v>
      </c>
      <c r="AB23" s="116">
        <v>0</v>
      </c>
      <c r="AC23" s="116">
        <v>0</v>
      </c>
      <c r="AD23" s="116">
        <v>0</v>
      </c>
      <c r="AE23" s="116">
        <v>0</v>
      </c>
      <c r="AF23" s="116">
        <v>0</v>
      </c>
      <c r="AG23" s="116">
        <v>0</v>
      </c>
      <c r="AH23" s="116">
        <v>0</v>
      </c>
      <c r="AI23" s="116">
        <v>0</v>
      </c>
      <c r="AJ23" s="116">
        <v>0</v>
      </c>
      <c r="AK23" s="116">
        <v>150</v>
      </c>
      <c r="AL23" s="116">
        <v>150</v>
      </c>
      <c r="AM23" s="116">
        <f t="shared" si="9"/>
        <v>178</v>
      </c>
      <c r="AN23" s="116">
        <f t="shared" si="10"/>
        <v>210</v>
      </c>
      <c r="AO23" s="116">
        <v>18</v>
      </c>
      <c r="AP23" s="116">
        <v>21</v>
      </c>
      <c r="AQ23" s="116">
        <v>0</v>
      </c>
      <c r="AR23" s="116">
        <v>0</v>
      </c>
      <c r="AS23" s="116">
        <v>0</v>
      </c>
      <c r="AT23" s="116">
        <v>0</v>
      </c>
      <c r="AU23" s="116">
        <v>1</v>
      </c>
      <c r="AV23" s="116">
        <v>55</v>
      </c>
      <c r="AW23" s="116">
        <v>11</v>
      </c>
      <c r="AX23" s="116">
        <v>55</v>
      </c>
      <c r="AY23" s="116">
        <v>488</v>
      </c>
      <c r="AZ23" s="116">
        <v>440</v>
      </c>
      <c r="BA23" s="116">
        <v>500</v>
      </c>
      <c r="BB23" s="116">
        <v>550</v>
      </c>
      <c r="BC23" s="116">
        <v>678</v>
      </c>
      <c r="BD23" s="116">
        <v>760</v>
      </c>
    </row>
    <row r="24" spans="1:56" s="114" customFormat="1" ht="14.25" x14ac:dyDescent="0.2">
      <c r="A24" s="116">
        <v>16</v>
      </c>
      <c r="B24" s="116" t="s">
        <v>52</v>
      </c>
      <c r="C24" s="186">
        <v>0</v>
      </c>
      <c r="D24" s="186">
        <f>'Crop Loan'!N27</f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0</v>
      </c>
      <c r="M24" s="186">
        <f t="shared" si="7"/>
        <v>0</v>
      </c>
      <c r="N24" s="186">
        <f t="shared" si="8"/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f t="shared" si="11"/>
        <v>0</v>
      </c>
      <c r="Z24" s="116">
        <f t="shared" si="12"/>
        <v>0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f t="shared" si="9"/>
        <v>0</v>
      </c>
      <c r="AN24" s="116">
        <f t="shared" si="10"/>
        <v>0</v>
      </c>
      <c r="AO24" s="116">
        <v>0</v>
      </c>
      <c r="AP24" s="116">
        <v>0</v>
      </c>
      <c r="AQ24" s="116">
        <v>0</v>
      </c>
      <c r="AR24" s="116">
        <v>0</v>
      </c>
      <c r="AS24" s="116">
        <v>0</v>
      </c>
      <c r="AT24" s="116">
        <v>0</v>
      </c>
      <c r="AU24" s="116">
        <v>0</v>
      </c>
      <c r="AV24" s="116">
        <v>0</v>
      </c>
      <c r="AW24" s="116">
        <v>0</v>
      </c>
      <c r="AX24" s="116">
        <v>0</v>
      </c>
      <c r="AY24" s="116">
        <v>0</v>
      </c>
      <c r="AZ24" s="116">
        <v>0</v>
      </c>
      <c r="BA24" s="116">
        <v>0</v>
      </c>
      <c r="BB24" s="116">
        <v>0</v>
      </c>
      <c r="BC24" s="116">
        <v>0</v>
      </c>
      <c r="BD24" s="116">
        <v>0</v>
      </c>
    </row>
    <row r="25" spans="1:56" s="114" customFormat="1" ht="14.25" x14ac:dyDescent="0.2">
      <c r="A25" s="116">
        <v>17</v>
      </c>
      <c r="B25" s="116" t="s">
        <v>53</v>
      </c>
      <c r="C25" s="186">
        <v>0</v>
      </c>
      <c r="D25" s="186">
        <f>'Crop Loan'!N28</f>
        <v>0</v>
      </c>
      <c r="E25" s="116">
        <v>0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K25" s="116">
        <v>0</v>
      </c>
      <c r="L25" s="116">
        <v>0</v>
      </c>
      <c r="M25" s="186">
        <f t="shared" si="7"/>
        <v>0</v>
      </c>
      <c r="N25" s="186">
        <f t="shared" si="8"/>
        <v>0</v>
      </c>
      <c r="O25" s="116">
        <v>0</v>
      </c>
      <c r="P25" s="116">
        <v>0</v>
      </c>
      <c r="Q25" s="116">
        <v>0</v>
      </c>
      <c r="R25" s="116">
        <v>0</v>
      </c>
      <c r="S25" s="116">
        <v>0</v>
      </c>
      <c r="T25" s="116">
        <v>0</v>
      </c>
      <c r="U25" s="116">
        <v>0</v>
      </c>
      <c r="V25" s="116">
        <v>0</v>
      </c>
      <c r="W25" s="116">
        <v>0</v>
      </c>
      <c r="X25" s="116">
        <v>0</v>
      </c>
      <c r="Y25" s="116">
        <f t="shared" si="11"/>
        <v>0</v>
      </c>
      <c r="Z25" s="116">
        <f t="shared" si="12"/>
        <v>0</v>
      </c>
      <c r="AA25" s="116">
        <v>0</v>
      </c>
      <c r="AB25" s="116">
        <v>0</v>
      </c>
      <c r="AC25" s="116">
        <v>0</v>
      </c>
      <c r="AD25" s="116">
        <v>0</v>
      </c>
      <c r="AE25" s="116">
        <v>0</v>
      </c>
      <c r="AF25" s="116">
        <v>0</v>
      </c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f t="shared" si="9"/>
        <v>0</v>
      </c>
      <c r="AN25" s="116">
        <f t="shared" si="10"/>
        <v>0</v>
      </c>
      <c r="AO25" s="116">
        <v>0</v>
      </c>
      <c r="AP25" s="116">
        <v>0</v>
      </c>
      <c r="AQ25" s="116">
        <v>0</v>
      </c>
      <c r="AR25" s="116">
        <v>0</v>
      </c>
      <c r="AS25" s="116">
        <v>0</v>
      </c>
      <c r="AT25" s="116">
        <v>0</v>
      </c>
      <c r="AU25" s="116">
        <v>0</v>
      </c>
      <c r="AV25" s="116">
        <v>0</v>
      </c>
      <c r="AW25" s="116">
        <v>0</v>
      </c>
      <c r="AX25" s="116">
        <v>0</v>
      </c>
      <c r="AY25" s="116">
        <v>0</v>
      </c>
      <c r="AZ25" s="116">
        <v>0</v>
      </c>
      <c r="BA25" s="116">
        <v>0</v>
      </c>
      <c r="BB25" s="116">
        <v>0</v>
      </c>
      <c r="BC25" s="116">
        <v>0</v>
      </c>
      <c r="BD25" s="116">
        <v>0</v>
      </c>
    </row>
    <row r="26" spans="1:56" s="114" customFormat="1" ht="14.25" x14ac:dyDescent="0.2">
      <c r="A26" s="116">
        <v>18</v>
      </c>
      <c r="B26" s="116" t="s">
        <v>54</v>
      </c>
      <c r="C26" s="186">
        <f>'Crop Loan'!M29</f>
        <v>2250</v>
      </c>
      <c r="D26" s="186">
        <f>'Crop Loan'!N29</f>
        <v>1800</v>
      </c>
      <c r="E26" s="116">
        <v>1000</v>
      </c>
      <c r="F26" s="116">
        <v>3042</v>
      </c>
      <c r="G26" s="116">
        <v>822</v>
      </c>
      <c r="H26" s="116">
        <v>80</v>
      </c>
      <c r="I26" s="116">
        <v>300</v>
      </c>
      <c r="J26" s="116">
        <v>833</v>
      </c>
      <c r="K26" s="116">
        <v>400</v>
      </c>
      <c r="L26" s="116">
        <v>1000</v>
      </c>
      <c r="M26" s="186">
        <f t="shared" si="7"/>
        <v>3950</v>
      </c>
      <c r="N26" s="186">
        <f t="shared" si="8"/>
        <v>6675</v>
      </c>
      <c r="O26" s="116">
        <v>225</v>
      </c>
      <c r="P26" s="116">
        <v>2250</v>
      </c>
      <c r="Q26" s="116">
        <v>135</v>
      </c>
      <c r="R26" s="116">
        <v>1350</v>
      </c>
      <c r="S26" s="116">
        <v>90</v>
      </c>
      <c r="T26" s="116">
        <v>900</v>
      </c>
      <c r="U26" s="116">
        <v>0</v>
      </c>
      <c r="V26" s="116">
        <v>0</v>
      </c>
      <c r="W26" s="116">
        <v>0</v>
      </c>
      <c r="X26" s="116">
        <v>0</v>
      </c>
      <c r="Y26" s="116">
        <f t="shared" si="11"/>
        <v>450</v>
      </c>
      <c r="Z26" s="116">
        <f t="shared" si="12"/>
        <v>4500</v>
      </c>
      <c r="AA26" s="116">
        <v>0</v>
      </c>
      <c r="AB26" s="116">
        <v>0</v>
      </c>
      <c r="AC26" s="116">
        <v>35</v>
      </c>
      <c r="AD26" s="116">
        <v>100</v>
      </c>
      <c r="AE26" s="116">
        <v>80</v>
      </c>
      <c r="AF26" s="116">
        <v>800</v>
      </c>
      <c r="AG26" s="116">
        <v>0</v>
      </c>
      <c r="AH26" s="116">
        <v>0</v>
      </c>
      <c r="AI26" s="116">
        <v>0</v>
      </c>
      <c r="AJ26" s="116">
        <v>0</v>
      </c>
      <c r="AK26" s="116">
        <v>500</v>
      </c>
      <c r="AL26" s="116">
        <v>2850</v>
      </c>
      <c r="AM26" s="116">
        <f t="shared" si="9"/>
        <v>5015</v>
      </c>
      <c r="AN26" s="116">
        <f t="shared" si="10"/>
        <v>14925</v>
      </c>
      <c r="AO26" s="116">
        <v>592</v>
      </c>
      <c r="AP26" s="116">
        <v>1719.3</v>
      </c>
      <c r="AQ26" s="116">
        <v>0</v>
      </c>
      <c r="AR26" s="116">
        <v>0</v>
      </c>
      <c r="AS26" s="116">
        <v>0</v>
      </c>
      <c r="AT26" s="116">
        <v>0</v>
      </c>
      <c r="AU26" s="116">
        <v>12</v>
      </c>
      <c r="AV26" s="116">
        <v>440</v>
      </c>
      <c r="AW26" s="116">
        <v>87</v>
      </c>
      <c r="AX26" s="116">
        <v>440</v>
      </c>
      <c r="AY26" s="116">
        <v>2101</v>
      </c>
      <c r="AZ26" s="116">
        <v>3520</v>
      </c>
      <c r="BA26" s="116">
        <v>2200</v>
      </c>
      <c r="BB26" s="116">
        <v>4400</v>
      </c>
      <c r="BC26" s="116">
        <v>8126</v>
      </c>
      <c r="BD26" s="116">
        <v>21593</v>
      </c>
    </row>
    <row r="27" spans="1:56" s="114" customFormat="1" ht="14.25" x14ac:dyDescent="0.2">
      <c r="A27" s="116">
        <v>19</v>
      </c>
      <c r="B27" s="116" t="s">
        <v>55</v>
      </c>
      <c r="C27" s="186">
        <f>'Crop Loan'!M30</f>
        <v>3100</v>
      </c>
      <c r="D27" s="186">
        <f>'Crop Loan'!N30</f>
        <v>2500</v>
      </c>
      <c r="E27" s="116">
        <v>250</v>
      </c>
      <c r="F27" s="116">
        <v>1326</v>
      </c>
      <c r="G27" s="116">
        <v>174</v>
      </c>
      <c r="H27" s="116">
        <v>28.999999999999996</v>
      </c>
      <c r="I27" s="116">
        <v>80</v>
      </c>
      <c r="J27" s="116">
        <v>371</v>
      </c>
      <c r="K27" s="116">
        <v>100</v>
      </c>
      <c r="L27" s="116">
        <v>200</v>
      </c>
      <c r="M27" s="186">
        <f t="shared" si="7"/>
        <v>3530</v>
      </c>
      <c r="N27" s="186">
        <f t="shared" si="8"/>
        <v>4397</v>
      </c>
      <c r="O27" s="116">
        <v>1250</v>
      </c>
      <c r="P27" s="116">
        <v>12500</v>
      </c>
      <c r="Q27" s="116">
        <v>750</v>
      </c>
      <c r="R27" s="116">
        <v>7500</v>
      </c>
      <c r="S27" s="116">
        <v>500</v>
      </c>
      <c r="T27" s="116">
        <v>5000</v>
      </c>
      <c r="U27" s="116">
        <v>0</v>
      </c>
      <c r="V27" s="116">
        <v>0</v>
      </c>
      <c r="W27" s="116">
        <v>0</v>
      </c>
      <c r="X27" s="116">
        <v>0</v>
      </c>
      <c r="Y27" s="116">
        <f t="shared" si="11"/>
        <v>2500</v>
      </c>
      <c r="Z27" s="116">
        <f t="shared" si="12"/>
        <v>25000</v>
      </c>
      <c r="AA27" s="116">
        <v>0</v>
      </c>
      <c r="AB27" s="116">
        <v>0</v>
      </c>
      <c r="AC27" s="116">
        <v>15</v>
      </c>
      <c r="AD27" s="116">
        <v>55</v>
      </c>
      <c r="AE27" s="116">
        <v>80</v>
      </c>
      <c r="AF27" s="116">
        <v>800</v>
      </c>
      <c r="AG27" s="116">
        <v>0</v>
      </c>
      <c r="AH27" s="116">
        <v>0</v>
      </c>
      <c r="AI27" s="116">
        <v>0</v>
      </c>
      <c r="AJ27" s="116">
        <v>0</v>
      </c>
      <c r="AK27" s="116">
        <v>50</v>
      </c>
      <c r="AL27" s="116">
        <v>250</v>
      </c>
      <c r="AM27" s="116">
        <f t="shared" si="9"/>
        <v>6175</v>
      </c>
      <c r="AN27" s="116">
        <f t="shared" si="10"/>
        <v>30502</v>
      </c>
      <c r="AO27" s="116">
        <v>629</v>
      </c>
      <c r="AP27" s="116">
        <v>3117.5</v>
      </c>
      <c r="AQ27" s="116">
        <v>0</v>
      </c>
      <c r="AR27" s="116">
        <v>0</v>
      </c>
      <c r="AS27" s="116">
        <v>0</v>
      </c>
      <c r="AT27" s="116">
        <v>0</v>
      </c>
      <c r="AU27" s="116">
        <v>6</v>
      </c>
      <c r="AV27" s="116">
        <v>250</v>
      </c>
      <c r="AW27" s="116">
        <v>52</v>
      </c>
      <c r="AX27" s="116">
        <v>250</v>
      </c>
      <c r="AY27" s="116">
        <v>1192</v>
      </c>
      <c r="AZ27" s="116">
        <v>2000</v>
      </c>
      <c r="BA27" s="116">
        <v>1250</v>
      </c>
      <c r="BB27" s="116">
        <v>2500</v>
      </c>
      <c r="BC27" s="116">
        <v>7545</v>
      </c>
      <c r="BD27" s="116">
        <v>33675</v>
      </c>
    </row>
    <row r="28" spans="1:56" s="114" customFormat="1" ht="14.25" x14ac:dyDescent="0.2">
      <c r="A28" s="116">
        <v>20</v>
      </c>
      <c r="B28" s="116" t="s">
        <v>56</v>
      </c>
      <c r="C28" s="186">
        <f>'Crop Loan'!M31</f>
        <v>750</v>
      </c>
      <c r="D28" s="186">
        <f>'Crop Loan'!N31</f>
        <v>630</v>
      </c>
      <c r="E28" s="116">
        <v>500</v>
      </c>
      <c r="F28" s="116">
        <v>570</v>
      </c>
      <c r="G28" s="116">
        <v>358</v>
      </c>
      <c r="H28" s="116">
        <v>16</v>
      </c>
      <c r="I28" s="116">
        <v>165</v>
      </c>
      <c r="J28" s="116">
        <v>211</v>
      </c>
      <c r="K28" s="116">
        <v>150</v>
      </c>
      <c r="L28" s="116">
        <v>150</v>
      </c>
      <c r="M28" s="186">
        <f t="shared" si="7"/>
        <v>1565</v>
      </c>
      <c r="N28" s="186">
        <f t="shared" si="8"/>
        <v>1561</v>
      </c>
      <c r="O28" s="116">
        <v>30</v>
      </c>
      <c r="P28" s="116">
        <v>150</v>
      </c>
      <c r="Q28" s="116">
        <v>18</v>
      </c>
      <c r="R28" s="116">
        <v>90</v>
      </c>
      <c r="S28" s="116">
        <v>12</v>
      </c>
      <c r="T28" s="116">
        <v>60</v>
      </c>
      <c r="U28" s="116">
        <v>0</v>
      </c>
      <c r="V28" s="116">
        <v>0</v>
      </c>
      <c r="W28" s="116">
        <v>0</v>
      </c>
      <c r="X28" s="116">
        <v>0</v>
      </c>
      <c r="Y28" s="116">
        <f t="shared" si="11"/>
        <v>60</v>
      </c>
      <c r="Z28" s="116">
        <f t="shared" si="12"/>
        <v>300</v>
      </c>
      <c r="AA28" s="116">
        <v>0</v>
      </c>
      <c r="AB28" s="116">
        <v>0</v>
      </c>
      <c r="AC28" s="116">
        <v>40</v>
      </c>
      <c r="AD28" s="116">
        <v>200</v>
      </c>
      <c r="AE28" s="116">
        <v>100</v>
      </c>
      <c r="AF28" s="116">
        <v>1000</v>
      </c>
      <c r="AG28" s="116">
        <v>0</v>
      </c>
      <c r="AH28" s="116">
        <v>0</v>
      </c>
      <c r="AI28" s="116">
        <v>0</v>
      </c>
      <c r="AJ28" s="116">
        <v>0</v>
      </c>
      <c r="AK28" s="116">
        <v>100</v>
      </c>
      <c r="AL28" s="116">
        <v>500</v>
      </c>
      <c r="AM28" s="116">
        <f t="shared" si="9"/>
        <v>1865</v>
      </c>
      <c r="AN28" s="116">
        <f t="shared" si="10"/>
        <v>3561</v>
      </c>
      <c r="AO28" s="116">
        <v>218</v>
      </c>
      <c r="AP28" s="116">
        <v>409.4</v>
      </c>
      <c r="AQ28" s="116">
        <v>0</v>
      </c>
      <c r="AR28" s="116">
        <v>0</v>
      </c>
      <c r="AS28" s="116">
        <v>0</v>
      </c>
      <c r="AT28" s="116">
        <v>0</v>
      </c>
      <c r="AU28" s="116">
        <v>0</v>
      </c>
      <c r="AV28" s="116">
        <v>0</v>
      </c>
      <c r="AW28" s="116">
        <v>2</v>
      </c>
      <c r="AX28" s="116">
        <v>12.06</v>
      </c>
      <c r="AY28" s="116">
        <v>98</v>
      </c>
      <c r="AZ28" s="116">
        <v>187.94</v>
      </c>
      <c r="BA28" s="116">
        <v>100</v>
      </c>
      <c r="BB28" s="116">
        <v>200</v>
      </c>
      <c r="BC28" s="116">
        <v>2286</v>
      </c>
      <c r="BD28" s="116">
        <v>4294</v>
      </c>
    </row>
    <row r="29" spans="1:56" s="114" customFormat="1" ht="14.25" x14ac:dyDescent="0.2">
      <c r="A29" s="116">
        <v>21</v>
      </c>
      <c r="B29" s="116" t="s">
        <v>57</v>
      </c>
      <c r="C29" s="186">
        <f>'Crop Loan'!M32</f>
        <v>0</v>
      </c>
      <c r="D29" s="186">
        <f>'Crop Loan'!N32</f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  <c r="M29" s="186">
        <f t="shared" si="7"/>
        <v>0</v>
      </c>
      <c r="N29" s="186">
        <f t="shared" si="8"/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f t="shared" si="11"/>
        <v>0</v>
      </c>
      <c r="Z29" s="116">
        <f t="shared" si="12"/>
        <v>0</v>
      </c>
      <c r="AA29" s="116">
        <v>0</v>
      </c>
      <c r="AB29" s="116">
        <v>0</v>
      </c>
      <c r="AC29" s="116">
        <v>0</v>
      </c>
      <c r="AD29" s="116"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f t="shared" si="9"/>
        <v>0</v>
      </c>
      <c r="AN29" s="116">
        <f t="shared" si="10"/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v>0</v>
      </c>
      <c r="AT29" s="116"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</row>
    <row r="30" spans="1:56" s="114" customFormat="1" ht="14.25" x14ac:dyDescent="0.2">
      <c r="A30" s="116">
        <v>22</v>
      </c>
      <c r="B30" s="116" t="s">
        <v>58</v>
      </c>
      <c r="C30" s="186">
        <f>'Crop Loan'!M33</f>
        <v>50</v>
      </c>
      <c r="D30" s="186">
        <f>'Crop Loan'!N33</f>
        <v>20</v>
      </c>
      <c r="E30" s="116">
        <v>6</v>
      </c>
      <c r="F30" s="116">
        <v>16</v>
      </c>
      <c r="G30" s="116">
        <v>3</v>
      </c>
      <c r="H30" s="116">
        <v>0</v>
      </c>
      <c r="I30" s="116">
        <v>2</v>
      </c>
      <c r="J30" s="116">
        <v>4</v>
      </c>
      <c r="K30" s="116">
        <v>3</v>
      </c>
      <c r="L30" s="116">
        <v>7.0000000000000009</v>
      </c>
      <c r="M30" s="186">
        <f t="shared" si="7"/>
        <v>61</v>
      </c>
      <c r="N30" s="186">
        <f t="shared" si="8"/>
        <v>47</v>
      </c>
      <c r="O30" s="116">
        <v>10</v>
      </c>
      <c r="P30" s="116">
        <v>10</v>
      </c>
      <c r="Q30" s="116">
        <v>6</v>
      </c>
      <c r="R30" s="116">
        <v>6</v>
      </c>
      <c r="S30" s="116">
        <v>4</v>
      </c>
      <c r="T30" s="116">
        <v>4</v>
      </c>
      <c r="U30" s="116">
        <v>0</v>
      </c>
      <c r="V30" s="116">
        <v>0</v>
      </c>
      <c r="W30" s="116">
        <v>0</v>
      </c>
      <c r="X30" s="116">
        <v>0</v>
      </c>
      <c r="Y30" s="116">
        <f t="shared" si="11"/>
        <v>20</v>
      </c>
      <c r="Z30" s="116">
        <f t="shared" si="12"/>
        <v>20</v>
      </c>
      <c r="AA30" s="116">
        <v>0</v>
      </c>
      <c r="AB30" s="116">
        <v>0</v>
      </c>
      <c r="AC30" s="116">
        <v>0</v>
      </c>
      <c r="AD30" s="116">
        <v>0</v>
      </c>
      <c r="AE30" s="116">
        <v>5</v>
      </c>
      <c r="AF30" s="116">
        <v>30</v>
      </c>
      <c r="AG30" s="116">
        <v>0</v>
      </c>
      <c r="AH30" s="116">
        <v>0</v>
      </c>
      <c r="AI30" s="116">
        <v>0</v>
      </c>
      <c r="AJ30" s="116">
        <v>0</v>
      </c>
      <c r="AK30" s="116">
        <v>25</v>
      </c>
      <c r="AL30" s="116">
        <v>25</v>
      </c>
      <c r="AM30" s="116">
        <f t="shared" si="9"/>
        <v>111</v>
      </c>
      <c r="AN30" s="116">
        <f t="shared" si="10"/>
        <v>122</v>
      </c>
      <c r="AO30" s="116">
        <v>11</v>
      </c>
      <c r="AP30" s="116">
        <v>12.2</v>
      </c>
      <c r="AQ30" s="116">
        <v>0</v>
      </c>
      <c r="AR30" s="116">
        <v>0</v>
      </c>
      <c r="AS30" s="116">
        <v>0</v>
      </c>
      <c r="AT30" s="116">
        <v>0</v>
      </c>
      <c r="AU30" s="116">
        <v>0</v>
      </c>
      <c r="AV30" s="116">
        <v>0</v>
      </c>
      <c r="AW30" s="116">
        <v>0</v>
      </c>
      <c r="AX30" s="116">
        <v>0</v>
      </c>
      <c r="AY30" s="116">
        <v>20</v>
      </c>
      <c r="AZ30" s="116">
        <v>20</v>
      </c>
      <c r="BA30" s="116">
        <v>20</v>
      </c>
      <c r="BB30" s="116">
        <v>20</v>
      </c>
      <c r="BC30" s="116">
        <v>131</v>
      </c>
      <c r="BD30" s="116">
        <v>142</v>
      </c>
    </row>
    <row r="31" spans="1:56" s="114" customFormat="1" ht="14.25" x14ac:dyDescent="0.2">
      <c r="A31" s="116">
        <v>23</v>
      </c>
      <c r="B31" s="116" t="s">
        <v>59</v>
      </c>
      <c r="C31" s="186">
        <f>'Crop Loan'!M34</f>
        <v>0</v>
      </c>
      <c r="D31" s="186">
        <f>'Crop Loan'!N34</f>
        <v>0</v>
      </c>
      <c r="E31" s="116">
        <v>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  <c r="M31" s="186">
        <f t="shared" si="7"/>
        <v>0</v>
      </c>
      <c r="N31" s="186">
        <f t="shared" si="8"/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0</v>
      </c>
      <c r="W31" s="116">
        <v>0</v>
      </c>
      <c r="X31" s="116">
        <v>0</v>
      </c>
      <c r="Y31" s="116">
        <f t="shared" si="11"/>
        <v>0</v>
      </c>
      <c r="Z31" s="116">
        <f t="shared" si="12"/>
        <v>0</v>
      </c>
      <c r="AA31" s="116">
        <v>0</v>
      </c>
      <c r="AB31" s="116">
        <v>0</v>
      </c>
      <c r="AC31" s="116">
        <v>0</v>
      </c>
      <c r="AD31" s="116">
        <v>0</v>
      </c>
      <c r="AE31" s="116">
        <v>0</v>
      </c>
      <c r="AF31" s="116">
        <v>0</v>
      </c>
      <c r="AG31" s="116">
        <v>0</v>
      </c>
      <c r="AH31" s="116">
        <v>0</v>
      </c>
      <c r="AI31" s="116">
        <v>0</v>
      </c>
      <c r="AJ31" s="116">
        <v>0</v>
      </c>
      <c r="AK31" s="116">
        <v>0</v>
      </c>
      <c r="AL31" s="116">
        <v>0</v>
      </c>
      <c r="AM31" s="116">
        <f t="shared" si="9"/>
        <v>0</v>
      </c>
      <c r="AN31" s="116">
        <f t="shared" si="10"/>
        <v>0</v>
      </c>
      <c r="AO31" s="116">
        <v>0</v>
      </c>
      <c r="AP31" s="116">
        <v>0</v>
      </c>
      <c r="AQ31" s="116">
        <v>0</v>
      </c>
      <c r="AR31" s="116">
        <v>0</v>
      </c>
      <c r="AS31" s="116">
        <v>0</v>
      </c>
      <c r="AT31" s="116">
        <v>0</v>
      </c>
      <c r="AU31" s="116">
        <v>0</v>
      </c>
      <c r="AV31" s="116">
        <v>0</v>
      </c>
      <c r="AW31" s="116">
        <v>0</v>
      </c>
      <c r="AX31" s="116">
        <v>0</v>
      </c>
      <c r="AY31" s="116">
        <v>0</v>
      </c>
      <c r="AZ31" s="116">
        <v>0</v>
      </c>
      <c r="BA31" s="116">
        <v>0</v>
      </c>
      <c r="BB31" s="116">
        <v>0</v>
      </c>
      <c r="BC31" s="116">
        <v>0</v>
      </c>
      <c r="BD31" s="116">
        <v>0</v>
      </c>
    </row>
    <row r="32" spans="1:56" s="114" customFormat="1" ht="14.25" x14ac:dyDescent="0.2">
      <c r="A32" s="116">
        <v>24</v>
      </c>
      <c r="B32" s="116" t="s">
        <v>60</v>
      </c>
      <c r="C32" s="186">
        <f>'Crop Loan'!M35</f>
        <v>0</v>
      </c>
      <c r="D32" s="186">
        <f>'Crop Loan'!N35</f>
        <v>0</v>
      </c>
      <c r="E32" s="116">
        <v>400</v>
      </c>
      <c r="F32" s="116">
        <v>2192</v>
      </c>
      <c r="G32" s="116">
        <v>296</v>
      </c>
      <c r="H32" s="116">
        <v>53</v>
      </c>
      <c r="I32" s="116">
        <v>136</v>
      </c>
      <c r="J32" s="116">
        <v>680</v>
      </c>
      <c r="K32" s="116">
        <v>100</v>
      </c>
      <c r="L32" s="116">
        <v>200</v>
      </c>
      <c r="M32" s="186">
        <f t="shared" si="7"/>
        <v>636</v>
      </c>
      <c r="N32" s="186">
        <f t="shared" si="8"/>
        <v>3072</v>
      </c>
      <c r="O32" s="116">
        <v>10</v>
      </c>
      <c r="P32" s="116">
        <v>10</v>
      </c>
      <c r="Q32" s="116">
        <v>6</v>
      </c>
      <c r="R32" s="116">
        <v>6</v>
      </c>
      <c r="S32" s="116">
        <v>4</v>
      </c>
      <c r="T32" s="116">
        <v>4</v>
      </c>
      <c r="U32" s="116">
        <v>0</v>
      </c>
      <c r="V32" s="116">
        <v>0</v>
      </c>
      <c r="W32" s="116">
        <v>0</v>
      </c>
      <c r="X32" s="116">
        <v>0</v>
      </c>
      <c r="Y32" s="116">
        <f t="shared" si="11"/>
        <v>20</v>
      </c>
      <c r="Z32" s="116">
        <f t="shared" si="12"/>
        <v>20</v>
      </c>
      <c r="AA32" s="116">
        <v>0</v>
      </c>
      <c r="AB32" s="116">
        <v>0</v>
      </c>
      <c r="AC32" s="116">
        <v>0</v>
      </c>
      <c r="AD32" s="116">
        <v>0</v>
      </c>
      <c r="AE32" s="116">
        <v>0</v>
      </c>
      <c r="AF32" s="116">
        <v>0</v>
      </c>
      <c r="AG32" s="116">
        <v>0</v>
      </c>
      <c r="AH32" s="116">
        <v>0</v>
      </c>
      <c r="AI32" s="116">
        <v>0</v>
      </c>
      <c r="AJ32" s="116">
        <v>0</v>
      </c>
      <c r="AK32" s="116">
        <v>25</v>
      </c>
      <c r="AL32" s="116">
        <v>25</v>
      </c>
      <c r="AM32" s="116">
        <f t="shared" si="9"/>
        <v>681</v>
      </c>
      <c r="AN32" s="116">
        <f t="shared" si="10"/>
        <v>3117</v>
      </c>
      <c r="AO32" s="116">
        <v>99</v>
      </c>
      <c r="AP32" s="116">
        <v>474.5</v>
      </c>
      <c r="AQ32" s="116">
        <v>0</v>
      </c>
      <c r="AR32" s="116">
        <v>0</v>
      </c>
      <c r="AS32" s="116">
        <v>0</v>
      </c>
      <c r="AT32" s="116">
        <v>0</v>
      </c>
      <c r="AU32" s="116">
        <v>0</v>
      </c>
      <c r="AV32" s="116">
        <v>0</v>
      </c>
      <c r="AW32" s="116">
        <v>0</v>
      </c>
      <c r="AX32" s="116">
        <v>0</v>
      </c>
      <c r="AY32" s="116">
        <v>20</v>
      </c>
      <c r="AZ32" s="116">
        <v>15</v>
      </c>
      <c r="BA32" s="116">
        <v>20</v>
      </c>
      <c r="BB32" s="116">
        <v>15</v>
      </c>
      <c r="BC32" s="116">
        <v>1005</v>
      </c>
      <c r="BD32" s="116">
        <v>4760</v>
      </c>
    </row>
    <row r="33" spans="1:56" s="114" customFormat="1" ht="14.25" x14ac:dyDescent="0.2">
      <c r="A33" s="116">
        <v>25</v>
      </c>
      <c r="B33" s="116" t="s">
        <v>61</v>
      </c>
      <c r="C33" s="186">
        <f>'Crop Loan'!M36</f>
        <v>0</v>
      </c>
      <c r="D33" s="186">
        <f>'Crop Loan'!N36</f>
        <v>0</v>
      </c>
      <c r="E33" s="116">
        <v>0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>
        <v>0</v>
      </c>
      <c r="M33" s="186">
        <f t="shared" si="7"/>
        <v>0</v>
      </c>
      <c r="N33" s="186">
        <f t="shared" si="8"/>
        <v>0</v>
      </c>
      <c r="O33" s="116">
        <v>0</v>
      </c>
      <c r="P33" s="116">
        <v>0</v>
      </c>
      <c r="Q33" s="116">
        <v>0</v>
      </c>
      <c r="R33" s="116">
        <v>0</v>
      </c>
      <c r="S33" s="116">
        <v>0</v>
      </c>
      <c r="T33" s="116">
        <v>0</v>
      </c>
      <c r="U33" s="116">
        <v>0</v>
      </c>
      <c r="V33" s="116">
        <v>0</v>
      </c>
      <c r="W33" s="116">
        <v>0</v>
      </c>
      <c r="X33" s="116">
        <v>0</v>
      </c>
      <c r="Y33" s="116">
        <f t="shared" si="11"/>
        <v>0</v>
      </c>
      <c r="Z33" s="116">
        <f t="shared" si="12"/>
        <v>0</v>
      </c>
      <c r="AA33" s="116">
        <v>0</v>
      </c>
      <c r="AB33" s="116">
        <v>0</v>
      </c>
      <c r="AC33" s="116">
        <v>0</v>
      </c>
      <c r="AD33" s="116">
        <v>0</v>
      </c>
      <c r="AE33" s="116">
        <v>0</v>
      </c>
      <c r="AF33" s="116">
        <v>0</v>
      </c>
      <c r="AG33" s="116">
        <v>0</v>
      </c>
      <c r="AH33" s="116">
        <v>0</v>
      </c>
      <c r="AI33" s="116">
        <v>0</v>
      </c>
      <c r="AJ33" s="116">
        <v>0</v>
      </c>
      <c r="AK33" s="116">
        <v>0</v>
      </c>
      <c r="AL33" s="116">
        <v>0</v>
      </c>
      <c r="AM33" s="116">
        <f t="shared" si="9"/>
        <v>0</v>
      </c>
      <c r="AN33" s="116">
        <f t="shared" si="10"/>
        <v>0</v>
      </c>
      <c r="AO33" s="116">
        <v>0</v>
      </c>
      <c r="AP33" s="116">
        <v>0</v>
      </c>
      <c r="AQ33" s="116">
        <v>0</v>
      </c>
      <c r="AR33" s="116">
        <v>0</v>
      </c>
      <c r="AS33" s="116">
        <v>0</v>
      </c>
      <c r="AT33" s="116">
        <v>0</v>
      </c>
      <c r="AU33" s="116">
        <v>0</v>
      </c>
      <c r="AV33" s="116">
        <v>0</v>
      </c>
      <c r="AW33" s="116">
        <v>0</v>
      </c>
      <c r="AX33" s="116">
        <v>0</v>
      </c>
      <c r="AY33" s="116">
        <v>0</v>
      </c>
      <c r="AZ33" s="116">
        <v>0</v>
      </c>
      <c r="BA33" s="116">
        <v>0</v>
      </c>
      <c r="BB33" s="116">
        <v>0</v>
      </c>
      <c r="BC33" s="116">
        <v>0</v>
      </c>
      <c r="BD33" s="116">
        <v>0</v>
      </c>
    </row>
    <row r="34" spans="1:56" s="114" customFormat="1" ht="14.25" x14ac:dyDescent="0.2">
      <c r="A34" s="116">
        <v>26</v>
      </c>
      <c r="B34" s="116" t="s">
        <v>62</v>
      </c>
      <c r="C34" s="186">
        <f>'Crop Loan'!M37</f>
        <v>0</v>
      </c>
      <c r="D34" s="186">
        <f>'Crop Loan'!N37</f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0</v>
      </c>
      <c r="L34" s="116">
        <v>0</v>
      </c>
      <c r="M34" s="186">
        <f t="shared" si="7"/>
        <v>0</v>
      </c>
      <c r="N34" s="186">
        <f t="shared" si="8"/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16">
        <v>0</v>
      </c>
      <c r="X34" s="116">
        <v>0</v>
      </c>
      <c r="Y34" s="116">
        <f t="shared" si="11"/>
        <v>0</v>
      </c>
      <c r="Z34" s="116">
        <f t="shared" si="12"/>
        <v>0</v>
      </c>
      <c r="AA34" s="116">
        <v>0</v>
      </c>
      <c r="AB34" s="116">
        <v>0</v>
      </c>
      <c r="AC34" s="116">
        <v>0</v>
      </c>
      <c r="AD34" s="116">
        <v>0</v>
      </c>
      <c r="AE34" s="116">
        <v>0</v>
      </c>
      <c r="AF34" s="116">
        <v>0</v>
      </c>
      <c r="AG34" s="116">
        <v>0</v>
      </c>
      <c r="AH34" s="116">
        <v>0</v>
      </c>
      <c r="AI34" s="116">
        <v>0</v>
      </c>
      <c r="AJ34" s="116">
        <v>0</v>
      </c>
      <c r="AK34" s="116">
        <v>0</v>
      </c>
      <c r="AL34" s="116">
        <v>0</v>
      </c>
      <c r="AM34" s="116">
        <f t="shared" si="9"/>
        <v>0</v>
      </c>
      <c r="AN34" s="116">
        <f t="shared" si="10"/>
        <v>0</v>
      </c>
      <c r="AO34" s="116">
        <v>0</v>
      </c>
      <c r="AP34" s="116">
        <v>0</v>
      </c>
      <c r="AQ34" s="116">
        <v>0</v>
      </c>
      <c r="AR34" s="116">
        <v>0</v>
      </c>
      <c r="AS34" s="116">
        <v>0</v>
      </c>
      <c r="AT34" s="116">
        <v>0</v>
      </c>
      <c r="AU34" s="116">
        <v>0</v>
      </c>
      <c r="AV34" s="116">
        <v>0</v>
      </c>
      <c r="AW34" s="116">
        <v>0</v>
      </c>
      <c r="AX34" s="116">
        <v>0</v>
      </c>
      <c r="AY34" s="116">
        <v>0</v>
      </c>
      <c r="AZ34" s="116">
        <v>0</v>
      </c>
      <c r="BA34" s="116">
        <v>0</v>
      </c>
      <c r="BB34" s="116">
        <v>0</v>
      </c>
      <c r="BC34" s="116">
        <v>0</v>
      </c>
      <c r="BD34" s="116">
        <v>0</v>
      </c>
    </row>
    <row r="35" spans="1:56" s="119" customFormat="1" x14ac:dyDescent="0.25">
      <c r="A35" s="117"/>
      <c r="B35" s="118" t="s">
        <v>63</v>
      </c>
      <c r="C35" s="216">
        <f>SUM(C21:C34)</f>
        <v>6750</v>
      </c>
      <c r="D35" s="216">
        <f t="shared" ref="D35:BD35" si="13">SUM(D21:D34)</f>
        <v>5400</v>
      </c>
      <c r="E35" s="216">
        <f t="shared" si="13"/>
        <v>2189</v>
      </c>
      <c r="F35" s="216">
        <f t="shared" si="13"/>
        <v>7255</v>
      </c>
      <c r="G35" s="216">
        <f t="shared" si="13"/>
        <v>1671</v>
      </c>
      <c r="H35" s="216">
        <f t="shared" si="13"/>
        <v>180</v>
      </c>
      <c r="I35" s="216">
        <f t="shared" si="13"/>
        <v>690</v>
      </c>
      <c r="J35" s="216">
        <f t="shared" si="13"/>
        <v>2125</v>
      </c>
      <c r="K35" s="216">
        <f t="shared" si="13"/>
        <v>767</v>
      </c>
      <c r="L35" s="216">
        <f t="shared" si="13"/>
        <v>1604</v>
      </c>
      <c r="M35" s="216">
        <f t="shared" si="13"/>
        <v>10396</v>
      </c>
      <c r="N35" s="216">
        <f t="shared" si="13"/>
        <v>16384</v>
      </c>
      <c r="O35" s="216">
        <f t="shared" si="13"/>
        <v>1560</v>
      </c>
      <c r="P35" s="216">
        <f t="shared" si="13"/>
        <v>15180</v>
      </c>
      <c r="Q35" s="216">
        <f t="shared" si="13"/>
        <v>936</v>
      </c>
      <c r="R35" s="216">
        <f t="shared" si="13"/>
        <v>9108</v>
      </c>
      <c r="S35" s="216">
        <f t="shared" si="13"/>
        <v>624</v>
      </c>
      <c r="T35" s="216">
        <f t="shared" si="13"/>
        <v>6072</v>
      </c>
      <c r="U35" s="216">
        <f t="shared" si="13"/>
        <v>0</v>
      </c>
      <c r="V35" s="216">
        <f t="shared" si="13"/>
        <v>0</v>
      </c>
      <c r="W35" s="216">
        <f t="shared" si="13"/>
        <v>0</v>
      </c>
      <c r="X35" s="216">
        <f t="shared" si="13"/>
        <v>0</v>
      </c>
      <c r="Y35" s="216">
        <f t="shared" si="13"/>
        <v>3120</v>
      </c>
      <c r="Z35" s="216">
        <f t="shared" si="13"/>
        <v>30360</v>
      </c>
      <c r="AA35" s="216">
        <f t="shared" si="13"/>
        <v>0</v>
      </c>
      <c r="AB35" s="216">
        <f t="shared" si="13"/>
        <v>0</v>
      </c>
      <c r="AC35" s="216">
        <f t="shared" si="13"/>
        <v>105</v>
      </c>
      <c r="AD35" s="216">
        <f t="shared" si="13"/>
        <v>425</v>
      </c>
      <c r="AE35" s="216">
        <f t="shared" si="13"/>
        <v>290</v>
      </c>
      <c r="AF35" s="216">
        <f t="shared" si="13"/>
        <v>2850</v>
      </c>
      <c r="AG35" s="216">
        <f t="shared" si="13"/>
        <v>0</v>
      </c>
      <c r="AH35" s="216">
        <f t="shared" si="13"/>
        <v>0</v>
      </c>
      <c r="AI35" s="216">
        <f t="shared" si="13"/>
        <v>0</v>
      </c>
      <c r="AJ35" s="216">
        <f t="shared" si="13"/>
        <v>0</v>
      </c>
      <c r="AK35" s="216">
        <f t="shared" si="13"/>
        <v>1050</v>
      </c>
      <c r="AL35" s="216">
        <f t="shared" si="13"/>
        <v>4550</v>
      </c>
      <c r="AM35" s="216">
        <f t="shared" si="13"/>
        <v>14961</v>
      </c>
      <c r="AN35" s="216">
        <f t="shared" si="13"/>
        <v>54569</v>
      </c>
      <c r="AO35" s="216">
        <f t="shared" si="13"/>
        <v>1660</v>
      </c>
      <c r="AP35" s="216">
        <f t="shared" si="13"/>
        <v>5967.2</v>
      </c>
      <c r="AQ35" s="216">
        <f t="shared" si="13"/>
        <v>0</v>
      </c>
      <c r="AR35" s="216">
        <f t="shared" si="13"/>
        <v>0</v>
      </c>
      <c r="AS35" s="216">
        <f t="shared" si="13"/>
        <v>0</v>
      </c>
      <c r="AT35" s="216">
        <f t="shared" si="13"/>
        <v>0</v>
      </c>
      <c r="AU35" s="216">
        <f t="shared" si="13"/>
        <v>19</v>
      </c>
      <c r="AV35" s="216">
        <f t="shared" si="13"/>
        <v>745</v>
      </c>
      <c r="AW35" s="216">
        <f t="shared" si="13"/>
        <v>154</v>
      </c>
      <c r="AX35" s="216">
        <f t="shared" si="13"/>
        <v>768.78</v>
      </c>
      <c r="AY35" s="216">
        <f t="shared" si="13"/>
        <v>4017</v>
      </c>
      <c r="AZ35" s="216">
        <f t="shared" si="13"/>
        <v>6371.2199999999993</v>
      </c>
      <c r="BA35" s="216">
        <f t="shared" si="13"/>
        <v>4190</v>
      </c>
      <c r="BB35" s="216">
        <f t="shared" si="13"/>
        <v>7885</v>
      </c>
      <c r="BC35" s="216">
        <f t="shared" si="13"/>
        <v>20807</v>
      </c>
      <c r="BD35" s="216">
        <f t="shared" si="13"/>
        <v>67557</v>
      </c>
    </row>
    <row r="36" spans="1:56" s="114" customFormat="1" ht="14.25" x14ac:dyDescent="0.2">
      <c r="A36" s="116">
        <v>27</v>
      </c>
      <c r="B36" s="116" t="s">
        <v>64</v>
      </c>
      <c r="C36" s="186">
        <f>'Crop Loan'!M39</f>
        <v>0</v>
      </c>
      <c r="D36" s="186">
        <f>'Crop Loan'!N39</f>
        <v>0</v>
      </c>
      <c r="E36" s="116">
        <v>25</v>
      </c>
      <c r="F36" s="116">
        <v>50</v>
      </c>
      <c r="G36" s="116">
        <v>30</v>
      </c>
      <c r="H36" s="116">
        <v>2</v>
      </c>
      <c r="I36" s="116">
        <v>14</v>
      </c>
      <c r="J36" s="116">
        <v>31</v>
      </c>
      <c r="K36" s="116">
        <v>25</v>
      </c>
      <c r="L36" s="116">
        <v>55.000000000000007</v>
      </c>
      <c r="M36" s="186">
        <f t="shared" ref="M36:M44" si="14">C36+E36+I36+K36</f>
        <v>64</v>
      </c>
      <c r="N36" s="186">
        <f t="shared" ref="N36:N44" si="15">D36+F36+J36+L36</f>
        <v>136</v>
      </c>
      <c r="O36" s="116">
        <v>40</v>
      </c>
      <c r="P36" s="116">
        <v>40</v>
      </c>
      <c r="Q36" s="116">
        <v>24</v>
      </c>
      <c r="R36" s="116">
        <v>24</v>
      </c>
      <c r="S36" s="116">
        <v>16</v>
      </c>
      <c r="T36" s="116">
        <v>16</v>
      </c>
      <c r="U36" s="116">
        <v>0</v>
      </c>
      <c r="V36" s="116">
        <v>0</v>
      </c>
      <c r="W36" s="116">
        <v>0</v>
      </c>
      <c r="X36" s="116">
        <v>0</v>
      </c>
      <c r="Y36" s="116">
        <f t="shared" ref="Y36:Y44" si="16">O36+Q36+S36+U36+W36</f>
        <v>80</v>
      </c>
      <c r="Z36" s="116">
        <f t="shared" ref="Z36:Z44" si="17">P36+R36+T36+V36+X36</f>
        <v>80</v>
      </c>
      <c r="AA36" s="116">
        <v>0</v>
      </c>
      <c r="AB36" s="116">
        <v>0</v>
      </c>
      <c r="AC36" s="116">
        <v>0</v>
      </c>
      <c r="AD36" s="116">
        <v>0</v>
      </c>
      <c r="AE36" s="116">
        <v>5</v>
      </c>
      <c r="AF36" s="116">
        <v>30</v>
      </c>
      <c r="AG36" s="116">
        <v>0</v>
      </c>
      <c r="AH36" s="116">
        <v>0</v>
      </c>
      <c r="AI36" s="116">
        <v>0</v>
      </c>
      <c r="AJ36" s="116">
        <v>0</v>
      </c>
      <c r="AK36" s="116">
        <v>200</v>
      </c>
      <c r="AL36" s="116">
        <v>200</v>
      </c>
      <c r="AM36" s="116">
        <f t="shared" ref="AM36:AM44" si="18">M36+Y36+AA36+AC36+AE36+AG36+AI36+AK36</f>
        <v>349</v>
      </c>
      <c r="AN36" s="116">
        <f t="shared" ref="AN36:AN44" si="19">N36+Z36+AB36+AD36+AF36+AH36+AJ36+AL36</f>
        <v>446</v>
      </c>
      <c r="AO36" s="116">
        <v>38</v>
      </c>
      <c r="AP36" s="116">
        <v>52.2</v>
      </c>
      <c r="AQ36" s="116">
        <v>0</v>
      </c>
      <c r="AR36" s="116">
        <v>0</v>
      </c>
      <c r="AS36" s="116">
        <v>0</v>
      </c>
      <c r="AT36" s="116">
        <v>0</v>
      </c>
      <c r="AU36" s="116">
        <v>1</v>
      </c>
      <c r="AV36" s="116">
        <v>55</v>
      </c>
      <c r="AW36" s="116">
        <v>11</v>
      </c>
      <c r="AX36" s="116">
        <v>55</v>
      </c>
      <c r="AY36" s="116">
        <v>538</v>
      </c>
      <c r="AZ36" s="116">
        <v>440</v>
      </c>
      <c r="BA36" s="116">
        <v>550</v>
      </c>
      <c r="BB36" s="116">
        <v>550</v>
      </c>
      <c r="BC36" s="116">
        <v>931</v>
      </c>
      <c r="BD36" s="116">
        <v>1072</v>
      </c>
    </row>
    <row r="37" spans="1:56" s="114" customFormat="1" ht="14.25" x14ac:dyDescent="0.2">
      <c r="A37" s="116">
        <v>28</v>
      </c>
      <c r="B37" s="116" t="s">
        <v>65</v>
      </c>
      <c r="C37" s="186">
        <f>'Crop Loan'!M40</f>
        <v>0</v>
      </c>
      <c r="D37" s="186">
        <f>'Crop Loan'!N40</f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86">
        <f t="shared" si="14"/>
        <v>0</v>
      </c>
      <c r="N37" s="186">
        <f t="shared" si="15"/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f t="shared" si="16"/>
        <v>0</v>
      </c>
      <c r="Z37" s="116">
        <f t="shared" si="17"/>
        <v>0</v>
      </c>
      <c r="AA37" s="116">
        <v>0</v>
      </c>
      <c r="AB37" s="116">
        <v>0</v>
      </c>
      <c r="AC37" s="116">
        <v>0</v>
      </c>
      <c r="AD37" s="116"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f t="shared" si="18"/>
        <v>0</v>
      </c>
      <c r="AN37" s="116">
        <f t="shared" si="19"/>
        <v>0</v>
      </c>
      <c r="AO37" s="116">
        <v>0</v>
      </c>
      <c r="AP37" s="116">
        <v>0</v>
      </c>
      <c r="AQ37" s="116">
        <v>0</v>
      </c>
      <c r="AR37" s="116">
        <v>0</v>
      </c>
      <c r="AS37" s="116">
        <v>0</v>
      </c>
      <c r="AT37" s="116"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6">
        <v>0</v>
      </c>
    </row>
    <row r="38" spans="1:56" s="114" customFormat="1" ht="14.25" x14ac:dyDescent="0.2">
      <c r="A38" s="116">
        <v>29</v>
      </c>
      <c r="B38" s="116" t="s">
        <v>66</v>
      </c>
      <c r="C38" s="186">
        <f>'Crop Loan'!M41</f>
        <v>0</v>
      </c>
      <c r="D38" s="186">
        <f>'Crop Loan'!N41</f>
        <v>0</v>
      </c>
      <c r="E38" s="116">
        <v>26</v>
      </c>
      <c r="F38" s="116">
        <v>13</v>
      </c>
      <c r="G38" s="116">
        <v>14</v>
      </c>
      <c r="H38" s="116">
        <v>0</v>
      </c>
      <c r="I38" s="116">
        <v>6</v>
      </c>
      <c r="J38" s="116">
        <v>3</v>
      </c>
      <c r="K38" s="116">
        <v>12</v>
      </c>
      <c r="L38" s="116">
        <v>6</v>
      </c>
      <c r="M38" s="186">
        <f t="shared" si="14"/>
        <v>44</v>
      </c>
      <c r="N38" s="186">
        <f t="shared" si="15"/>
        <v>22</v>
      </c>
      <c r="O38" s="116">
        <v>10</v>
      </c>
      <c r="P38" s="116">
        <v>10</v>
      </c>
      <c r="Q38" s="116">
        <v>6</v>
      </c>
      <c r="R38" s="116">
        <v>6</v>
      </c>
      <c r="S38" s="116">
        <v>4</v>
      </c>
      <c r="T38" s="116">
        <v>4</v>
      </c>
      <c r="U38" s="116">
        <v>0</v>
      </c>
      <c r="V38" s="116">
        <v>0</v>
      </c>
      <c r="W38" s="116">
        <v>0</v>
      </c>
      <c r="X38" s="116">
        <v>0</v>
      </c>
      <c r="Y38" s="116">
        <f t="shared" si="16"/>
        <v>20</v>
      </c>
      <c r="Z38" s="116">
        <f t="shared" si="17"/>
        <v>20</v>
      </c>
      <c r="AA38" s="116">
        <v>0</v>
      </c>
      <c r="AB38" s="116">
        <v>0</v>
      </c>
      <c r="AC38" s="116">
        <v>0</v>
      </c>
      <c r="AD38" s="116">
        <v>0</v>
      </c>
      <c r="AE38" s="116">
        <v>0</v>
      </c>
      <c r="AF38" s="116">
        <v>0</v>
      </c>
      <c r="AG38" s="116">
        <v>0</v>
      </c>
      <c r="AH38" s="116">
        <v>0</v>
      </c>
      <c r="AI38" s="116">
        <v>0</v>
      </c>
      <c r="AJ38" s="116">
        <v>0</v>
      </c>
      <c r="AK38" s="116">
        <v>25</v>
      </c>
      <c r="AL38" s="116">
        <v>25</v>
      </c>
      <c r="AM38" s="116">
        <f t="shared" si="18"/>
        <v>89</v>
      </c>
      <c r="AN38" s="116">
        <f t="shared" si="19"/>
        <v>67</v>
      </c>
      <c r="AO38" s="116">
        <v>9</v>
      </c>
      <c r="AP38" s="116">
        <v>6.7</v>
      </c>
      <c r="AQ38" s="116">
        <v>0</v>
      </c>
      <c r="AR38" s="116">
        <v>0</v>
      </c>
      <c r="AS38" s="116">
        <v>0</v>
      </c>
      <c r="AT38" s="116">
        <v>0</v>
      </c>
      <c r="AU38" s="116">
        <v>0</v>
      </c>
      <c r="AV38" s="116">
        <v>0</v>
      </c>
      <c r="AW38" s="116">
        <v>0</v>
      </c>
      <c r="AX38" s="116">
        <v>0</v>
      </c>
      <c r="AY38" s="116">
        <v>20</v>
      </c>
      <c r="AZ38" s="116">
        <v>15</v>
      </c>
      <c r="BA38" s="116">
        <v>20</v>
      </c>
      <c r="BB38" s="116">
        <v>15</v>
      </c>
      <c r="BC38" s="116">
        <v>109</v>
      </c>
      <c r="BD38" s="116">
        <v>82</v>
      </c>
    </row>
    <row r="39" spans="1:56" s="114" customFormat="1" ht="14.25" x14ac:dyDescent="0.2">
      <c r="A39" s="116">
        <v>30</v>
      </c>
      <c r="B39" s="116" t="s">
        <v>67</v>
      </c>
      <c r="C39" s="186">
        <f>'Crop Loan'!M42</f>
        <v>0</v>
      </c>
      <c r="D39" s="186">
        <f>'Crop Loan'!N42</f>
        <v>0</v>
      </c>
      <c r="E39" s="116">
        <v>200</v>
      </c>
      <c r="F39" s="116">
        <v>145</v>
      </c>
      <c r="G39" s="116">
        <v>354</v>
      </c>
      <c r="H39" s="116">
        <v>6</v>
      </c>
      <c r="I39" s="116">
        <v>162</v>
      </c>
      <c r="J39" s="116">
        <v>83</v>
      </c>
      <c r="K39" s="116">
        <v>93</v>
      </c>
      <c r="L39" s="116">
        <v>52</v>
      </c>
      <c r="M39" s="186">
        <f t="shared" si="14"/>
        <v>455</v>
      </c>
      <c r="N39" s="186">
        <f t="shared" si="15"/>
        <v>280</v>
      </c>
      <c r="O39" s="116">
        <v>150</v>
      </c>
      <c r="P39" s="116">
        <v>150</v>
      </c>
      <c r="Q39" s="116">
        <v>90</v>
      </c>
      <c r="R39" s="116">
        <v>90</v>
      </c>
      <c r="S39" s="116">
        <v>60</v>
      </c>
      <c r="T39" s="116">
        <v>60</v>
      </c>
      <c r="U39" s="116">
        <v>0</v>
      </c>
      <c r="V39" s="116">
        <v>0</v>
      </c>
      <c r="W39" s="116">
        <v>0</v>
      </c>
      <c r="X39" s="116">
        <v>0</v>
      </c>
      <c r="Y39" s="116">
        <f t="shared" si="16"/>
        <v>300</v>
      </c>
      <c r="Z39" s="116">
        <f t="shared" si="17"/>
        <v>300</v>
      </c>
      <c r="AA39" s="116">
        <v>0</v>
      </c>
      <c r="AB39" s="116">
        <v>0</v>
      </c>
      <c r="AC39" s="116">
        <v>0</v>
      </c>
      <c r="AD39" s="116">
        <v>0</v>
      </c>
      <c r="AE39" s="116">
        <v>5</v>
      </c>
      <c r="AF39" s="116">
        <v>30</v>
      </c>
      <c r="AG39" s="116">
        <v>0</v>
      </c>
      <c r="AH39" s="116">
        <v>0</v>
      </c>
      <c r="AI39" s="116">
        <v>0</v>
      </c>
      <c r="AJ39" s="116">
        <v>0</v>
      </c>
      <c r="AK39" s="116">
        <v>150</v>
      </c>
      <c r="AL39" s="116">
        <v>155</v>
      </c>
      <c r="AM39" s="116">
        <f t="shared" si="18"/>
        <v>910</v>
      </c>
      <c r="AN39" s="116">
        <f t="shared" si="19"/>
        <v>765</v>
      </c>
      <c r="AO39" s="116">
        <v>158</v>
      </c>
      <c r="AP39" s="116">
        <v>106.5</v>
      </c>
      <c r="AQ39" s="116">
        <v>0</v>
      </c>
      <c r="AR39" s="116">
        <v>0</v>
      </c>
      <c r="AS39" s="116">
        <v>0</v>
      </c>
      <c r="AT39" s="116">
        <v>0</v>
      </c>
      <c r="AU39" s="116">
        <v>0</v>
      </c>
      <c r="AV39" s="116">
        <v>0</v>
      </c>
      <c r="AW39" s="116">
        <v>0</v>
      </c>
      <c r="AX39" s="116">
        <v>0</v>
      </c>
      <c r="AY39" s="116">
        <v>20</v>
      </c>
      <c r="AZ39" s="116">
        <v>20</v>
      </c>
      <c r="BA39" s="116">
        <v>20</v>
      </c>
      <c r="BB39" s="116">
        <v>20</v>
      </c>
      <c r="BC39" s="116">
        <v>1599</v>
      </c>
      <c r="BD39" s="116">
        <v>1085</v>
      </c>
    </row>
    <row r="40" spans="1:56" s="114" customFormat="1" ht="14.25" x14ac:dyDescent="0.2">
      <c r="A40" s="116">
        <v>31</v>
      </c>
      <c r="B40" s="116" t="s">
        <v>68</v>
      </c>
      <c r="C40" s="186">
        <f>'Crop Loan'!M43</f>
        <v>0</v>
      </c>
      <c r="D40" s="186">
        <f>'Crop Loan'!N43</f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v>0</v>
      </c>
      <c r="M40" s="186">
        <f t="shared" si="14"/>
        <v>0</v>
      </c>
      <c r="N40" s="186">
        <f t="shared" si="15"/>
        <v>0</v>
      </c>
      <c r="O40" s="116">
        <v>0</v>
      </c>
      <c r="P40" s="116">
        <v>0</v>
      </c>
      <c r="Q40" s="116">
        <v>0</v>
      </c>
      <c r="R40" s="116"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6">
        <f t="shared" si="16"/>
        <v>0</v>
      </c>
      <c r="Z40" s="116">
        <f t="shared" si="17"/>
        <v>0</v>
      </c>
      <c r="AA40" s="116">
        <v>0</v>
      </c>
      <c r="AB40" s="116">
        <v>0</v>
      </c>
      <c r="AC40" s="116">
        <v>0</v>
      </c>
      <c r="AD40" s="116"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f t="shared" si="18"/>
        <v>0</v>
      </c>
      <c r="AN40" s="116">
        <f t="shared" si="19"/>
        <v>0</v>
      </c>
      <c r="AO40" s="116">
        <v>0</v>
      </c>
      <c r="AP40" s="116">
        <v>0</v>
      </c>
      <c r="AQ40" s="116">
        <v>0</v>
      </c>
      <c r="AR40" s="116">
        <v>0</v>
      </c>
      <c r="AS40" s="116">
        <v>0</v>
      </c>
      <c r="AT40" s="116">
        <v>0</v>
      </c>
      <c r="AU40" s="116">
        <v>0</v>
      </c>
      <c r="AV40" s="116">
        <v>0</v>
      </c>
      <c r="AW40" s="116">
        <v>0</v>
      </c>
      <c r="AX40" s="116">
        <v>0</v>
      </c>
      <c r="AY40" s="116">
        <v>0</v>
      </c>
      <c r="AZ40" s="116">
        <v>0</v>
      </c>
      <c r="BA40" s="116">
        <v>0</v>
      </c>
      <c r="BB40" s="116">
        <v>0</v>
      </c>
      <c r="BC40" s="116">
        <v>0</v>
      </c>
      <c r="BD40" s="116">
        <v>0</v>
      </c>
    </row>
    <row r="41" spans="1:56" s="114" customFormat="1" ht="14.25" x14ac:dyDescent="0.2">
      <c r="A41" s="116">
        <v>32</v>
      </c>
      <c r="B41" s="116" t="s">
        <v>69</v>
      </c>
      <c r="C41" s="186">
        <f>'Crop Loan'!M44</f>
        <v>0</v>
      </c>
      <c r="D41" s="186">
        <f>'Crop Loan'!N44</f>
        <v>0</v>
      </c>
      <c r="E41" s="116">
        <v>0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K41" s="116">
        <v>0</v>
      </c>
      <c r="L41" s="116">
        <v>0</v>
      </c>
      <c r="M41" s="186">
        <f t="shared" si="14"/>
        <v>0</v>
      </c>
      <c r="N41" s="186">
        <f t="shared" si="15"/>
        <v>0</v>
      </c>
      <c r="O41" s="116">
        <v>0</v>
      </c>
      <c r="P41" s="116">
        <v>0</v>
      </c>
      <c r="Q41" s="116">
        <v>0</v>
      </c>
      <c r="R41" s="116">
        <v>0</v>
      </c>
      <c r="S41" s="116">
        <v>0</v>
      </c>
      <c r="T41" s="116">
        <v>0</v>
      </c>
      <c r="U41" s="116">
        <v>0</v>
      </c>
      <c r="V41" s="116">
        <v>0</v>
      </c>
      <c r="W41" s="116">
        <v>0</v>
      </c>
      <c r="X41" s="116">
        <v>0</v>
      </c>
      <c r="Y41" s="116">
        <f t="shared" si="16"/>
        <v>0</v>
      </c>
      <c r="Z41" s="116">
        <f t="shared" si="17"/>
        <v>0</v>
      </c>
      <c r="AA41" s="116">
        <v>0</v>
      </c>
      <c r="AB41" s="116">
        <v>0</v>
      </c>
      <c r="AC41" s="116">
        <v>0</v>
      </c>
      <c r="AD41" s="116">
        <v>0</v>
      </c>
      <c r="AE41" s="116">
        <v>0</v>
      </c>
      <c r="AF41" s="116">
        <v>0</v>
      </c>
      <c r="AG41" s="116">
        <v>0</v>
      </c>
      <c r="AH41" s="116">
        <v>0</v>
      </c>
      <c r="AI41" s="116">
        <v>0</v>
      </c>
      <c r="AJ41" s="116">
        <v>0</v>
      </c>
      <c r="AK41" s="116">
        <v>0</v>
      </c>
      <c r="AL41" s="116">
        <v>0</v>
      </c>
      <c r="AM41" s="116">
        <f t="shared" si="18"/>
        <v>0</v>
      </c>
      <c r="AN41" s="116">
        <f t="shared" si="19"/>
        <v>0</v>
      </c>
      <c r="AO41" s="116">
        <v>0</v>
      </c>
      <c r="AP41" s="116">
        <v>0</v>
      </c>
      <c r="AQ41" s="116">
        <v>0</v>
      </c>
      <c r="AR41" s="116">
        <v>0</v>
      </c>
      <c r="AS41" s="116">
        <v>0</v>
      </c>
      <c r="AT41" s="116">
        <v>0</v>
      </c>
      <c r="AU41" s="116">
        <v>0</v>
      </c>
      <c r="AV41" s="116">
        <v>0</v>
      </c>
      <c r="AW41" s="116">
        <v>0</v>
      </c>
      <c r="AX41" s="116">
        <v>0</v>
      </c>
      <c r="AY41" s="116">
        <v>0</v>
      </c>
      <c r="AZ41" s="116">
        <v>0</v>
      </c>
      <c r="BA41" s="116">
        <v>0</v>
      </c>
      <c r="BB41" s="116">
        <v>0</v>
      </c>
      <c r="BC41" s="116">
        <v>0</v>
      </c>
      <c r="BD41" s="116">
        <v>0</v>
      </c>
    </row>
    <row r="42" spans="1:56" s="114" customFormat="1" ht="14.25" x14ac:dyDescent="0.2">
      <c r="A42" s="116">
        <v>33</v>
      </c>
      <c r="B42" s="116" t="s">
        <v>70</v>
      </c>
      <c r="C42" s="186">
        <f>'Crop Loan'!M45</f>
        <v>0</v>
      </c>
      <c r="D42" s="186">
        <f>'Crop Loan'!N45</f>
        <v>0</v>
      </c>
      <c r="E42" s="116">
        <v>0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6">
        <v>0</v>
      </c>
      <c r="M42" s="186">
        <f t="shared" si="14"/>
        <v>0</v>
      </c>
      <c r="N42" s="186">
        <f t="shared" si="15"/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f t="shared" si="16"/>
        <v>0</v>
      </c>
      <c r="Z42" s="116">
        <f t="shared" si="17"/>
        <v>0</v>
      </c>
      <c r="AA42" s="116">
        <v>0</v>
      </c>
      <c r="AB42" s="116">
        <v>0</v>
      </c>
      <c r="AC42" s="116">
        <v>0</v>
      </c>
      <c r="AD42" s="116"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  <c r="AL42" s="116">
        <v>0</v>
      </c>
      <c r="AM42" s="116">
        <f t="shared" si="18"/>
        <v>0</v>
      </c>
      <c r="AN42" s="116">
        <f t="shared" si="19"/>
        <v>0</v>
      </c>
      <c r="AO42" s="116">
        <v>0</v>
      </c>
      <c r="AP42" s="116">
        <v>0</v>
      </c>
      <c r="AQ42" s="116">
        <v>0</v>
      </c>
      <c r="AR42" s="116">
        <v>0</v>
      </c>
      <c r="AS42" s="116">
        <v>0</v>
      </c>
      <c r="AT42" s="116">
        <v>0</v>
      </c>
      <c r="AU42" s="116">
        <v>0</v>
      </c>
      <c r="AV42" s="116">
        <v>0</v>
      </c>
      <c r="AW42" s="116">
        <v>0</v>
      </c>
      <c r="AX42" s="116">
        <v>0</v>
      </c>
      <c r="AY42" s="116">
        <v>0</v>
      </c>
      <c r="AZ42" s="116">
        <v>0</v>
      </c>
      <c r="BA42" s="116">
        <v>0</v>
      </c>
      <c r="BB42" s="116">
        <v>0</v>
      </c>
      <c r="BC42" s="116">
        <v>0</v>
      </c>
      <c r="BD42" s="116">
        <v>0</v>
      </c>
    </row>
    <row r="43" spans="1:56" s="114" customFormat="1" ht="14.25" x14ac:dyDescent="0.2">
      <c r="A43" s="116">
        <v>34</v>
      </c>
      <c r="B43" s="116" t="s">
        <v>71</v>
      </c>
      <c r="C43" s="186">
        <f>'Crop Loan'!M46</f>
        <v>0</v>
      </c>
      <c r="D43" s="186">
        <f>'Crop Loan'!N46</f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6">
        <v>0</v>
      </c>
      <c r="M43" s="186">
        <f t="shared" si="14"/>
        <v>0</v>
      </c>
      <c r="N43" s="186">
        <f t="shared" si="15"/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0</v>
      </c>
      <c r="X43" s="116">
        <v>0</v>
      </c>
      <c r="Y43" s="116">
        <f t="shared" si="16"/>
        <v>0</v>
      </c>
      <c r="Z43" s="116">
        <f t="shared" si="17"/>
        <v>0</v>
      </c>
      <c r="AA43" s="116">
        <v>0</v>
      </c>
      <c r="AB43" s="116">
        <v>0</v>
      </c>
      <c r="AC43" s="116">
        <v>0</v>
      </c>
      <c r="AD43" s="116">
        <v>0</v>
      </c>
      <c r="AE43" s="116">
        <v>0</v>
      </c>
      <c r="AF43" s="116">
        <v>0</v>
      </c>
      <c r="AG43" s="116">
        <v>0</v>
      </c>
      <c r="AH43" s="116">
        <v>0</v>
      </c>
      <c r="AI43" s="116">
        <v>0</v>
      </c>
      <c r="AJ43" s="116">
        <v>0</v>
      </c>
      <c r="AK43" s="116">
        <v>0</v>
      </c>
      <c r="AL43" s="116">
        <v>0</v>
      </c>
      <c r="AM43" s="116">
        <f t="shared" si="18"/>
        <v>0</v>
      </c>
      <c r="AN43" s="116">
        <f t="shared" si="19"/>
        <v>0</v>
      </c>
      <c r="AO43" s="116">
        <v>0</v>
      </c>
      <c r="AP43" s="116">
        <v>0</v>
      </c>
      <c r="AQ43" s="116">
        <v>0</v>
      </c>
      <c r="AR43" s="116">
        <v>0</v>
      </c>
      <c r="AS43" s="116">
        <v>0</v>
      </c>
      <c r="AT43" s="116">
        <v>0</v>
      </c>
      <c r="AU43" s="116">
        <v>0</v>
      </c>
      <c r="AV43" s="116">
        <v>0</v>
      </c>
      <c r="AW43" s="116">
        <v>0</v>
      </c>
      <c r="AX43" s="116">
        <v>0</v>
      </c>
      <c r="AY43" s="116">
        <v>0</v>
      </c>
      <c r="AZ43" s="116">
        <v>0</v>
      </c>
      <c r="BA43" s="116">
        <v>0</v>
      </c>
      <c r="BB43" s="116">
        <v>0</v>
      </c>
      <c r="BC43" s="116">
        <v>0</v>
      </c>
      <c r="BD43" s="116">
        <v>0</v>
      </c>
    </row>
    <row r="44" spans="1:56" s="114" customFormat="1" ht="14.25" x14ac:dyDescent="0.2">
      <c r="A44" s="116">
        <v>35</v>
      </c>
      <c r="B44" s="116" t="s">
        <v>72</v>
      </c>
      <c r="C44" s="186">
        <f>'Crop Loan'!M47</f>
        <v>0</v>
      </c>
      <c r="D44" s="186">
        <f>'Crop Loan'!N47</f>
        <v>0</v>
      </c>
      <c r="E44" s="116">
        <v>100</v>
      </c>
      <c r="F44" s="116">
        <v>115.99999999999999</v>
      </c>
      <c r="G44" s="116">
        <v>210</v>
      </c>
      <c r="H44" s="116">
        <v>8</v>
      </c>
      <c r="I44" s="116">
        <v>97</v>
      </c>
      <c r="J44" s="116">
        <v>102</v>
      </c>
      <c r="K44" s="116">
        <v>75</v>
      </c>
      <c r="L44" s="116">
        <v>83</v>
      </c>
      <c r="M44" s="186">
        <f t="shared" si="14"/>
        <v>272</v>
      </c>
      <c r="N44" s="186">
        <f t="shared" si="15"/>
        <v>301</v>
      </c>
      <c r="O44" s="116">
        <v>10</v>
      </c>
      <c r="P44" s="116">
        <v>10</v>
      </c>
      <c r="Q44" s="116">
        <v>6</v>
      </c>
      <c r="R44" s="116">
        <v>6</v>
      </c>
      <c r="S44" s="116">
        <v>4</v>
      </c>
      <c r="T44" s="116">
        <v>4</v>
      </c>
      <c r="U44" s="116">
        <v>0</v>
      </c>
      <c r="V44" s="116">
        <v>0</v>
      </c>
      <c r="W44" s="116">
        <v>0</v>
      </c>
      <c r="X44" s="116">
        <v>0</v>
      </c>
      <c r="Y44" s="116">
        <f t="shared" si="16"/>
        <v>20</v>
      </c>
      <c r="Z44" s="116">
        <f t="shared" si="17"/>
        <v>20</v>
      </c>
      <c r="AA44" s="116">
        <v>0</v>
      </c>
      <c r="AB44" s="116">
        <v>0</v>
      </c>
      <c r="AC44" s="116">
        <v>0</v>
      </c>
      <c r="AD44" s="116"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25</v>
      </c>
      <c r="AL44" s="116">
        <v>25</v>
      </c>
      <c r="AM44" s="116">
        <f t="shared" si="18"/>
        <v>317</v>
      </c>
      <c r="AN44" s="116">
        <f t="shared" si="19"/>
        <v>346</v>
      </c>
      <c r="AO44" s="116">
        <v>72</v>
      </c>
      <c r="AP44" s="116">
        <v>74.5</v>
      </c>
      <c r="AQ44" s="116">
        <v>0</v>
      </c>
      <c r="AR44" s="116">
        <v>0</v>
      </c>
      <c r="AS44" s="116">
        <v>0</v>
      </c>
      <c r="AT44" s="116">
        <v>0</v>
      </c>
      <c r="AU44" s="116">
        <v>0</v>
      </c>
      <c r="AV44" s="116">
        <v>0</v>
      </c>
      <c r="AW44" s="116">
        <v>0</v>
      </c>
      <c r="AX44" s="116">
        <v>0</v>
      </c>
      <c r="AY44" s="116">
        <v>20</v>
      </c>
      <c r="AZ44" s="116">
        <v>20</v>
      </c>
      <c r="BA44" s="116">
        <v>20</v>
      </c>
      <c r="BB44" s="116">
        <v>20</v>
      </c>
      <c r="BC44" s="116">
        <v>734</v>
      </c>
      <c r="BD44" s="116">
        <v>765</v>
      </c>
    </row>
    <row r="45" spans="1:56" s="119" customFormat="1" x14ac:dyDescent="0.25">
      <c r="A45" s="117"/>
      <c r="B45" s="118" t="s">
        <v>73</v>
      </c>
      <c r="C45" s="118">
        <f>SUM(C36:C44)</f>
        <v>0</v>
      </c>
      <c r="D45" s="118">
        <f t="shared" ref="D45:BD45" si="20">SUM(D36:D44)</f>
        <v>0</v>
      </c>
      <c r="E45" s="118">
        <f t="shared" si="20"/>
        <v>351</v>
      </c>
      <c r="F45" s="118">
        <f t="shared" si="20"/>
        <v>324</v>
      </c>
      <c r="G45" s="118">
        <f t="shared" si="20"/>
        <v>608</v>
      </c>
      <c r="H45" s="118">
        <f t="shared" si="20"/>
        <v>16</v>
      </c>
      <c r="I45" s="118">
        <f t="shared" si="20"/>
        <v>279</v>
      </c>
      <c r="J45" s="118">
        <f t="shared" si="20"/>
        <v>219</v>
      </c>
      <c r="K45" s="118">
        <f t="shared" si="20"/>
        <v>205</v>
      </c>
      <c r="L45" s="118">
        <f t="shared" si="20"/>
        <v>196</v>
      </c>
      <c r="M45" s="118">
        <f t="shared" si="20"/>
        <v>835</v>
      </c>
      <c r="N45" s="118">
        <f t="shared" si="20"/>
        <v>739</v>
      </c>
      <c r="O45" s="118">
        <f t="shared" si="20"/>
        <v>210</v>
      </c>
      <c r="P45" s="118">
        <f t="shared" si="20"/>
        <v>210</v>
      </c>
      <c r="Q45" s="118">
        <f t="shared" si="20"/>
        <v>126</v>
      </c>
      <c r="R45" s="118">
        <f t="shared" si="20"/>
        <v>126</v>
      </c>
      <c r="S45" s="118">
        <f t="shared" si="20"/>
        <v>84</v>
      </c>
      <c r="T45" s="118">
        <f t="shared" si="20"/>
        <v>84</v>
      </c>
      <c r="U45" s="118">
        <f t="shared" si="20"/>
        <v>0</v>
      </c>
      <c r="V45" s="118">
        <f t="shared" si="20"/>
        <v>0</v>
      </c>
      <c r="W45" s="118">
        <f t="shared" si="20"/>
        <v>0</v>
      </c>
      <c r="X45" s="118">
        <f t="shared" si="20"/>
        <v>0</v>
      </c>
      <c r="Y45" s="118">
        <f t="shared" si="20"/>
        <v>420</v>
      </c>
      <c r="Z45" s="118">
        <f t="shared" si="20"/>
        <v>420</v>
      </c>
      <c r="AA45" s="118">
        <f t="shared" si="20"/>
        <v>0</v>
      </c>
      <c r="AB45" s="118">
        <f t="shared" si="20"/>
        <v>0</v>
      </c>
      <c r="AC45" s="118">
        <f t="shared" si="20"/>
        <v>0</v>
      </c>
      <c r="AD45" s="118">
        <f t="shared" si="20"/>
        <v>0</v>
      </c>
      <c r="AE45" s="118">
        <f t="shared" si="20"/>
        <v>10</v>
      </c>
      <c r="AF45" s="118">
        <f t="shared" si="20"/>
        <v>60</v>
      </c>
      <c r="AG45" s="118">
        <f t="shared" si="20"/>
        <v>0</v>
      </c>
      <c r="AH45" s="118">
        <f t="shared" si="20"/>
        <v>0</v>
      </c>
      <c r="AI45" s="118">
        <f t="shared" si="20"/>
        <v>0</v>
      </c>
      <c r="AJ45" s="118">
        <f t="shared" si="20"/>
        <v>0</v>
      </c>
      <c r="AK45" s="118">
        <f t="shared" si="20"/>
        <v>400</v>
      </c>
      <c r="AL45" s="118">
        <f t="shared" si="20"/>
        <v>405</v>
      </c>
      <c r="AM45" s="118">
        <f t="shared" si="20"/>
        <v>1665</v>
      </c>
      <c r="AN45" s="118">
        <f t="shared" si="20"/>
        <v>1624</v>
      </c>
      <c r="AO45" s="118">
        <f t="shared" si="20"/>
        <v>277</v>
      </c>
      <c r="AP45" s="118">
        <f t="shared" si="20"/>
        <v>239.9</v>
      </c>
      <c r="AQ45" s="118">
        <f t="shared" si="20"/>
        <v>0</v>
      </c>
      <c r="AR45" s="118">
        <f t="shared" si="20"/>
        <v>0</v>
      </c>
      <c r="AS45" s="118">
        <f t="shared" si="20"/>
        <v>0</v>
      </c>
      <c r="AT45" s="118">
        <f t="shared" si="20"/>
        <v>0</v>
      </c>
      <c r="AU45" s="118">
        <f t="shared" si="20"/>
        <v>1</v>
      </c>
      <c r="AV45" s="118">
        <f t="shared" si="20"/>
        <v>55</v>
      </c>
      <c r="AW45" s="118">
        <f t="shared" si="20"/>
        <v>11</v>
      </c>
      <c r="AX45" s="118">
        <f t="shared" si="20"/>
        <v>55</v>
      </c>
      <c r="AY45" s="118">
        <f t="shared" si="20"/>
        <v>598</v>
      </c>
      <c r="AZ45" s="118">
        <f t="shared" si="20"/>
        <v>495</v>
      </c>
      <c r="BA45" s="118">
        <f t="shared" si="20"/>
        <v>610</v>
      </c>
      <c r="BB45" s="118">
        <f t="shared" si="20"/>
        <v>605</v>
      </c>
      <c r="BC45" s="118">
        <f t="shared" si="20"/>
        <v>3373</v>
      </c>
      <c r="BD45" s="118">
        <f t="shared" si="20"/>
        <v>3004</v>
      </c>
    </row>
    <row r="46" spans="1:56" s="114" customFormat="1" ht="14.25" x14ac:dyDescent="0.2">
      <c r="A46" s="116">
        <v>36</v>
      </c>
      <c r="B46" s="116" t="s">
        <v>74</v>
      </c>
      <c r="C46" s="186">
        <f>'Crop Loan'!M49</f>
        <v>0</v>
      </c>
      <c r="D46" s="186">
        <f>'Crop Loan'!N49</f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86">
        <f>C46+E46+I46+K46</f>
        <v>0</v>
      </c>
      <c r="N46" s="186">
        <f>D46+F46+J46+L46</f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f>O46+Q46+S46+U46+W46</f>
        <v>0</v>
      </c>
      <c r="Z46" s="116">
        <f>P46+R46+T46+V46+X46</f>
        <v>0</v>
      </c>
      <c r="AA46" s="116">
        <v>0</v>
      </c>
      <c r="AB46" s="116">
        <v>0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f>M46+Y46+AA46+AC46+AE46+AG46+AI46+AK46</f>
        <v>0</v>
      </c>
      <c r="AN46" s="116">
        <f>N46+Z46+AB46+AD46+AF46+AH46+AJ46+AL46</f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</row>
    <row r="47" spans="1:56" s="119" customFormat="1" x14ac:dyDescent="0.25">
      <c r="A47" s="117"/>
      <c r="B47" s="118" t="s">
        <v>75</v>
      </c>
      <c r="C47" s="118">
        <f>C46</f>
        <v>0</v>
      </c>
      <c r="D47" s="118">
        <f t="shared" ref="D47:BD47" si="21">D46</f>
        <v>0</v>
      </c>
      <c r="E47" s="118">
        <f t="shared" si="21"/>
        <v>0</v>
      </c>
      <c r="F47" s="118">
        <f t="shared" si="21"/>
        <v>0</v>
      </c>
      <c r="G47" s="118">
        <f t="shared" si="21"/>
        <v>0</v>
      </c>
      <c r="H47" s="118">
        <f t="shared" si="21"/>
        <v>0</v>
      </c>
      <c r="I47" s="118">
        <f t="shared" si="21"/>
        <v>0</v>
      </c>
      <c r="J47" s="118">
        <f t="shared" si="21"/>
        <v>0</v>
      </c>
      <c r="K47" s="118">
        <f t="shared" si="21"/>
        <v>0</v>
      </c>
      <c r="L47" s="118">
        <f t="shared" si="21"/>
        <v>0</v>
      </c>
      <c r="M47" s="118">
        <f t="shared" si="21"/>
        <v>0</v>
      </c>
      <c r="N47" s="118">
        <f t="shared" si="21"/>
        <v>0</v>
      </c>
      <c r="O47" s="118">
        <f t="shared" si="21"/>
        <v>0</v>
      </c>
      <c r="P47" s="118">
        <f t="shared" si="21"/>
        <v>0</v>
      </c>
      <c r="Q47" s="118">
        <f t="shared" si="21"/>
        <v>0</v>
      </c>
      <c r="R47" s="118">
        <f t="shared" si="21"/>
        <v>0</v>
      </c>
      <c r="S47" s="118">
        <f t="shared" si="21"/>
        <v>0</v>
      </c>
      <c r="T47" s="118">
        <f t="shared" si="21"/>
        <v>0</v>
      </c>
      <c r="U47" s="118">
        <f t="shared" si="21"/>
        <v>0</v>
      </c>
      <c r="V47" s="118">
        <f t="shared" si="21"/>
        <v>0</v>
      </c>
      <c r="W47" s="118">
        <f t="shared" si="21"/>
        <v>0</v>
      </c>
      <c r="X47" s="118">
        <f t="shared" si="21"/>
        <v>0</v>
      </c>
      <c r="Y47" s="118">
        <f t="shared" si="21"/>
        <v>0</v>
      </c>
      <c r="Z47" s="118">
        <f t="shared" si="21"/>
        <v>0</v>
      </c>
      <c r="AA47" s="118">
        <f t="shared" si="21"/>
        <v>0</v>
      </c>
      <c r="AB47" s="118">
        <f t="shared" si="21"/>
        <v>0</v>
      </c>
      <c r="AC47" s="118">
        <f t="shared" si="21"/>
        <v>0</v>
      </c>
      <c r="AD47" s="118">
        <f t="shared" si="21"/>
        <v>0</v>
      </c>
      <c r="AE47" s="118">
        <f t="shared" si="21"/>
        <v>0</v>
      </c>
      <c r="AF47" s="118">
        <f t="shared" si="21"/>
        <v>0</v>
      </c>
      <c r="AG47" s="118">
        <f t="shared" si="21"/>
        <v>0</v>
      </c>
      <c r="AH47" s="118">
        <f t="shared" si="21"/>
        <v>0</v>
      </c>
      <c r="AI47" s="118">
        <f t="shared" si="21"/>
        <v>0</v>
      </c>
      <c r="AJ47" s="118">
        <f t="shared" si="21"/>
        <v>0</v>
      </c>
      <c r="AK47" s="118">
        <f t="shared" si="21"/>
        <v>0</v>
      </c>
      <c r="AL47" s="118">
        <f t="shared" si="21"/>
        <v>0</v>
      </c>
      <c r="AM47" s="118">
        <f t="shared" si="21"/>
        <v>0</v>
      </c>
      <c r="AN47" s="118">
        <f t="shared" si="21"/>
        <v>0</v>
      </c>
      <c r="AO47" s="118">
        <f t="shared" si="21"/>
        <v>0</v>
      </c>
      <c r="AP47" s="118">
        <f t="shared" si="21"/>
        <v>0</v>
      </c>
      <c r="AQ47" s="118">
        <f t="shared" si="21"/>
        <v>0</v>
      </c>
      <c r="AR47" s="118">
        <f t="shared" si="21"/>
        <v>0</v>
      </c>
      <c r="AS47" s="118">
        <f t="shared" si="21"/>
        <v>0</v>
      </c>
      <c r="AT47" s="118">
        <f t="shared" si="21"/>
        <v>0</v>
      </c>
      <c r="AU47" s="118">
        <f t="shared" si="21"/>
        <v>0</v>
      </c>
      <c r="AV47" s="118">
        <f t="shared" si="21"/>
        <v>0</v>
      </c>
      <c r="AW47" s="118">
        <f t="shared" si="21"/>
        <v>0</v>
      </c>
      <c r="AX47" s="118">
        <f t="shared" si="21"/>
        <v>0</v>
      </c>
      <c r="AY47" s="118">
        <f t="shared" si="21"/>
        <v>0</v>
      </c>
      <c r="AZ47" s="118">
        <f t="shared" si="21"/>
        <v>0</v>
      </c>
      <c r="BA47" s="118">
        <f t="shared" si="21"/>
        <v>0</v>
      </c>
      <c r="BB47" s="118">
        <f t="shared" si="21"/>
        <v>0</v>
      </c>
      <c r="BC47" s="118">
        <f t="shared" si="21"/>
        <v>0</v>
      </c>
      <c r="BD47" s="118">
        <f t="shared" si="21"/>
        <v>0</v>
      </c>
    </row>
    <row r="48" spans="1:56" s="114" customFormat="1" ht="14.25" x14ac:dyDescent="0.2">
      <c r="A48" s="116">
        <v>37</v>
      </c>
      <c r="B48" s="116" t="s">
        <v>76</v>
      </c>
      <c r="C48" s="186">
        <f>'Crop Loan'!M51</f>
        <v>0</v>
      </c>
      <c r="D48" s="186">
        <f>'Crop Loan'!N51</f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v>0</v>
      </c>
      <c r="M48" s="186">
        <f>C48+E48+I48+K48</f>
        <v>0</v>
      </c>
      <c r="N48" s="186">
        <f>D48+F48+J48+L48</f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f>O48+Q48+S48+U48+W48</f>
        <v>0</v>
      </c>
      <c r="Z48" s="116">
        <f>P48+R48+T48+V48+X48</f>
        <v>0</v>
      </c>
      <c r="AA48" s="116">
        <v>0</v>
      </c>
      <c r="AB48" s="116">
        <v>0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f>M48+Y48+AA48+AC48+AE48+AG48+AI48+AK48</f>
        <v>0</v>
      </c>
      <c r="AN48" s="116">
        <f>N48+Z48+AB48+AD48+AF48+AH48+AJ48+AL48</f>
        <v>0</v>
      </c>
      <c r="AO48" s="116">
        <v>0</v>
      </c>
      <c r="AP48" s="116">
        <v>0</v>
      </c>
      <c r="AQ48" s="116">
        <v>0</v>
      </c>
      <c r="AR48" s="116">
        <v>0</v>
      </c>
      <c r="AS48" s="116">
        <v>0</v>
      </c>
      <c r="AT48" s="116"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</row>
    <row r="49" spans="1:56" s="119" customFormat="1" x14ac:dyDescent="0.25">
      <c r="A49" s="117"/>
      <c r="B49" s="118" t="s">
        <v>77</v>
      </c>
      <c r="C49" s="118">
        <f>C48</f>
        <v>0</v>
      </c>
      <c r="D49" s="118">
        <f t="shared" ref="D49:BD49" si="22">D48</f>
        <v>0</v>
      </c>
      <c r="E49" s="118">
        <f t="shared" si="22"/>
        <v>0</v>
      </c>
      <c r="F49" s="118">
        <f t="shared" si="22"/>
        <v>0</v>
      </c>
      <c r="G49" s="118">
        <f t="shared" si="22"/>
        <v>0</v>
      </c>
      <c r="H49" s="118">
        <f t="shared" si="22"/>
        <v>0</v>
      </c>
      <c r="I49" s="118">
        <f t="shared" si="22"/>
        <v>0</v>
      </c>
      <c r="J49" s="118">
        <f t="shared" si="22"/>
        <v>0</v>
      </c>
      <c r="K49" s="118">
        <f t="shared" si="22"/>
        <v>0</v>
      </c>
      <c r="L49" s="118">
        <f t="shared" si="22"/>
        <v>0</v>
      </c>
      <c r="M49" s="118">
        <f t="shared" si="22"/>
        <v>0</v>
      </c>
      <c r="N49" s="118">
        <f t="shared" si="22"/>
        <v>0</v>
      </c>
      <c r="O49" s="118">
        <f t="shared" si="22"/>
        <v>0</v>
      </c>
      <c r="P49" s="118">
        <f t="shared" si="22"/>
        <v>0</v>
      </c>
      <c r="Q49" s="118">
        <f t="shared" si="22"/>
        <v>0</v>
      </c>
      <c r="R49" s="118">
        <f t="shared" si="22"/>
        <v>0</v>
      </c>
      <c r="S49" s="118">
        <f t="shared" si="22"/>
        <v>0</v>
      </c>
      <c r="T49" s="118">
        <f t="shared" si="22"/>
        <v>0</v>
      </c>
      <c r="U49" s="118">
        <f t="shared" si="22"/>
        <v>0</v>
      </c>
      <c r="V49" s="118">
        <f t="shared" si="22"/>
        <v>0</v>
      </c>
      <c r="W49" s="118">
        <f t="shared" si="22"/>
        <v>0</v>
      </c>
      <c r="X49" s="118">
        <f t="shared" si="22"/>
        <v>0</v>
      </c>
      <c r="Y49" s="118">
        <f t="shared" si="22"/>
        <v>0</v>
      </c>
      <c r="Z49" s="118">
        <f t="shared" si="22"/>
        <v>0</v>
      </c>
      <c r="AA49" s="118">
        <f t="shared" si="22"/>
        <v>0</v>
      </c>
      <c r="AB49" s="118">
        <f t="shared" si="22"/>
        <v>0</v>
      </c>
      <c r="AC49" s="118">
        <f t="shared" si="22"/>
        <v>0</v>
      </c>
      <c r="AD49" s="118">
        <f t="shared" si="22"/>
        <v>0</v>
      </c>
      <c r="AE49" s="118">
        <f t="shared" si="22"/>
        <v>0</v>
      </c>
      <c r="AF49" s="118">
        <f t="shared" si="22"/>
        <v>0</v>
      </c>
      <c r="AG49" s="118">
        <f t="shared" si="22"/>
        <v>0</v>
      </c>
      <c r="AH49" s="118">
        <f t="shared" si="22"/>
        <v>0</v>
      </c>
      <c r="AI49" s="118">
        <f t="shared" si="22"/>
        <v>0</v>
      </c>
      <c r="AJ49" s="118">
        <f t="shared" si="22"/>
        <v>0</v>
      </c>
      <c r="AK49" s="118">
        <f t="shared" si="22"/>
        <v>0</v>
      </c>
      <c r="AL49" s="118">
        <f t="shared" si="22"/>
        <v>0</v>
      </c>
      <c r="AM49" s="118">
        <f t="shared" si="22"/>
        <v>0</v>
      </c>
      <c r="AN49" s="118">
        <f t="shared" si="22"/>
        <v>0</v>
      </c>
      <c r="AO49" s="118">
        <f t="shared" si="22"/>
        <v>0</v>
      </c>
      <c r="AP49" s="118">
        <f t="shared" si="22"/>
        <v>0</v>
      </c>
      <c r="AQ49" s="118">
        <f t="shared" si="22"/>
        <v>0</v>
      </c>
      <c r="AR49" s="118">
        <f t="shared" si="22"/>
        <v>0</v>
      </c>
      <c r="AS49" s="118">
        <f t="shared" si="22"/>
        <v>0</v>
      </c>
      <c r="AT49" s="118">
        <f t="shared" si="22"/>
        <v>0</v>
      </c>
      <c r="AU49" s="118">
        <f t="shared" si="22"/>
        <v>0</v>
      </c>
      <c r="AV49" s="118">
        <f t="shared" si="22"/>
        <v>0</v>
      </c>
      <c r="AW49" s="118">
        <f t="shared" si="22"/>
        <v>0</v>
      </c>
      <c r="AX49" s="118">
        <f t="shared" si="22"/>
        <v>0</v>
      </c>
      <c r="AY49" s="118">
        <f t="shared" si="22"/>
        <v>0</v>
      </c>
      <c r="AZ49" s="118">
        <f t="shared" si="22"/>
        <v>0</v>
      </c>
      <c r="BA49" s="118">
        <f t="shared" si="22"/>
        <v>0</v>
      </c>
      <c r="BB49" s="118">
        <f t="shared" si="22"/>
        <v>0</v>
      </c>
      <c r="BC49" s="118">
        <f t="shared" si="22"/>
        <v>0</v>
      </c>
      <c r="BD49" s="118">
        <f t="shared" si="22"/>
        <v>0</v>
      </c>
    </row>
    <row r="50" spans="1:56" s="114" customFormat="1" ht="14.25" x14ac:dyDescent="0.2">
      <c r="A50" s="116">
        <v>38</v>
      </c>
      <c r="B50" s="116" t="s">
        <v>78</v>
      </c>
      <c r="C50" s="186">
        <v>0</v>
      </c>
      <c r="D50" s="186">
        <f>'Crop Loan'!N54</f>
        <v>0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v>0</v>
      </c>
      <c r="M50" s="186">
        <f>C50+E50+I50+K50</f>
        <v>0</v>
      </c>
      <c r="N50" s="186">
        <f>D50+F50+J50+L50</f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16">
        <v>0</v>
      </c>
      <c r="X50" s="116">
        <v>0</v>
      </c>
      <c r="Y50" s="116">
        <f>O50+Q50+S50+U50+W50</f>
        <v>0</v>
      </c>
      <c r="Z50" s="116">
        <f>P50+R50+T50+V50+X50</f>
        <v>0</v>
      </c>
      <c r="AA50" s="116">
        <v>0</v>
      </c>
      <c r="AB50" s="116">
        <v>0</v>
      </c>
      <c r="AC50" s="116">
        <v>0</v>
      </c>
      <c r="AD50" s="116">
        <v>0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6">
        <v>0</v>
      </c>
      <c r="AL50" s="116">
        <v>0</v>
      </c>
      <c r="AM50" s="116">
        <f>M50+Y50+AA50+AC50+AE50+AG50+AI50+AK50</f>
        <v>0</v>
      </c>
      <c r="AN50" s="116">
        <f>N50+Z50+AB50+AD50+AF50+AH50+AJ50+AL50</f>
        <v>0</v>
      </c>
      <c r="AO50" s="116">
        <v>0</v>
      </c>
      <c r="AP50" s="116">
        <v>0</v>
      </c>
      <c r="AQ50" s="116">
        <v>0</v>
      </c>
      <c r="AR50" s="116">
        <v>0</v>
      </c>
      <c r="AS50" s="116">
        <v>0</v>
      </c>
      <c r="AT50" s="116">
        <v>0</v>
      </c>
      <c r="AU50" s="116">
        <v>0</v>
      </c>
      <c r="AV50" s="116">
        <v>0</v>
      </c>
      <c r="AW50" s="116">
        <v>0</v>
      </c>
      <c r="AX50" s="116">
        <v>0</v>
      </c>
      <c r="AY50" s="116">
        <v>0</v>
      </c>
      <c r="AZ50" s="116">
        <v>0</v>
      </c>
      <c r="BA50" s="116">
        <v>0</v>
      </c>
      <c r="BB50" s="116">
        <v>0</v>
      </c>
      <c r="BC50" s="116">
        <v>0</v>
      </c>
      <c r="BD50" s="116">
        <v>0</v>
      </c>
    </row>
    <row r="51" spans="1:56" s="114" customFormat="1" ht="14.25" x14ac:dyDescent="0.2">
      <c r="A51" s="116">
        <v>39</v>
      </c>
      <c r="B51" s="116" t="s">
        <v>79</v>
      </c>
      <c r="C51" s="186">
        <f>'Crop Loan'!M55</f>
        <v>15000</v>
      </c>
      <c r="D51" s="186">
        <f>'Crop Loan'!N55</f>
        <v>12000</v>
      </c>
      <c r="E51" s="116">
        <v>1500</v>
      </c>
      <c r="F51" s="116">
        <v>1000</v>
      </c>
      <c r="G51" s="116">
        <v>1537</v>
      </c>
      <c r="H51" s="116">
        <v>51</v>
      </c>
      <c r="I51" s="116">
        <v>706</v>
      </c>
      <c r="J51" s="116">
        <v>652</v>
      </c>
      <c r="K51" s="116">
        <v>250</v>
      </c>
      <c r="L51" s="116">
        <v>300</v>
      </c>
      <c r="M51" s="186">
        <f>C51+E51+I51+K51</f>
        <v>17456</v>
      </c>
      <c r="N51" s="186">
        <f>D51+F51+J51+L51</f>
        <v>13952</v>
      </c>
      <c r="O51" s="116">
        <v>382</v>
      </c>
      <c r="P51" s="116">
        <v>750</v>
      </c>
      <c r="Q51" s="116">
        <v>227</v>
      </c>
      <c r="R51" s="116">
        <v>450</v>
      </c>
      <c r="S51" s="116">
        <v>141</v>
      </c>
      <c r="T51" s="116">
        <v>300</v>
      </c>
      <c r="U51" s="116">
        <v>0</v>
      </c>
      <c r="V51" s="116">
        <v>0</v>
      </c>
      <c r="W51" s="116">
        <v>0</v>
      </c>
      <c r="X51" s="116">
        <v>0</v>
      </c>
      <c r="Y51" s="116">
        <f>O51+Q51+S51+U51+W51</f>
        <v>750</v>
      </c>
      <c r="Z51" s="116">
        <f>P51+R51+T51+V51+X51</f>
        <v>1500</v>
      </c>
      <c r="AA51" s="116">
        <v>0</v>
      </c>
      <c r="AB51" s="116">
        <v>0</v>
      </c>
      <c r="AC51" s="116">
        <v>60</v>
      </c>
      <c r="AD51" s="116">
        <v>295</v>
      </c>
      <c r="AE51" s="116">
        <v>320</v>
      </c>
      <c r="AF51" s="116">
        <v>1600</v>
      </c>
      <c r="AG51" s="116">
        <v>0</v>
      </c>
      <c r="AH51" s="116">
        <v>0</v>
      </c>
      <c r="AI51" s="116">
        <v>0</v>
      </c>
      <c r="AJ51" s="116">
        <v>0</v>
      </c>
      <c r="AK51" s="116">
        <v>1000</v>
      </c>
      <c r="AL51" s="116">
        <v>2000</v>
      </c>
      <c r="AM51" s="116">
        <f>M51+Y51+AA51+AC51+AE51+AG51+AI51+AK51</f>
        <v>19586</v>
      </c>
      <c r="AN51" s="116">
        <f>N51+Z51+AB51+AD51+AF51+AH51+AJ51+AL51</f>
        <v>19347</v>
      </c>
      <c r="AO51" s="116">
        <v>2202</v>
      </c>
      <c r="AP51" s="116">
        <v>2190.4</v>
      </c>
      <c r="AQ51" s="116">
        <v>0</v>
      </c>
      <c r="AR51" s="116">
        <v>0</v>
      </c>
      <c r="AS51" s="116">
        <v>0</v>
      </c>
      <c r="AT51" s="116"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500</v>
      </c>
      <c r="AZ51" s="116">
        <v>750</v>
      </c>
      <c r="BA51" s="116">
        <v>500</v>
      </c>
      <c r="BB51" s="116">
        <v>750</v>
      </c>
      <c r="BC51" s="116">
        <v>22511</v>
      </c>
      <c r="BD51" s="116">
        <v>22654</v>
      </c>
    </row>
    <row r="52" spans="1:56" s="119" customFormat="1" ht="15.75" customHeight="1" x14ac:dyDescent="0.25">
      <c r="A52" s="117"/>
      <c r="B52" s="118" t="s">
        <v>80</v>
      </c>
      <c r="C52" s="216">
        <f>SUM(C50:C51)</f>
        <v>15000</v>
      </c>
      <c r="D52" s="216">
        <f t="shared" ref="D52:BD52" si="23">SUM(D50:D51)</f>
        <v>12000</v>
      </c>
      <c r="E52" s="216">
        <f t="shared" si="23"/>
        <v>1500</v>
      </c>
      <c r="F52" s="216">
        <f t="shared" si="23"/>
        <v>1000</v>
      </c>
      <c r="G52" s="216">
        <f t="shared" si="23"/>
        <v>1537</v>
      </c>
      <c r="H52" s="216">
        <f t="shared" si="23"/>
        <v>51</v>
      </c>
      <c r="I52" s="216">
        <f t="shared" si="23"/>
        <v>706</v>
      </c>
      <c r="J52" s="216">
        <f t="shared" si="23"/>
        <v>652</v>
      </c>
      <c r="K52" s="216">
        <f t="shared" si="23"/>
        <v>250</v>
      </c>
      <c r="L52" s="216">
        <f t="shared" si="23"/>
        <v>300</v>
      </c>
      <c r="M52" s="216">
        <f t="shared" si="23"/>
        <v>17456</v>
      </c>
      <c r="N52" s="216">
        <f t="shared" si="23"/>
        <v>13952</v>
      </c>
      <c r="O52" s="216">
        <f t="shared" si="23"/>
        <v>382</v>
      </c>
      <c r="P52" s="216">
        <f t="shared" si="23"/>
        <v>750</v>
      </c>
      <c r="Q52" s="216">
        <f t="shared" si="23"/>
        <v>227</v>
      </c>
      <c r="R52" s="216">
        <f t="shared" si="23"/>
        <v>450</v>
      </c>
      <c r="S52" s="216">
        <f t="shared" si="23"/>
        <v>141</v>
      </c>
      <c r="T52" s="216">
        <f t="shared" si="23"/>
        <v>300</v>
      </c>
      <c r="U52" s="216">
        <f t="shared" si="23"/>
        <v>0</v>
      </c>
      <c r="V52" s="216">
        <f t="shared" si="23"/>
        <v>0</v>
      </c>
      <c r="W52" s="216">
        <f t="shared" si="23"/>
        <v>0</v>
      </c>
      <c r="X52" s="216">
        <f t="shared" si="23"/>
        <v>0</v>
      </c>
      <c r="Y52" s="216">
        <f t="shared" si="23"/>
        <v>750</v>
      </c>
      <c r="Z52" s="216">
        <f t="shared" si="23"/>
        <v>1500</v>
      </c>
      <c r="AA52" s="216">
        <f t="shared" si="23"/>
        <v>0</v>
      </c>
      <c r="AB52" s="216">
        <f t="shared" si="23"/>
        <v>0</v>
      </c>
      <c r="AC52" s="216">
        <f t="shared" si="23"/>
        <v>60</v>
      </c>
      <c r="AD52" s="216">
        <f t="shared" si="23"/>
        <v>295</v>
      </c>
      <c r="AE52" s="216">
        <f t="shared" si="23"/>
        <v>320</v>
      </c>
      <c r="AF52" s="216">
        <f t="shared" si="23"/>
        <v>1600</v>
      </c>
      <c r="AG52" s="216">
        <f t="shared" si="23"/>
        <v>0</v>
      </c>
      <c r="AH52" s="216">
        <f t="shared" si="23"/>
        <v>0</v>
      </c>
      <c r="AI52" s="216">
        <f t="shared" si="23"/>
        <v>0</v>
      </c>
      <c r="AJ52" s="216">
        <f t="shared" si="23"/>
        <v>0</v>
      </c>
      <c r="AK52" s="216">
        <f t="shared" si="23"/>
        <v>1000</v>
      </c>
      <c r="AL52" s="216">
        <f t="shared" si="23"/>
        <v>2000</v>
      </c>
      <c r="AM52" s="216">
        <f t="shared" si="23"/>
        <v>19586</v>
      </c>
      <c r="AN52" s="216">
        <f t="shared" si="23"/>
        <v>19347</v>
      </c>
      <c r="AO52" s="216">
        <f t="shared" si="23"/>
        <v>2202</v>
      </c>
      <c r="AP52" s="216">
        <f t="shared" si="23"/>
        <v>2190.4</v>
      </c>
      <c r="AQ52" s="216">
        <f t="shared" si="23"/>
        <v>0</v>
      </c>
      <c r="AR52" s="216">
        <f t="shared" si="23"/>
        <v>0</v>
      </c>
      <c r="AS52" s="216">
        <f t="shared" si="23"/>
        <v>0</v>
      </c>
      <c r="AT52" s="216">
        <f t="shared" si="23"/>
        <v>0</v>
      </c>
      <c r="AU52" s="216">
        <f t="shared" si="23"/>
        <v>0</v>
      </c>
      <c r="AV52" s="216">
        <f t="shared" si="23"/>
        <v>0</v>
      </c>
      <c r="AW52" s="216">
        <f t="shared" si="23"/>
        <v>0</v>
      </c>
      <c r="AX52" s="216">
        <f t="shared" si="23"/>
        <v>0</v>
      </c>
      <c r="AY52" s="216">
        <f t="shared" si="23"/>
        <v>500</v>
      </c>
      <c r="AZ52" s="216">
        <f t="shared" si="23"/>
        <v>750</v>
      </c>
      <c r="BA52" s="216">
        <f t="shared" si="23"/>
        <v>500</v>
      </c>
      <c r="BB52" s="216">
        <f t="shared" si="23"/>
        <v>750</v>
      </c>
      <c r="BC52" s="216">
        <f t="shared" si="23"/>
        <v>22511</v>
      </c>
      <c r="BD52" s="216">
        <f t="shared" si="23"/>
        <v>22654</v>
      </c>
    </row>
    <row r="53" spans="1:56" s="114" customFormat="1" ht="14.25" x14ac:dyDescent="0.2">
      <c r="A53" s="116">
        <v>40</v>
      </c>
      <c r="B53" s="116" t="s">
        <v>81</v>
      </c>
      <c r="C53" s="186">
        <f>'Crop Loan'!M57</f>
        <v>97625</v>
      </c>
      <c r="D53" s="186">
        <f>'Crop Loan'!N57</f>
        <v>78001</v>
      </c>
      <c r="E53" s="116">
        <v>500</v>
      </c>
      <c r="F53" s="116">
        <v>573</v>
      </c>
      <c r="G53" s="116">
        <v>782</v>
      </c>
      <c r="H53" s="116">
        <v>28.999999999999996</v>
      </c>
      <c r="I53" s="116">
        <v>158</v>
      </c>
      <c r="J53" s="116">
        <v>83</v>
      </c>
      <c r="K53" s="116">
        <v>152</v>
      </c>
      <c r="L53" s="116">
        <v>50</v>
      </c>
      <c r="M53" s="186">
        <f>C53+E53+I53+K53</f>
        <v>98435</v>
      </c>
      <c r="N53" s="186">
        <f>D53+F53+J53+L53</f>
        <v>78707</v>
      </c>
      <c r="O53" s="116">
        <v>506</v>
      </c>
      <c r="P53" s="116">
        <v>1000</v>
      </c>
      <c r="Q53" s="116">
        <v>303</v>
      </c>
      <c r="R53" s="116">
        <v>600</v>
      </c>
      <c r="S53" s="116">
        <v>191</v>
      </c>
      <c r="T53" s="116">
        <v>400</v>
      </c>
      <c r="U53" s="116">
        <v>0</v>
      </c>
      <c r="V53" s="116">
        <v>0</v>
      </c>
      <c r="W53" s="116">
        <v>0</v>
      </c>
      <c r="X53" s="116">
        <v>0</v>
      </c>
      <c r="Y53" s="116">
        <f>O53+Q53+S53+U53+W53</f>
        <v>1000</v>
      </c>
      <c r="Z53" s="116">
        <f>P53+R53+T53+V53+X53</f>
        <v>2000</v>
      </c>
      <c r="AA53" s="116">
        <v>0</v>
      </c>
      <c r="AB53" s="116">
        <v>0</v>
      </c>
      <c r="AC53" s="116">
        <v>0</v>
      </c>
      <c r="AD53" s="116">
        <v>0</v>
      </c>
      <c r="AE53" s="116">
        <v>200</v>
      </c>
      <c r="AF53" s="116">
        <v>1000</v>
      </c>
      <c r="AG53" s="116">
        <v>0</v>
      </c>
      <c r="AH53" s="116">
        <v>0</v>
      </c>
      <c r="AI53" s="116">
        <v>0</v>
      </c>
      <c r="AJ53" s="116">
        <v>0</v>
      </c>
      <c r="AK53" s="116">
        <v>1000</v>
      </c>
      <c r="AL53" s="116">
        <v>2000</v>
      </c>
      <c r="AM53" s="116">
        <f>M53+Y53+AA53+AC53+AE53+AG53+AI53+AK53</f>
        <v>100635</v>
      </c>
      <c r="AN53" s="116">
        <f>N53+Z53+AB53+AD53+AF53+AH53+AJ53+AL53</f>
        <v>83707</v>
      </c>
      <c r="AO53" s="116">
        <v>7719</v>
      </c>
      <c r="AP53" s="116">
        <v>6564.9</v>
      </c>
      <c r="AQ53" s="116">
        <v>0</v>
      </c>
      <c r="AR53" s="116">
        <v>0</v>
      </c>
      <c r="AS53" s="116">
        <v>0</v>
      </c>
      <c r="AT53" s="116">
        <v>0</v>
      </c>
      <c r="AU53" s="116">
        <v>15</v>
      </c>
      <c r="AV53" s="116">
        <v>465.57</v>
      </c>
      <c r="AW53" s="116">
        <v>109</v>
      </c>
      <c r="AX53" s="116">
        <v>556.89</v>
      </c>
      <c r="AY53" s="116">
        <v>3876</v>
      </c>
      <c r="AZ53" s="116">
        <v>4977.54</v>
      </c>
      <c r="BA53" s="116">
        <v>4000</v>
      </c>
      <c r="BB53" s="116">
        <v>6000</v>
      </c>
      <c r="BC53" s="116">
        <v>81185</v>
      </c>
      <c r="BD53" s="116">
        <v>71649</v>
      </c>
    </row>
    <row r="54" spans="1:56" s="119" customFormat="1" x14ac:dyDescent="0.25">
      <c r="A54" s="117"/>
      <c r="B54" s="118" t="s">
        <v>82</v>
      </c>
      <c r="C54" s="216">
        <f t="shared" ref="C54:BD54" si="24">C53</f>
        <v>97625</v>
      </c>
      <c r="D54" s="216">
        <f t="shared" si="24"/>
        <v>78001</v>
      </c>
      <c r="E54" s="216">
        <f t="shared" si="24"/>
        <v>500</v>
      </c>
      <c r="F54" s="216">
        <f t="shared" si="24"/>
        <v>573</v>
      </c>
      <c r="G54" s="216">
        <f t="shared" si="24"/>
        <v>782</v>
      </c>
      <c r="H54" s="216">
        <f t="shared" si="24"/>
        <v>28.999999999999996</v>
      </c>
      <c r="I54" s="216">
        <f t="shared" si="24"/>
        <v>158</v>
      </c>
      <c r="J54" s="216">
        <f t="shared" si="24"/>
        <v>83</v>
      </c>
      <c r="K54" s="216">
        <f t="shared" si="24"/>
        <v>152</v>
      </c>
      <c r="L54" s="216">
        <f t="shared" si="24"/>
        <v>50</v>
      </c>
      <c r="M54" s="216">
        <f t="shared" si="24"/>
        <v>98435</v>
      </c>
      <c r="N54" s="216">
        <f t="shared" si="24"/>
        <v>78707</v>
      </c>
      <c r="O54" s="216">
        <f t="shared" si="24"/>
        <v>506</v>
      </c>
      <c r="P54" s="216">
        <f t="shared" si="24"/>
        <v>1000</v>
      </c>
      <c r="Q54" s="216">
        <f t="shared" si="24"/>
        <v>303</v>
      </c>
      <c r="R54" s="216">
        <f t="shared" si="24"/>
        <v>600</v>
      </c>
      <c r="S54" s="216">
        <f t="shared" si="24"/>
        <v>191</v>
      </c>
      <c r="T54" s="216">
        <f t="shared" si="24"/>
        <v>400</v>
      </c>
      <c r="U54" s="216">
        <f t="shared" si="24"/>
        <v>0</v>
      </c>
      <c r="V54" s="216">
        <f t="shared" si="24"/>
        <v>0</v>
      </c>
      <c r="W54" s="216">
        <f t="shared" si="24"/>
        <v>0</v>
      </c>
      <c r="X54" s="216">
        <f t="shared" si="24"/>
        <v>0</v>
      </c>
      <c r="Y54" s="216">
        <f t="shared" si="24"/>
        <v>1000</v>
      </c>
      <c r="Z54" s="216">
        <f t="shared" si="24"/>
        <v>2000</v>
      </c>
      <c r="AA54" s="216">
        <f t="shared" si="24"/>
        <v>0</v>
      </c>
      <c r="AB54" s="216">
        <f t="shared" si="24"/>
        <v>0</v>
      </c>
      <c r="AC54" s="216">
        <f t="shared" si="24"/>
        <v>0</v>
      </c>
      <c r="AD54" s="216">
        <f t="shared" si="24"/>
        <v>0</v>
      </c>
      <c r="AE54" s="216">
        <f t="shared" si="24"/>
        <v>200</v>
      </c>
      <c r="AF54" s="216">
        <f t="shared" si="24"/>
        <v>1000</v>
      </c>
      <c r="AG54" s="216">
        <f t="shared" si="24"/>
        <v>0</v>
      </c>
      <c r="AH54" s="216">
        <f t="shared" si="24"/>
        <v>0</v>
      </c>
      <c r="AI54" s="216">
        <f t="shared" si="24"/>
        <v>0</v>
      </c>
      <c r="AJ54" s="216">
        <f t="shared" si="24"/>
        <v>0</v>
      </c>
      <c r="AK54" s="216">
        <f t="shared" si="24"/>
        <v>1000</v>
      </c>
      <c r="AL54" s="216">
        <f t="shared" si="24"/>
        <v>2000</v>
      </c>
      <c r="AM54" s="216">
        <f t="shared" si="24"/>
        <v>100635</v>
      </c>
      <c r="AN54" s="216">
        <f t="shared" si="24"/>
        <v>83707</v>
      </c>
      <c r="AO54" s="216">
        <f t="shared" si="24"/>
        <v>7719</v>
      </c>
      <c r="AP54" s="216">
        <f t="shared" si="24"/>
        <v>6564.9</v>
      </c>
      <c r="AQ54" s="216">
        <f t="shared" si="24"/>
        <v>0</v>
      </c>
      <c r="AR54" s="216">
        <f t="shared" si="24"/>
        <v>0</v>
      </c>
      <c r="AS54" s="216">
        <f t="shared" si="24"/>
        <v>0</v>
      </c>
      <c r="AT54" s="216">
        <f t="shared" si="24"/>
        <v>0</v>
      </c>
      <c r="AU54" s="216">
        <f t="shared" si="24"/>
        <v>15</v>
      </c>
      <c r="AV54" s="216">
        <f t="shared" si="24"/>
        <v>465.57</v>
      </c>
      <c r="AW54" s="216">
        <f t="shared" si="24"/>
        <v>109</v>
      </c>
      <c r="AX54" s="216">
        <f t="shared" si="24"/>
        <v>556.89</v>
      </c>
      <c r="AY54" s="216">
        <f t="shared" si="24"/>
        <v>3876</v>
      </c>
      <c r="AZ54" s="216">
        <f t="shared" si="24"/>
        <v>4977.54</v>
      </c>
      <c r="BA54" s="216">
        <f t="shared" si="24"/>
        <v>4000</v>
      </c>
      <c r="BB54" s="216">
        <f t="shared" si="24"/>
        <v>6000</v>
      </c>
      <c r="BC54" s="216">
        <f t="shared" si="24"/>
        <v>81185</v>
      </c>
      <c r="BD54" s="216">
        <f t="shared" si="24"/>
        <v>71649</v>
      </c>
    </row>
    <row r="55" spans="1:56" s="114" customFormat="1" ht="14.25" x14ac:dyDescent="0.2">
      <c r="A55" s="116">
        <v>42</v>
      </c>
      <c r="B55" s="116" t="s">
        <v>83</v>
      </c>
      <c r="C55" s="186">
        <f>'Crop Loan'!M59</f>
        <v>0</v>
      </c>
      <c r="D55" s="186">
        <f>'Crop Loan'!N59</f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86">
        <f t="shared" ref="M55:N58" si="25">C55+E55+I55+K55</f>
        <v>0</v>
      </c>
      <c r="N55" s="186">
        <f t="shared" si="25"/>
        <v>0</v>
      </c>
      <c r="O55" s="116">
        <v>0</v>
      </c>
      <c r="P55" s="116">
        <v>0</v>
      </c>
      <c r="Q55" s="116">
        <v>0</v>
      </c>
      <c r="R55" s="116"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0</v>
      </c>
      <c r="X55" s="116">
        <v>0</v>
      </c>
      <c r="Y55" s="116">
        <f t="shared" ref="Y55:Z58" si="26">O55+Q55+S55+U55+W55</f>
        <v>0</v>
      </c>
      <c r="Z55" s="116">
        <f t="shared" si="26"/>
        <v>0</v>
      </c>
      <c r="AA55" s="116">
        <v>0</v>
      </c>
      <c r="AB55" s="116">
        <v>0</v>
      </c>
      <c r="AC55" s="116">
        <v>0</v>
      </c>
      <c r="AD55" s="116">
        <v>0</v>
      </c>
      <c r="AE55" s="116">
        <v>0</v>
      </c>
      <c r="AF55" s="116">
        <v>0</v>
      </c>
      <c r="AG55" s="116">
        <v>0</v>
      </c>
      <c r="AH55" s="116">
        <v>0</v>
      </c>
      <c r="AI55" s="116">
        <v>0</v>
      </c>
      <c r="AJ55" s="116">
        <v>0</v>
      </c>
      <c r="AK55" s="116">
        <v>0</v>
      </c>
      <c r="AL55" s="116">
        <v>0</v>
      </c>
      <c r="AM55" s="116">
        <f t="shared" ref="AM55:AN58" si="27">M55+Y55+AA55+AC55+AE55+AG55+AI55+AK55</f>
        <v>0</v>
      </c>
      <c r="AN55" s="116">
        <f t="shared" si="27"/>
        <v>0</v>
      </c>
      <c r="AO55" s="116">
        <v>0</v>
      </c>
      <c r="AP55" s="116">
        <v>0</v>
      </c>
      <c r="AQ55" s="116">
        <v>0</v>
      </c>
      <c r="AR55" s="116">
        <v>0</v>
      </c>
      <c r="AS55" s="116">
        <v>0</v>
      </c>
      <c r="AT55" s="116">
        <v>0</v>
      </c>
      <c r="AU55" s="116">
        <v>0</v>
      </c>
      <c r="AV55" s="116">
        <v>0</v>
      </c>
      <c r="AW55" s="116">
        <v>0</v>
      </c>
      <c r="AX55" s="116">
        <v>0</v>
      </c>
      <c r="AY55" s="116">
        <v>0</v>
      </c>
      <c r="AZ55" s="116">
        <v>0</v>
      </c>
      <c r="BA55" s="116">
        <v>0</v>
      </c>
      <c r="BB55" s="116">
        <v>0</v>
      </c>
      <c r="BC55" s="116">
        <v>0</v>
      </c>
      <c r="BD55" s="116">
        <v>0</v>
      </c>
    </row>
    <row r="56" spans="1:56" s="114" customFormat="1" ht="14.25" x14ac:dyDescent="0.2">
      <c r="A56" s="116">
        <v>43</v>
      </c>
      <c r="B56" s="116" t="s">
        <v>84</v>
      </c>
      <c r="C56" s="186">
        <f>'Crop Loan'!M60</f>
        <v>0</v>
      </c>
      <c r="D56" s="186">
        <f>'Crop Loan'!N60</f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86">
        <f t="shared" si="25"/>
        <v>0</v>
      </c>
      <c r="N56" s="186">
        <f t="shared" si="25"/>
        <v>0</v>
      </c>
      <c r="O56" s="116">
        <v>0</v>
      </c>
      <c r="P56" s="116">
        <v>0</v>
      </c>
      <c r="Q56" s="116">
        <v>0</v>
      </c>
      <c r="R56" s="116">
        <v>0</v>
      </c>
      <c r="S56" s="116">
        <v>0</v>
      </c>
      <c r="T56" s="116">
        <v>0</v>
      </c>
      <c r="U56" s="116">
        <v>0</v>
      </c>
      <c r="V56" s="116">
        <v>0</v>
      </c>
      <c r="W56" s="116">
        <v>0</v>
      </c>
      <c r="X56" s="116">
        <v>0</v>
      </c>
      <c r="Y56" s="116">
        <f t="shared" si="26"/>
        <v>0</v>
      </c>
      <c r="Z56" s="116">
        <f t="shared" si="26"/>
        <v>0</v>
      </c>
      <c r="AA56" s="116">
        <v>0</v>
      </c>
      <c r="AB56" s="116">
        <v>0</v>
      </c>
      <c r="AC56" s="116">
        <v>0</v>
      </c>
      <c r="AD56" s="116">
        <v>0</v>
      </c>
      <c r="AE56" s="116">
        <v>0</v>
      </c>
      <c r="AF56" s="116">
        <v>0</v>
      </c>
      <c r="AG56" s="116">
        <v>0</v>
      </c>
      <c r="AH56" s="116">
        <v>0</v>
      </c>
      <c r="AI56" s="116">
        <v>0</v>
      </c>
      <c r="AJ56" s="116">
        <v>0</v>
      </c>
      <c r="AK56" s="116">
        <v>0</v>
      </c>
      <c r="AL56" s="116">
        <v>0</v>
      </c>
      <c r="AM56" s="116">
        <f t="shared" si="27"/>
        <v>0</v>
      </c>
      <c r="AN56" s="116">
        <f t="shared" si="27"/>
        <v>0</v>
      </c>
      <c r="AO56" s="116">
        <v>0</v>
      </c>
      <c r="AP56" s="116">
        <v>0</v>
      </c>
      <c r="AQ56" s="116">
        <v>0</v>
      </c>
      <c r="AR56" s="116">
        <v>0</v>
      </c>
      <c r="AS56" s="116">
        <v>0</v>
      </c>
      <c r="AT56" s="116">
        <v>0</v>
      </c>
      <c r="AU56" s="116">
        <v>0</v>
      </c>
      <c r="AV56" s="116">
        <v>0</v>
      </c>
      <c r="AW56" s="116">
        <v>0</v>
      </c>
      <c r="AX56" s="116">
        <v>0</v>
      </c>
      <c r="AY56" s="116">
        <v>0</v>
      </c>
      <c r="AZ56" s="116">
        <v>0</v>
      </c>
      <c r="BA56" s="116">
        <v>0</v>
      </c>
      <c r="BB56" s="116">
        <v>0</v>
      </c>
      <c r="BC56" s="116">
        <v>0</v>
      </c>
      <c r="BD56" s="116">
        <v>0</v>
      </c>
    </row>
    <row r="57" spans="1:56" s="114" customFormat="1" ht="14.25" x14ac:dyDescent="0.2">
      <c r="A57" s="116">
        <v>44</v>
      </c>
      <c r="B57" s="116" t="s">
        <v>85</v>
      </c>
      <c r="C57" s="186">
        <f>'Crop Loan'!M61</f>
        <v>0</v>
      </c>
      <c r="D57" s="186">
        <f>'Crop Loan'!N61</f>
        <v>0</v>
      </c>
      <c r="E57" s="116">
        <v>0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v>0</v>
      </c>
      <c r="M57" s="186">
        <f t="shared" si="25"/>
        <v>0</v>
      </c>
      <c r="N57" s="186">
        <f t="shared" si="25"/>
        <v>0</v>
      </c>
      <c r="O57" s="116">
        <v>0</v>
      </c>
      <c r="P57" s="116">
        <v>0</v>
      </c>
      <c r="Q57" s="116">
        <v>0</v>
      </c>
      <c r="R57" s="116">
        <v>0</v>
      </c>
      <c r="S57" s="116">
        <v>0</v>
      </c>
      <c r="T57" s="116">
        <v>0</v>
      </c>
      <c r="U57" s="116">
        <v>0</v>
      </c>
      <c r="V57" s="116">
        <v>0</v>
      </c>
      <c r="W57" s="116">
        <v>0</v>
      </c>
      <c r="X57" s="116">
        <v>0</v>
      </c>
      <c r="Y57" s="116">
        <f t="shared" si="26"/>
        <v>0</v>
      </c>
      <c r="Z57" s="116">
        <f t="shared" si="26"/>
        <v>0</v>
      </c>
      <c r="AA57" s="116">
        <v>0</v>
      </c>
      <c r="AB57" s="116">
        <v>0</v>
      </c>
      <c r="AC57" s="116">
        <v>0</v>
      </c>
      <c r="AD57" s="116">
        <v>0</v>
      </c>
      <c r="AE57" s="116">
        <v>0</v>
      </c>
      <c r="AF57" s="116">
        <v>0</v>
      </c>
      <c r="AG57" s="116">
        <v>0</v>
      </c>
      <c r="AH57" s="116">
        <v>0</v>
      </c>
      <c r="AI57" s="116">
        <v>0</v>
      </c>
      <c r="AJ57" s="116">
        <v>0</v>
      </c>
      <c r="AK57" s="116">
        <v>0</v>
      </c>
      <c r="AL57" s="116">
        <v>0</v>
      </c>
      <c r="AM57" s="116">
        <f t="shared" si="27"/>
        <v>0</v>
      </c>
      <c r="AN57" s="116">
        <f t="shared" si="27"/>
        <v>0</v>
      </c>
      <c r="AO57" s="116">
        <v>0</v>
      </c>
      <c r="AP57" s="116">
        <v>0</v>
      </c>
      <c r="AQ57" s="116">
        <v>0</v>
      </c>
      <c r="AR57" s="116">
        <v>0</v>
      </c>
      <c r="AS57" s="116">
        <v>0</v>
      </c>
      <c r="AT57" s="116">
        <v>0</v>
      </c>
      <c r="AU57" s="116">
        <v>0</v>
      </c>
      <c r="AV57" s="116">
        <v>0</v>
      </c>
      <c r="AW57" s="116">
        <v>0</v>
      </c>
      <c r="AX57" s="116">
        <v>0</v>
      </c>
      <c r="AY57" s="116">
        <v>0</v>
      </c>
      <c r="AZ57" s="116">
        <v>0</v>
      </c>
      <c r="BA57" s="116">
        <v>0</v>
      </c>
      <c r="BB57" s="116">
        <v>0</v>
      </c>
      <c r="BC57" s="116">
        <v>0</v>
      </c>
      <c r="BD57" s="116">
        <v>0</v>
      </c>
    </row>
    <row r="58" spans="1:56" s="114" customFormat="1" ht="14.25" x14ac:dyDescent="0.2">
      <c r="A58" s="116">
        <v>45</v>
      </c>
      <c r="B58" s="116" t="s">
        <v>86</v>
      </c>
      <c r="C58" s="186">
        <f>'Crop Loan'!M62</f>
        <v>0</v>
      </c>
      <c r="D58" s="186">
        <f>'Crop Loan'!N62</f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86">
        <f t="shared" si="25"/>
        <v>0</v>
      </c>
      <c r="N58" s="186">
        <f t="shared" si="25"/>
        <v>0</v>
      </c>
      <c r="O58" s="116">
        <v>0</v>
      </c>
      <c r="P58" s="116">
        <v>0</v>
      </c>
      <c r="Q58" s="116">
        <v>0</v>
      </c>
      <c r="R58" s="116"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f t="shared" si="26"/>
        <v>0</v>
      </c>
      <c r="Z58" s="116">
        <f t="shared" si="26"/>
        <v>0</v>
      </c>
      <c r="AA58" s="116">
        <v>0</v>
      </c>
      <c r="AB58" s="116">
        <v>0</v>
      </c>
      <c r="AC58" s="116">
        <v>0</v>
      </c>
      <c r="AD58" s="116"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f t="shared" si="27"/>
        <v>0</v>
      </c>
      <c r="AN58" s="116">
        <f t="shared" si="27"/>
        <v>0</v>
      </c>
      <c r="AO58" s="116">
        <v>0</v>
      </c>
      <c r="AP58" s="116">
        <v>0</v>
      </c>
      <c r="AQ58" s="116">
        <v>0</v>
      </c>
      <c r="AR58" s="116">
        <v>0</v>
      </c>
      <c r="AS58" s="116">
        <v>0</v>
      </c>
      <c r="AT58" s="116">
        <v>0</v>
      </c>
      <c r="AU58" s="116">
        <v>0</v>
      </c>
      <c r="AV58" s="116">
        <v>0</v>
      </c>
      <c r="AW58" s="116">
        <v>0</v>
      </c>
      <c r="AX58" s="116">
        <v>0</v>
      </c>
      <c r="AY58" s="116">
        <v>0</v>
      </c>
      <c r="AZ58" s="116">
        <v>0</v>
      </c>
      <c r="BA58" s="116">
        <v>0</v>
      </c>
      <c r="BB58" s="116">
        <v>0</v>
      </c>
      <c r="BC58" s="116">
        <v>0</v>
      </c>
      <c r="BD58" s="116">
        <v>0</v>
      </c>
    </row>
    <row r="59" spans="1:56" s="119" customFormat="1" x14ac:dyDescent="0.25">
      <c r="A59" s="117"/>
      <c r="B59" s="118" t="s">
        <v>87</v>
      </c>
      <c r="C59" s="216">
        <f>SUM(C55:C58)</f>
        <v>0</v>
      </c>
      <c r="D59" s="216">
        <f t="shared" ref="D59:BD59" si="28">SUM(D55:D58)</f>
        <v>0</v>
      </c>
      <c r="E59" s="216">
        <f t="shared" si="28"/>
        <v>0</v>
      </c>
      <c r="F59" s="216">
        <f t="shared" si="28"/>
        <v>0</v>
      </c>
      <c r="G59" s="216">
        <f t="shared" si="28"/>
        <v>0</v>
      </c>
      <c r="H59" s="216">
        <f t="shared" si="28"/>
        <v>0</v>
      </c>
      <c r="I59" s="216">
        <f t="shared" si="28"/>
        <v>0</v>
      </c>
      <c r="J59" s="216">
        <f t="shared" si="28"/>
        <v>0</v>
      </c>
      <c r="K59" s="216">
        <f t="shared" si="28"/>
        <v>0</v>
      </c>
      <c r="L59" s="216">
        <f t="shared" si="28"/>
        <v>0</v>
      </c>
      <c r="M59" s="216">
        <f t="shared" si="28"/>
        <v>0</v>
      </c>
      <c r="N59" s="216">
        <f t="shared" si="28"/>
        <v>0</v>
      </c>
      <c r="O59" s="216">
        <f t="shared" si="28"/>
        <v>0</v>
      </c>
      <c r="P59" s="216">
        <f t="shared" si="28"/>
        <v>0</v>
      </c>
      <c r="Q59" s="216">
        <f t="shared" si="28"/>
        <v>0</v>
      </c>
      <c r="R59" s="216">
        <f t="shared" si="28"/>
        <v>0</v>
      </c>
      <c r="S59" s="216">
        <f t="shared" si="28"/>
        <v>0</v>
      </c>
      <c r="T59" s="216">
        <f t="shared" si="28"/>
        <v>0</v>
      </c>
      <c r="U59" s="216">
        <f t="shared" si="28"/>
        <v>0</v>
      </c>
      <c r="V59" s="216">
        <f t="shared" si="28"/>
        <v>0</v>
      </c>
      <c r="W59" s="216">
        <f t="shared" si="28"/>
        <v>0</v>
      </c>
      <c r="X59" s="216">
        <f t="shared" si="28"/>
        <v>0</v>
      </c>
      <c r="Y59" s="216">
        <f t="shared" si="28"/>
        <v>0</v>
      </c>
      <c r="Z59" s="216">
        <f t="shared" si="28"/>
        <v>0</v>
      </c>
      <c r="AA59" s="216">
        <f t="shared" si="28"/>
        <v>0</v>
      </c>
      <c r="AB59" s="216">
        <f t="shared" si="28"/>
        <v>0</v>
      </c>
      <c r="AC59" s="216">
        <f t="shared" si="28"/>
        <v>0</v>
      </c>
      <c r="AD59" s="216">
        <f t="shared" si="28"/>
        <v>0</v>
      </c>
      <c r="AE59" s="216">
        <f t="shared" si="28"/>
        <v>0</v>
      </c>
      <c r="AF59" s="216">
        <f t="shared" si="28"/>
        <v>0</v>
      </c>
      <c r="AG59" s="216">
        <f t="shared" si="28"/>
        <v>0</v>
      </c>
      <c r="AH59" s="216">
        <f t="shared" si="28"/>
        <v>0</v>
      </c>
      <c r="AI59" s="216">
        <f t="shared" si="28"/>
        <v>0</v>
      </c>
      <c r="AJ59" s="216">
        <f t="shared" si="28"/>
        <v>0</v>
      </c>
      <c r="AK59" s="216">
        <f t="shared" si="28"/>
        <v>0</v>
      </c>
      <c r="AL59" s="216">
        <f t="shared" si="28"/>
        <v>0</v>
      </c>
      <c r="AM59" s="216">
        <f t="shared" si="28"/>
        <v>0</v>
      </c>
      <c r="AN59" s="216">
        <f t="shared" si="28"/>
        <v>0</v>
      </c>
      <c r="AO59" s="216">
        <f t="shared" si="28"/>
        <v>0</v>
      </c>
      <c r="AP59" s="216">
        <f t="shared" si="28"/>
        <v>0</v>
      </c>
      <c r="AQ59" s="216">
        <f t="shared" si="28"/>
        <v>0</v>
      </c>
      <c r="AR59" s="216">
        <f t="shared" si="28"/>
        <v>0</v>
      </c>
      <c r="AS59" s="216">
        <f t="shared" si="28"/>
        <v>0</v>
      </c>
      <c r="AT59" s="216">
        <f t="shared" si="28"/>
        <v>0</v>
      </c>
      <c r="AU59" s="216">
        <f t="shared" si="28"/>
        <v>0</v>
      </c>
      <c r="AV59" s="216">
        <f t="shared" si="28"/>
        <v>0</v>
      </c>
      <c r="AW59" s="216">
        <f t="shared" si="28"/>
        <v>0</v>
      </c>
      <c r="AX59" s="216">
        <f t="shared" si="28"/>
        <v>0</v>
      </c>
      <c r="AY59" s="216">
        <f t="shared" si="28"/>
        <v>0</v>
      </c>
      <c r="AZ59" s="216">
        <f t="shared" si="28"/>
        <v>0</v>
      </c>
      <c r="BA59" s="216">
        <f t="shared" si="28"/>
        <v>0</v>
      </c>
      <c r="BB59" s="216">
        <f t="shared" si="28"/>
        <v>0</v>
      </c>
      <c r="BC59" s="216">
        <f t="shared" si="28"/>
        <v>0</v>
      </c>
      <c r="BD59" s="216">
        <f t="shared" si="28"/>
        <v>0</v>
      </c>
    </row>
    <row r="60" spans="1:56" s="119" customFormat="1" x14ac:dyDescent="0.25">
      <c r="A60" s="117"/>
      <c r="B60" s="118" t="s">
        <v>88</v>
      </c>
      <c r="C60" s="216">
        <f t="shared" ref="C60:BB60" si="29">C54+C52+C49+C47+C45+C35+C20</f>
        <v>175125</v>
      </c>
      <c r="D60" s="216">
        <f t="shared" si="29"/>
        <v>140000</v>
      </c>
      <c r="E60" s="216">
        <f t="shared" si="29"/>
        <v>10571</v>
      </c>
      <c r="F60" s="216">
        <f t="shared" si="29"/>
        <v>20389</v>
      </c>
      <c r="G60" s="216">
        <f t="shared" si="29"/>
        <v>10330</v>
      </c>
      <c r="H60" s="216">
        <f t="shared" si="29"/>
        <v>592</v>
      </c>
      <c r="I60" s="216">
        <f t="shared" si="29"/>
        <v>4117</v>
      </c>
      <c r="J60" s="216">
        <f t="shared" si="29"/>
        <v>6362</v>
      </c>
      <c r="K60" s="216">
        <f t="shared" si="29"/>
        <v>4148</v>
      </c>
      <c r="L60" s="216">
        <f t="shared" si="29"/>
        <v>6250</v>
      </c>
      <c r="M60" s="216">
        <f t="shared" si="29"/>
        <v>193961</v>
      </c>
      <c r="N60" s="216">
        <f t="shared" si="29"/>
        <v>173001</v>
      </c>
      <c r="O60" s="216">
        <f t="shared" si="29"/>
        <v>6522</v>
      </c>
      <c r="P60" s="216">
        <f t="shared" si="29"/>
        <v>42500</v>
      </c>
      <c r="Q60" s="216">
        <f t="shared" si="29"/>
        <v>3907</v>
      </c>
      <c r="R60" s="216">
        <f t="shared" si="29"/>
        <v>25500</v>
      </c>
      <c r="S60" s="216">
        <f t="shared" si="29"/>
        <v>2571</v>
      </c>
      <c r="T60" s="216">
        <f t="shared" si="29"/>
        <v>17000</v>
      </c>
      <c r="U60" s="216">
        <f t="shared" si="29"/>
        <v>0</v>
      </c>
      <c r="V60" s="216">
        <f t="shared" si="29"/>
        <v>0</v>
      </c>
      <c r="W60" s="216">
        <f t="shared" si="29"/>
        <v>0</v>
      </c>
      <c r="X60" s="216">
        <f t="shared" si="29"/>
        <v>0</v>
      </c>
      <c r="Y60" s="216">
        <f t="shared" si="29"/>
        <v>13000</v>
      </c>
      <c r="Z60" s="216">
        <f t="shared" si="29"/>
        <v>85000</v>
      </c>
      <c r="AA60" s="216">
        <f t="shared" si="29"/>
        <v>0</v>
      </c>
      <c r="AB60" s="216">
        <f t="shared" si="29"/>
        <v>0</v>
      </c>
      <c r="AC60" s="216">
        <f t="shared" si="29"/>
        <v>1500</v>
      </c>
      <c r="AD60" s="216">
        <f t="shared" si="29"/>
        <v>7000</v>
      </c>
      <c r="AE60" s="216">
        <f t="shared" si="29"/>
        <v>4300</v>
      </c>
      <c r="AF60" s="216">
        <f t="shared" si="29"/>
        <v>40000</v>
      </c>
      <c r="AG60" s="216">
        <f t="shared" si="29"/>
        <v>0</v>
      </c>
      <c r="AH60" s="216">
        <f t="shared" si="29"/>
        <v>0</v>
      </c>
      <c r="AI60" s="216">
        <f t="shared" si="29"/>
        <v>0</v>
      </c>
      <c r="AJ60" s="216">
        <f t="shared" si="29"/>
        <v>0</v>
      </c>
      <c r="AK60" s="216">
        <f t="shared" si="29"/>
        <v>13700</v>
      </c>
      <c r="AL60" s="216">
        <f t="shared" si="29"/>
        <v>42500</v>
      </c>
      <c r="AM60" s="216">
        <f>M60+Y60+AA60+AC60+AE60+AG60+AI60+AK60</f>
        <v>226461</v>
      </c>
      <c r="AN60" s="216">
        <f>N60+Z60+AB60+AD60+AF60+AH60+AJ60+AL60</f>
        <v>347501</v>
      </c>
      <c r="AO60" s="216">
        <f t="shared" si="29"/>
        <v>21533</v>
      </c>
      <c r="AP60" s="216">
        <f t="shared" si="29"/>
        <v>34750</v>
      </c>
      <c r="AQ60" s="216">
        <f t="shared" si="29"/>
        <v>0</v>
      </c>
      <c r="AR60" s="216">
        <f t="shared" si="29"/>
        <v>0</v>
      </c>
      <c r="AS60" s="216">
        <f t="shared" si="29"/>
        <v>0</v>
      </c>
      <c r="AT60" s="216">
        <f t="shared" si="29"/>
        <v>0</v>
      </c>
      <c r="AU60" s="216">
        <f t="shared" si="29"/>
        <v>76</v>
      </c>
      <c r="AV60" s="216">
        <f t="shared" si="29"/>
        <v>2657.24</v>
      </c>
      <c r="AW60" s="216">
        <f t="shared" si="29"/>
        <v>615</v>
      </c>
      <c r="AX60" s="216">
        <f t="shared" si="29"/>
        <v>3090.19</v>
      </c>
      <c r="AY60" s="216">
        <f t="shared" si="29"/>
        <v>18909</v>
      </c>
      <c r="AZ60" s="216">
        <f t="shared" si="29"/>
        <v>29252.57</v>
      </c>
      <c r="BA60" s="216">
        <f t="shared" si="29"/>
        <v>19600</v>
      </c>
      <c r="BB60" s="216">
        <f t="shared" si="29"/>
        <v>35000</v>
      </c>
      <c r="BC60" s="216">
        <f>AM60+BA60</f>
        <v>246061</v>
      </c>
      <c r="BD60" s="216">
        <f>AN60+BB60</f>
        <v>382501</v>
      </c>
    </row>
  </sheetData>
  <mergeCells count="34">
    <mergeCell ref="AY5:AZ6"/>
    <mergeCell ref="BA5:BB6"/>
    <mergeCell ref="C6:D6"/>
    <mergeCell ref="E6:F6"/>
    <mergeCell ref="AI5:AJ6"/>
    <mergeCell ref="AK5:AL6"/>
    <mergeCell ref="AM5:AN6"/>
    <mergeCell ref="AO5:AP6"/>
    <mergeCell ref="AC5:AD6"/>
    <mergeCell ref="AE5:AF6"/>
    <mergeCell ref="AG5:AH6"/>
    <mergeCell ref="AU5:AV6"/>
    <mergeCell ref="AW5:AX6"/>
    <mergeCell ref="A5:A7"/>
    <mergeCell ref="B5:B7"/>
    <mergeCell ref="C5:F5"/>
    <mergeCell ref="G5:H6"/>
    <mergeCell ref="I5:J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Q5:AR6"/>
    <mergeCell ref="AS5:AT6"/>
    <mergeCell ref="W5:X6"/>
    <mergeCell ref="Y5:Z6"/>
    <mergeCell ref="AA5:AB6"/>
  </mergeCells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124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ColWidth="9.140625" defaultRowHeight="14.25" x14ac:dyDescent="0.2"/>
  <cols>
    <col min="1" max="1" width="6.28515625" style="120" customWidth="1"/>
    <col min="2" max="2" width="31.140625" style="172" customWidth="1"/>
    <col min="3" max="3" width="12.7109375" style="120" customWidth="1"/>
    <col min="4" max="4" width="11.85546875" style="120" customWidth="1"/>
    <col min="5" max="5" width="12.28515625" style="120" customWidth="1"/>
    <col min="6" max="6" width="13.5703125" style="120" customWidth="1"/>
    <col min="7" max="7" width="7.140625" style="120" bestFit="1" customWidth="1"/>
    <col min="8" max="8" width="11.28515625" style="120" bestFit="1" customWidth="1"/>
    <col min="9" max="10" width="12" style="120" bestFit="1" customWidth="1"/>
    <col min="11" max="55" width="14.7109375" style="120" customWidth="1"/>
    <col min="56" max="56" width="20.5703125" style="123" customWidth="1"/>
    <col min="57" max="16384" width="9.140625" style="120"/>
  </cols>
  <sheetData>
    <row r="1" spans="1:56" x14ac:dyDescent="0.2">
      <c r="E1" s="121"/>
      <c r="F1" s="332"/>
      <c r="G1" s="333"/>
      <c r="H1" s="122"/>
      <c r="I1" s="122"/>
      <c r="J1" s="121"/>
    </row>
    <row r="2" spans="1:56" ht="21.75" customHeight="1" x14ac:dyDescent="0.25">
      <c r="B2" s="173" t="s">
        <v>0</v>
      </c>
      <c r="C2" s="146"/>
      <c r="D2" s="146"/>
      <c r="E2" s="146"/>
      <c r="F2" s="333"/>
      <c r="G2" s="333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</row>
    <row r="3" spans="1:56" ht="17.25" customHeight="1" thickBot="1" x14ac:dyDescent="0.3">
      <c r="A3" s="335" t="s">
        <v>308</v>
      </c>
      <c r="B3" s="335"/>
      <c r="C3" s="335"/>
      <c r="D3" s="335"/>
      <c r="E3" s="335"/>
      <c r="F3" s="335"/>
      <c r="G3" s="335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</row>
    <row r="4" spans="1:56" ht="20.25" customHeight="1" thickBot="1" x14ac:dyDescent="0.3">
      <c r="A4" s="147" t="s">
        <v>90</v>
      </c>
      <c r="B4" s="174"/>
      <c r="C4" s="184" t="s">
        <v>2</v>
      </c>
      <c r="D4" s="185"/>
      <c r="E4" s="185"/>
      <c r="F4" s="185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9"/>
      <c r="AQ4" s="150" t="s">
        <v>3</v>
      </c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2"/>
      <c r="BC4" s="336" t="s">
        <v>4</v>
      </c>
      <c r="BD4" s="337"/>
    </row>
    <row r="5" spans="1:56" ht="33" customHeight="1" x14ac:dyDescent="0.2">
      <c r="A5" s="153" t="s">
        <v>5</v>
      </c>
      <c r="B5" s="182" t="s">
        <v>6</v>
      </c>
      <c r="C5" s="334" t="s">
        <v>7</v>
      </c>
      <c r="D5" s="334"/>
      <c r="E5" s="334"/>
      <c r="F5" s="334"/>
      <c r="G5" s="324" t="s">
        <v>8</v>
      </c>
      <c r="H5" s="325"/>
      <c r="I5" s="328" t="s">
        <v>9</v>
      </c>
      <c r="J5" s="329"/>
      <c r="K5" s="328" t="s">
        <v>10</v>
      </c>
      <c r="L5" s="329"/>
      <c r="M5" s="154" t="s">
        <v>11</v>
      </c>
      <c r="N5" s="155"/>
      <c r="O5" s="156" t="s">
        <v>12</v>
      </c>
      <c r="P5" s="157"/>
      <c r="Q5" s="157" t="s">
        <v>13</v>
      </c>
      <c r="R5" s="157"/>
      <c r="S5" s="157" t="s">
        <v>14</v>
      </c>
      <c r="T5" s="157"/>
      <c r="U5" s="158" t="s">
        <v>15</v>
      </c>
      <c r="V5" s="158"/>
      <c r="W5" s="158" t="s">
        <v>16</v>
      </c>
      <c r="X5" s="158"/>
      <c r="Y5" s="158" t="s">
        <v>17</v>
      </c>
      <c r="Z5" s="159"/>
      <c r="AA5" s="160" t="s">
        <v>18</v>
      </c>
      <c r="AB5" s="161"/>
      <c r="AC5" s="161" t="s">
        <v>19</v>
      </c>
      <c r="AD5" s="161"/>
      <c r="AE5" s="161" t="s">
        <v>20</v>
      </c>
      <c r="AF5" s="161"/>
      <c r="AG5" s="161" t="s">
        <v>21</v>
      </c>
      <c r="AH5" s="161"/>
      <c r="AI5" s="161" t="s">
        <v>22</v>
      </c>
      <c r="AJ5" s="161"/>
      <c r="AK5" s="354" t="s">
        <v>23</v>
      </c>
      <c r="AL5" s="351"/>
      <c r="AM5" s="342" t="s">
        <v>24</v>
      </c>
      <c r="AN5" s="343"/>
      <c r="AO5" s="346" t="s">
        <v>25</v>
      </c>
      <c r="AP5" s="347"/>
      <c r="AQ5" s="350" t="s">
        <v>26</v>
      </c>
      <c r="AR5" s="351"/>
      <c r="AS5" s="356" t="s">
        <v>27</v>
      </c>
      <c r="AT5" s="357"/>
      <c r="AU5" s="360" t="s">
        <v>28</v>
      </c>
      <c r="AV5" s="357"/>
      <c r="AW5" s="360" t="s">
        <v>29</v>
      </c>
      <c r="AX5" s="357"/>
      <c r="AY5" s="360" t="s">
        <v>30</v>
      </c>
      <c r="AZ5" s="362"/>
      <c r="BA5" s="364" t="s">
        <v>31</v>
      </c>
      <c r="BB5" s="365"/>
      <c r="BC5" s="338"/>
      <c r="BD5" s="339"/>
    </row>
    <row r="6" spans="1:56" ht="27" customHeight="1" x14ac:dyDescent="0.2">
      <c r="A6" s="162"/>
      <c r="B6" s="183"/>
      <c r="C6" s="334" t="s">
        <v>32</v>
      </c>
      <c r="D6" s="334"/>
      <c r="E6" s="334" t="s">
        <v>33</v>
      </c>
      <c r="F6" s="334"/>
      <c r="G6" s="326"/>
      <c r="H6" s="327"/>
      <c r="I6" s="330"/>
      <c r="J6" s="331"/>
      <c r="K6" s="330"/>
      <c r="L6" s="331"/>
      <c r="M6" s="163"/>
      <c r="N6" s="164"/>
      <c r="O6" s="165"/>
      <c r="P6" s="166"/>
      <c r="Q6" s="166"/>
      <c r="R6" s="166"/>
      <c r="S6" s="166"/>
      <c r="T6" s="166"/>
      <c r="U6" s="167"/>
      <c r="V6" s="167"/>
      <c r="W6" s="167"/>
      <c r="X6" s="167"/>
      <c r="Y6" s="167"/>
      <c r="Z6" s="168"/>
      <c r="AA6" s="169"/>
      <c r="AB6" s="170"/>
      <c r="AC6" s="170"/>
      <c r="AD6" s="170"/>
      <c r="AE6" s="170"/>
      <c r="AF6" s="170"/>
      <c r="AG6" s="170"/>
      <c r="AH6" s="170"/>
      <c r="AI6" s="170"/>
      <c r="AJ6" s="170"/>
      <c r="AK6" s="355"/>
      <c r="AL6" s="353"/>
      <c r="AM6" s="344"/>
      <c r="AN6" s="345"/>
      <c r="AO6" s="348"/>
      <c r="AP6" s="349"/>
      <c r="AQ6" s="352"/>
      <c r="AR6" s="353"/>
      <c r="AS6" s="358"/>
      <c r="AT6" s="359"/>
      <c r="AU6" s="361"/>
      <c r="AV6" s="359"/>
      <c r="AW6" s="361"/>
      <c r="AX6" s="359"/>
      <c r="AY6" s="361"/>
      <c r="AZ6" s="363"/>
      <c r="BA6" s="366"/>
      <c r="BB6" s="367"/>
      <c r="BC6" s="340"/>
      <c r="BD6" s="341"/>
    </row>
    <row r="7" spans="1:56" ht="15.75" customHeight="1" thickBot="1" x14ac:dyDescent="0.25">
      <c r="A7" s="171"/>
      <c r="B7" s="175" t="s">
        <v>6</v>
      </c>
      <c r="C7" s="124" t="s">
        <v>34</v>
      </c>
      <c r="D7" s="125" t="s">
        <v>35</v>
      </c>
      <c r="E7" s="125" t="s">
        <v>34</v>
      </c>
      <c r="F7" s="125" t="s">
        <v>35</v>
      </c>
      <c r="G7" s="125" t="s">
        <v>34</v>
      </c>
      <c r="H7" s="125" t="s">
        <v>35</v>
      </c>
      <c r="I7" s="125" t="s">
        <v>34</v>
      </c>
      <c r="J7" s="125" t="s">
        <v>35</v>
      </c>
      <c r="K7" s="125" t="s">
        <v>34</v>
      </c>
      <c r="L7" s="125" t="s">
        <v>35</v>
      </c>
      <c r="M7" s="125" t="s">
        <v>34</v>
      </c>
      <c r="N7" s="126" t="s">
        <v>35</v>
      </c>
      <c r="O7" s="127" t="s">
        <v>34</v>
      </c>
      <c r="P7" s="128" t="s">
        <v>35</v>
      </c>
      <c r="Q7" s="128" t="s">
        <v>34</v>
      </c>
      <c r="R7" s="128" t="s">
        <v>35</v>
      </c>
      <c r="S7" s="128" t="s">
        <v>34</v>
      </c>
      <c r="T7" s="128" t="s">
        <v>35</v>
      </c>
      <c r="U7" s="128" t="s">
        <v>34</v>
      </c>
      <c r="V7" s="128" t="s">
        <v>35</v>
      </c>
      <c r="W7" s="128" t="s">
        <v>34</v>
      </c>
      <c r="X7" s="128" t="s">
        <v>35</v>
      </c>
      <c r="Y7" s="128" t="s">
        <v>34</v>
      </c>
      <c r="Z7" s="129" t="s">
        <v>35</v>
      </c>
      <c r="AA7" s="130" t="s">
        <v>34</v>
      </c>
      <c r="AB7" s="131" t="s">
        <v>35</v>
      </c>
      <c r="AC7" s="131" t="s">
        <v>34</v>
      </c>
      <c r="AD7" s="131" t="s">
        <v>35</v>
      </c>
      <c r="AE7" s="131" t="s">
        <v>34</v>
      </c>
      <c r="AF7" s="131" t="s">
        <v>35</v>
      </c>
      <c r="AG7" s="131" t="s">
        <v>34</v>
      </c>
      <c r="AH7" s="131" t="s">
        <v>35</v>
      </c>
      <c r="AI7" s="131" t="s">
        <v>34</v>
      </c>
      <c r="AJ7" s="131" t="s">
        <v>35</v>
      </c>
      <c r="AK7" s="131" t="s">
        <v>34</v>
      </c>
      <c r="AL7" s="132" t="s">
        <v>35</v>
      </c>
      <c r="AM7" s="133" t="s">
        <v>34</v>
      </c>
      <c r="AN7" s="134" t="s">
        <v>35</v>
      </c>
      <c r="AO7" s="135" t="s">
        <v>34</v>
      </c>
      <c r="AP7" s="136" t="s">
        <v>35</v>
      </c>
      <c r="AQ7" s="130" t="s">
        <v>34</v>
      </c>
      <c r="AR7" s="132" t="s">
        <v>35</v>
      </c>
      <c r="AS7" s="137" t="s">
        <v>34</v>
      </c>
      <c r="AT7" s="138" t="s">
        <v>35</v>
      </c>
      <c r="AU7" s="138" t="s">
        <v>34</v>
      </c>
      <c r="AV7" s="138" t="s">
        <v>35</v>
      </c>
      <c r="AW7" s="138" t="s">
        <v>34</v>
      </c>
      <c r="AX7" s="138" t="s">
        <v>35</v>
      </c>
      <c r="AY7" s="138" t="s">
        <v>34</v>
      </c>
      <c r="AZ7" s="139" t="s">
        <v>35</v>
      </c>
      <c r="BA7" s="140" t="s">
        <v>34</v>
      </c>
      <c r="BB7" s="141" t="s">
        <v>35</v>
      </c>
      <c r="BC7" s="140" t="s">
        <v>34</v>
      </c>
      <c r="BD7" s="142" t="s">
        <v>35</v>
      </c>
    </row>
    <row r="8" spans="1:56" s="114" customFormat="1" x14ac:dyDescent="0.2">
      <c r="A8" s="116">
        <v>1</v>
      </c>
      <c r="B8" s="145" t="s">
        <v>36</v>
      </c>
      <c r="C8" s="186">
        <f>'Crop Loan'!S11</f>
        <v>6000</v>
      </c>
      <c r="D8" s="186">
        <f>'Crop Loan'!T11</f>
        <v>5050</v>
      </c>
      <c r="E8" s="144">
        <v>431</v>
      </c>
      <c r="F8" s="144">
        <v>1447.6382267075462</v>
      </c>
      <c r="G8" s="116">
        <v>128</v>
      </c>
      <c r="H8" s="144">
        <v>188.95500000000001</v>
      </c>
      <c r="I8" s="116">
        <v>60</v>
      </c>
      <c r="J8" s="144">
        <v>200</v>
      </c>
      <c r="K8" s="116">
        <v>74</v>
      </c>
      <c r="L8" s="144">
        <v>240</v>
      </c>
      <c r="M8" s="186">
        <f>C8+E8+I8+K8</f>
        <v>6565</v>
      </c>
      <c r="N8" s="186">
        <f>D8+F8+J8+L8</f>
        <v>6937.638226707546</v>
      </c>
      <c r="O8" s="116">
        <v>392</v>
      </c>
      <c r="P8" s="116">
        <v>3900</v>
      </c>
      <c r="Q8" s="116">
        <v>235</v>
      </c>
      <c r="R8" s="116">
        <v>2340</v>
      </c>
      <c r="S8" s="116">
        <v>153</v>
      </c>
      <c r="T8" s="116">
        <v>1560</v>
      </c>
      <c r="U8" s="116">
        <v>0</v>
      </c>
      <c r="V8" s="116">
        <v>0</v>
      </c>
      <c r="W8" s="116">
        <v>0</v>
      </c>
      <c r="X8" s="116">
        <v>0</v>
      </c>
      <c r="Y8" s="116">
        <f>O8+Q8+S8+U8+W8</f>
        <v>780</v>
      </c>
      <c r="Z8" s="116">
        <f>P8+R8+T8+V8+X8</f>
        <v>7800</v>
      </c>
      <c r="AA8" s="116">
        <v>0</v>
      </c>
      <c r="AB8" s="116">
        <v>0</v>
      </c>
      <c r="AC8" s="116">
        <v>200</v>
      </c>
      <c r="AD8" s="116">
        <v>620</v>
      </c>
      <c r="AE8" s="116">
        <v>500</v>
      </c>
      <c r="AF8" s="116">
        <v>3600</v>
      </c>
      <c r="AG8" s="116">
        <v>0</v>
      </c>
      <c r="AH8" s="116">
        <v>0</v>
      </c>
      <c r="AI8" s="116">
        <v>0</v>
      </c>
      <c r="AJ8" s="116">
        <v>0</v>
      </c>
      <c r="AK8" s="116">
        <v>1400</v>
      </c>
      <c r="AL8" s="116">
        <v>3500</v>
      </c>
      <c r="AM8" s="116">
        <f>M8+Y8+AA8+AC8+AE8+AG8+AI8+AK8</f>
        <v>9445</v>
      </c>
      <c r="AN8" s="116">
        <f>N8+Z8+AB8+AD8+AF8+AH8+AJ8+AL8</f>
        <v>22457.638226707546</v>
      </c>
      <c r="AO8" s="116">
        <v>1088</v>
      </c>
      <c r="AP8" s="116">
        <v>2390</v>
      </c>
      <c r="AQ8" s="116">
        <v>0</v>
      </c>
      <c r="AR8" s="116">
        <v>0</v>
      </c>
      <c r="AS8" s="116">
        <v>0</v>
      </c>
      <c r="AT8" s="116">
        <v>0</v>
      </c>
      <c r="AU8" s="116">
        <v>1</v>
      </c>
      <c r="AV8" s="116">
        <v>35.47</v>
      </c>
      <c r="AW8" s="116">
        <v>15</v>
      </c>
      <c r="AX8" s="116">
        <v>76.47</v>
      </c>
      <c r="AY8" s="116">
        <v>434</v>
      </c>
      <c r="AZ8" s="116">
        <v>821.06</v>
      </c>
      <c r="BA8" s="116">
        <f>AQ8+AS8+AU8+AW8+AY8</f>
        <v>450</v>
      </c>
      <c r="BB8" s="116">
        <v>933</v>
      </c>
      <c r="BC8" s="116">
        <v>11337</v>
      </c>
      <c r="BD8" s="116">
        <v>24833</v>
      </c>
    </row>
    <row r="9" spans="1:56" s="114" customFormat="1" x14ac:dyDescent="0.2">
      <c r="A9" s="116">
        <v>2</v>
      </c>
      <c r="B9" s="145" t="s">
        <v>37</v>
      </c>
      <c r="C9" s="186">
        <f>'Crop Loan'!S12</f>
        <v>6200</v>
      </c>
      <c r="D9" s="186">
        <f>'Crop Loan'!T12</f>
        <v>5050</v>
      </c>
      <c r="E9" s="144">
        <v>451</v>
      </c>
      <c r="F9" s="144">
        <v>1020.1634009561178</v>
      </c>
      <c r="G9" s="116">
        <v>134</v>
      </c>
      <c r="H9" s="144">
        <v>129.285</v>
      </c>
      <c r="I9" s="116">
        <v>63</v>
      </c>
      <c r="J9" s="144">
        <v>140</v>
      </c>
      <c r="K9" s="116">
        <v>77</v>
      </c>
      <c r="L9" s="144">
        <v>170</v>
      </c>
      <c r="M9" s="186">
        <f t="shared" ref="M9:M19" si="0">C9+E9+I9+K9</f>
        <v>6791</v>
      </c>
      <c r="N9" s="186">
        <f t="shared" ref="N9:N19" si="1">D9+F9+J9+L9</f>
        <v>6380.1634009561176</v>
      </c>
      <c r="O9" s="116">
        <v>89</v>
      </c>
      <c r="P9" s="116">
        <v>875</v>
      </c>
      <c r="Q9" s="116">
        <v>54</v>
      </c>
      <c r="R9" s="116">
        <v>525</v>
      </c>
      <c r="S9" s="116">
        <v>32</v>
      </c>
      <c r="T9" s="116">
        <v>350</v>
      </c>
      <c r="U9" s="116">
        <v>0</v>
      </c>
      <c r="V9" s="116">
        <v>0</v>
      </c>
      <c r="W9" s="116">
        <v>0</v>
      </c>
      <c r="X9" s="116">
        <v>0</v>
      </c>
      <c r="Y9" s="116">
        <f t="shared" ref="Y9:Y19" si="2">O9+Q9+S9+U9+W9</f>
        <v>175</v>
      </c>
      <c r="Z9" s="116">
        <f t="shared" ref="Z9:Z19" si="3">P9+R9+T9+V9+X9</f>
        <v>1750</v>
      </c>
      <c r="AA9" s="116">
        <v>0</v>
      </c>
      <c r="AB9" s="116">
        <v>0</v>
      </c>
      <c r="AC9" s="116">
        <v>300</v>
      </c>
      <c r="AD9" s="116">
        <v>930</v>
      </c>
      <c r="AE9" s="116">
        <v>650</v>
      </c>
      <c r="AF9" s="116">
        <v>4800</v>
      </c>
      <c r="AG9" s="116">
        <v>0</v>
      </c>
      <c r="AH9" s="116">
        <v>0</v>
      </c>
      <c r="AI9" s="116">
        <v>0</v>
      </c>
      <c r="AJ9" s="116">
        <v>0</v>
      </c>
      <c r="AK9" s="116">
        <v>2100</v>
      </c>
      <c r="AL9" s="116">
        <v>5250</v>
      </c>
      <c r="AM9" s="116">
        <f t="shared" ref="AM9:AM19" si="4">M9+Y9+AA9+AC9+AE9+AG9+AI9+AK9</f>
        <v>10016</v>
      </c>
      <c r="AN9" s="116">
        <f t="shared" ref="AN9:AN19" si="5">N9+Z9+AB9+AD9+AF9+AH9+AJ9+AL9</f>
        <v>19110.163400956117</v>
      </c>
      <c r="AO9" s="116">
        <v>1152</v>
      </c>
      <c r="AP9" s="116">
        <v>2011.2</v>
      </c>
      <c r="AQ9" s="116">
        <v>0</v>
      </c>
      <c r="AR9" s="116">
        <v>0</v>
      </c>
      <c r="AS9" s="116">
        <v>0</v>
      </c>
      <c r="AT9" s="116">
        <v>0</v>
      </c>
      <c r="AU9" s="116">
        <v>5</v>
      </c>
      <c r="AV9" s="116">
        <v>180.36</v>
      </c>
      <c r="AW9" s="116">
        <v>52</v>
      </c>
      <c r="AX9" s="116">
        <v>251.8</v>
      </c>
      <c r="AY9" s="116">
        <v>1243</v>
      </c>
      <c r="AZ9" s="116">
        <v>2234.84</v>
      </c>
      <c r="BA9" s="116">
        <v>1300</v>
      </c>
      <c r="BB9" s="116">
        <v>2667</v>
      </c>
      <c r="BC9" s="116">
        <v>12828</v>
      </c>
      <c r="BD9" s="116">
        <v>22779</v>
      </c>
    </row>
    <row r="10" spans="1:56" s="114" customFormat="1" x14ac:dyDescent="0.2">
      <c r="A10" s="116">
        <v>3</v>
      </c>
      <c r="B10" s="145" t="s">
        <v>38</v>
      </c>
      <c r="C10" s="186">
        <f>'Crop Loan'!S13</f>
        <v>31000</v>
      </c>
      <c r="D10" s="186">
        <f>'Crop Loan'!T13</f>
        <v>25050</v>
      </c>
      <c r="E10" s="144">
        <v>1749</v>
      </c>
      <c r="F10" s="144">
        <v>4642.2556767273663</v>
      </c>
      <c r="G10" s="116">
        <v>518</v>
      </c>
      <c r="H10" s="144">
        <v>616.59</v>
      </c>
      <c r="I10" s="116">
        <v>246</v>
      </c>
      <c r="J10" s="144">
        <v>650</v>
      </c>
      <c r="K10" s="116">
        <v>299</v>
      </c>
      <c r="L10" s="144">
        <v>770</v>
      </c>
      <c r="M10" s="186">
        <f t="shared" si="0"/>
        <v>33294</v>
      </c>
      <c r="N10" s="186">
        <f t="shared" si="1"/>
        <v>31112.255676727367</v>
      </c>
      <c r="O10" s="116">
        <v>234</v>
      </c>
      <c r="P10" s="116">
        <v>2250</v>
      </c>
      <c r="Q10" s="116">
        <v>140</v>
      </c>
      <c r="R10" s="116">
        <v>1350</v>
      </c>
      <c r="S10" s="116">
        <v>76</v>
      </c>
      <c r="T10" s="116">
        <v>900</v>
      </c>
      <c r="U10" s="116">
        <v>0</v>
      </c>
      <c r="V10" s="116">
        <v>0</v>
      </c>
      <c r="W10" s="116">
        <v>0</v>
      </c>
      <c r="X10" s="116">
        <v>0</v>
      </c>
      <c r="Y10" s="116">
        <f t="shared" si="2"/>
        <v>450</v>
      </c>
      <c r="Z10" s="116">
        <f t="shared" si="3"/>
        <v>4500</v>
      </c>
      <c r="AA10" s="116">
        <v>0</v>
      </c>
      <c r="AB10" s="116">
        <v>0</v>
      </c>
      <c r="AC10" s="116">
        <v>510</v>
      </c>
      <c r="AD10" s="116">
        <v>500</v>
      </c>
      <c r="AE10" s="116">
        <v>350</v>
      </c>
      <c r="AF10" s="116">
        <v>2500</v>
      </c>
      <c r="AG10" s="116">
        <v>0</v>
      </c>
      <c r="AH10" s="116">
        <v>0</v>
      </c>
      <c r="AI10" s="116">
        <v>0</v>
      </c>
      <c r="AJ10" s="116">
        <v>0</v>
      </c>
      <c r="AK10" s="116">
        <v>2400</v>
      </c>
      <c r="AL10" s="116">
        <v>6000</v>
      </c>
      <c r="AM10" s="116">
        <f t="shared" si="4"/>
        <v>37004</v>
      </c>
      <c r="AN10" s="116">
        <f t="shared" si="5"/>
        <v>44612.255676727364</v>
      </c>
      <c r="AO10" s="116">
        <v>4289</v>
      </c>
      <c r="AP10" s="116">
        <v>4933.8</v>
      </c>
      <c r="AQ10" s="116">
        <v>0</v>
      </c>
      <c r="AR10" s="116">
        <v>0</v>
      </c>
      <c r="AS10" s="116">
        <v>0</v>
      </c>
      <c r="AT10" s="116">
        <v>0</v>
      </c>
      <c r="AU10" s="116">
        <v>3</v>
      </c>
      <c r="AV10" s="116">
        <v>73.19</v>
      </c>
      <c r="AW10" s="116">
        <v>16</v>
      </c>
      <c r="AX10" s="116">
        <v>85.45</v>
      </c>
      <c r="AY10" s="116">
        <v>1281</v>
      </c>
      <c r="AZ10" s="116">
        <v>2508.36</v>
      </c>
      <c r="BA10" s="116">
        <v>1300</v>
      </c>
      <c r="BB10" s="116">
        <v>2667</v>
      </c>
      <c r="BC10" s="116">
        <v>44156</v>
      </c>
      <c r="BD10" s="116">
        <v>52005</v>
      </c>
    </row>
    <row r="11" spans="1:56" s="114" customFormat="1" x14ac:dyDescent="0.2">
      <c r="A11" s="116">
        <v>4</v>
      </c>
      <c r="B11" s="145" t="s">
        <v>39</v>
      </c>
      <c r="C11" s="186">
        <f>'Crop Loan'!S14</f>
        <v>2120</v>
      </c>
      <c r="D11" s="186">
        <f>'Crop Loan'!T14</f>
        <v>1625</v>
      </c>
      <c r="E11" s="144">
        <v>153</v>
      </c>
      <c r="F11" s="144">
        <v>279.1227051256443</v>
      </c>
      <c r="G11" s="116">
        <v>46</v>
      </c>
      <c r="H11" s="144">
        <v>24.862500000000001</v>
      </c>
      <c r="I11" s="116">
        <v>21</v>
      </c>
      <c r="J11" s="144">
        <v>35</v>
      </c>
      <c r="K11" s="116">
        <v>26</v>
      </c>
      <c r="L11" s="144">
        <v>45</v>
      </c>
      <c r="M11" s="186">
        <f t="shared" si="0"/>
        <v>2320</v>
      </c>
      <c r="N11" s="186">
        <f t="shared" si="1"/>
        <v>1984.1227051256442</v>
      </c>
      <c r="O11" s="116">
        <v>44</v>
      </c>
      <c r="P11" s="116">
        <v>425</v>
      </c>
      <c r="Q11" s="116">
        <v>27</v>
      </c>
      <c r="R11" s="116">
        <v>255</v>
      </c>
      <c r="S11" s="116">
        <v>14</v>
      </c>
      <c r="T11" s="116">
        <v>170</v>
      </c>
      <c r="U11" s="116">
        <v>0</v>
      </c>
      <c r="V11" s="116">
        <v>0</v>
      </c>
      <c r="W11" s="116">
        <v>0</v>
      </c>
      <c r="X11" s="116">
        <v>0</v>
      </c>
      <c r="Y11" s="116">
        <f t="shared" si="2"/>
        <v>85</v>
      </c>
      <c r="Z11" s="116">
        <f t="shared" si="3"/>
        <v>850</v>
      </c>
      <c r="AA11" s="116">
        <v>0</v>
      </c>
      <c r="AB11" s="116">
        <v>0</v>
      </c>
      <c r="AC11" s="116">
        <v>65</v>
      </c>
      <c r="AD11" s="116">
        <v>190</v>
      </c>
      <c r="AE11" s="116">
        <v>115</v>
      </c>
      <c r="AF11" s="116">
        <v>950</v>
      </c>
      <c r="AG11" s="116">
        <v>0</v>
      </c>
      <c r="AH11" s="116">
        <v>0</v>
      </c>
      <c r="AI11" s="116">
        <v>0</v>
      </c>
      <c r="AJ11" s="116">
        <v>0</v>
      </c>
      <c r="AK11" s="116">
        <v>720</v>
      </c>
      <c r="AL11" s="116">
        <v>1800</v>
      </c>
      <c r="AM11" s="116">
        <f t="shared" si="4"/>
        <v>3305</v>
      </c>
      <c r="AN11" s="116">
        <f t="shared" si="5"/>
        <v>5774.1227051256446</v>
      </c>
      <c r="AO11" s="116">
        <v>381</v>
      </c>
      <c r="AP11" s="116">
        <v>604.20000000000005</v>
      </c>
      <c r="AQ11" s="116">
        <v>0</v>
      </c>
      <c r="AR11" s="116">
        <v>0</v>
      </c>
      <c r="AS11" s="116">
        <v>0</v>
      </c>
      <c r="AT11" s="116">
        <v>0</v>
      </c>
      <c r="AU11" s="116">
        <v>0</v>
      </c>
      <c r="AV11" s="116">
        <v>0</v>
      </c>
      <c r="AW11" s="116">
        <v>11</v>
      </c>
      <c r="AX11" s="116">
        <v>53.26</v>
      </c>
      <c r="AY11" s="116">
        <v>589</v>
      </c>
      <c r="AZ11" s="116">
        <v>679.74</v>
      </c>
      <c r="BA11" s="116">
        <v>600</v>
      </c>
      <c r="BB11" s="116">
        <v>733</v>
      </c>
      <c r="BC11" s="116">
        <v>4420</v>
      </c>
      <c r="BD11" s="116">
        <v>6775</v>
      </c>
    </row>
    <row r="12" spans="1:56" s="114" customFormat="1" x14ac:dyDescent="0.2">
      <c r="A12" s="116">
        <v>5</v>
      </c>
      <c r="B12" s="145" t="s">
        <v>40</v>
      </c>
      <c r="C12" s="186">
        <f>'Crop Loan'!S15</f>
        <v>26200</v>
      </c>
      <c r="D12" s="186">
        <f>'Crop Loan'!T15</f>
        <v>21099</v>
      </c>
      <c r="E12" s="144">
        <v>1549</v>
      </c>
      <c r="F12" s="144">
        <v>4457.2217914754292</v>
      </c>
      <c r="G12" s="116">
        <v>460</v>
      </c>
      <c r="H12" s="144">
        <v>596.70000000000005</v>
      </c>
      <c r="I12" s="116">
        <v>218</v>
      </c>
      <c r="J12" s="144">
        <v>620</v>
      </c>
      <c r="K12" s="116">
        <v>266</v>
      </c>
      <c r="L12" s="144">
        <v>750</v>
      </c>
      <c r="M12" s="186">
        <f t="shared" si="0"/>
        <v>28233</v>
      </c>
      <c r="N12" s="186">
        <f t="shared" si="1"/>
        <v>26926.221791475429</v>
      </c>
      <c r="O12" s="116">
        <v>405</v>
      </c>
      <c r="P12" s="116">
        <v>4000</v>
      </c>
      <c r="Q12" s="116">
        <v>239</v>
      </c>
      <c r="R12" s="116">
        <v>2400</v>
      </c>
      <c r="S12" s="116">
        <v>156</v>
      </c>
      <c r="T12" s="116">
        <v>1600</v>
      </c>
      <c r="U12" s="116">
        <v>0</v>
      </c>
      <c r="V12" s="116">
        <v>0</v>
      </c>
      <c r="W12" s="116">
        <v>0</v>
      </c>
      <c r="X12" s="116">
        <v>0</v>
      </c>
      <c r="Y12" s="116">
        <f t="shared" si="2"/>
        <v>800</v>
      </c>
      <c r="Z12" s="116">
        <f t="shared" si="3"/>
        <v>8000</v>
      </c>
      <c r="AA12" s="116">
        <v>0</v>
      </c>
      <c r="AB12" s="116">
        <v>0</v>
      </c>
      <c r="AC12" s="116">
        <v>250</v>
      </c>
      <c r="AD12" s="116">
        <v>700</v>
      </c>
      <c r="AE12" s="116">
        <v>450</v>
      </c>
      <c r="AF12" s="116">
        <v>4000</v>
      </c>
      <c r="AG12" s="116">
        <v>0</v>
      </c>
      <c r="AH12" s="116">
        <v>0</v>
      </c>
      <c r="AI12" s="116">
        <v>0</v>
      </c>
      <c r="AJ12" s="116">
        <v>0</v>
      </c>
      <c r="AK12" s="116">
        <v>2000</v>
      </c>
      <c r="AL12" s="116">
        <v>5000</v>
      </c>
      <c r="AM12" s="116">
        <f t="shared" si="4"/>
        <v>31733</v>
      </c>
      <c r="AN12" s="116">
        <f t="shared" si="5"/>
        <v>44626.221791475429</v>
      </c>
      <c r="AO12" s="116">
        <v>3691</v>
      </c>
      <c r="AP12" s="116">
        <v>4910.6000000000004</v>
      </c>
      <c r="AQ12" s="116">
        <v>0</v>
      </c>
      <c r="AR12" s="116">
        <v>0</v>
      </c>
      <c r="AS12" s="116">
        <v>0</v>
      </c>
      <c r="AT12" s="116">
        <v>0</v>
      </c>
      <c r="AU12" s="116">
        <v>4</v>
      </c>
      <c r="AV12" s="116">
        <v>129.01</v>
      </c>
      <c r="AW12" s="116">
        <v>46</v>
      </c>
      <c r="AX12" s="116">
        <v>228.02</v>
      </c>
      <c r="AY12" s="116">
        <v>2450</v>
      </c>
      <c r="AZ12" s="116">
        <v>2975.97</v>
      </c>
      <c r="BA12" s="116">
        <v>2500</v>
      </c>
      <c r="BB12" s="116">
        <v>3333</v>
      </c>
      <c r="BC12" s="116">
        <v>39420</v>
      </c>
      <c r="BD12" s="116">
        <v>52439</v>
      </c>
    </row>
    <row r="13" spans="1:56" s="114" customFormat="1" x14ac:dyDescent="0.2">
      <c r="A13" s="116">
        <v>6</v>
      </c>
      <c r="B13" s="145" t="s">
        <v>41</v>
      </c>
      <c r="C13" s="186">
        <f>'Crop Loan'!S16</f>
        <v>3700</v>
      </c>
      <c r="D13" s="186">
        <f>'Crop Loan'!T16</f>
        <v>3000</v>
      </c>
      <c r="E13" s="144">
        <v>602</v>
      </c>
      <c r="F13" s="144">
        <v>1653.6818235900887</v>
      </c>
      <c r="G13" s="116">
        <v>178</v>
      </c>
      <c r="H13" s="144">
        <v>213.81750000000002</v>
      </c>
      <c r="I13" s="116">
        <v>85</v>
      </c>
      <c r="J13" s="144">
        <v>225</v>
      </c>
      <c r="K13" s="116">
        <v>104</v>
      </c>
      <c r="L13" s="144">
        <v>275</v>
      </c>
      <c r="M13" s="186">
        <f t="shared" si="0"/>
        <v>4491</v>
      </c>
      <c r="N13" s="186">
        <f t="shared" si="1"/>
        <v>5153.6818235900882</v>
      </c>
      <c r="O13" s="116">
        <v>73</v>
      </c>
      <c r="P13" s="116">
        <v>730</v>
      </c>
      <c r="Q13" s="116">
        <v>44</v>
      </c>
      <c r="R13" s="116">
        <v>438</v>
      </c>
      <c r="S13" s="116">
        <v>29</v>
      </c>
      <c r="T13" s="116">
        <v>292</v>
      </c>
      <c r="U13" s="116">
        <v>0</v>
      </c>
      <c r="V13" s="116">
        <v>0</v>
      </c>
      <c r="W13" s="116">
        <v>0</v>
      </c>
      <c r="X13" s="116">
        <v>0</v>
      </c>
      <c r="Y13" s="116">
        <f t="shared" si="2"/>
        <v>146</v>
      </c>
      <c r="Z13" s="116">
        <f t="shared" si="3"/>
        <v>1460</v>
      </c>
      <c r="AA13" s="116">
        <v>0</v>
      </c>
      <c r="AB13" s="116">
        <v>0</v>
      </c>
      <c r="AC13" s="116">
        <v>110</v>
      </c>
      <c r="AD13" s="116">
        <v>300</v>
      </c>
      <c r="AE13" s="116">
        <v>150</v>
      </c>
      <c r="AF13" s="116">
        <v>1500</v>
      </c>
      <c r="AG13" s="116">
        <v>0</v>
      </c>
      <c r="AH13" s="116">
        <v>0</v>
      </c>
      <c r="AI13" s="116">
        <v>0</v>
      </c>
      <c r="AJ13" s="116">
        <v>0</v>
      </c>
      <c r="AK13" s="116">
        <v>936</v>
      </c>
      <c r="AL13" s="116">
        <v>2340</v>
      </c>
      <c r="AM13" s="116">
        <f t="shared" si="4"/>
        <v>5833</v>
      </c>
      <c r="AN13" s="116">
        <f t="shared" si="5"/>
        <v>10753.681823590088</v>
      </c>
      <c r="AO13" s="116">
        <v>788</v>
      </c>
      <c r="AP13" s="116">
        <v>1246.1199999999999</v>
      </c>
      <c r="AQ13" s="116">
        <v>0</v>
      </c>
      <c r="AR13" s="116">
        <v>0</v>
      </c>
      <c r="AS13" s="116">
        <v>0</v>
      </c>
      <c r="AT13" s="116">
        <v>0</v>
      </c>
      <c r="AU13" s="116">
        <v>1</v>
      </c>
      <c r="AV13" s="116">
        <v>26.63</v>
      </c>
      <c r="AW13" s="116">
        <v>5</v>
      </c>
      <c r="AX13" s="116">
        <v>26.63</v>
      </c>
      <c r="AY13" s="116">
        <v>544</v>
      </c>
      <c r="AZ13" s="116">
        <v>479.74</v>
      </c>
      <c r="BA13" s="116">
        <v>550</v>
      </c>
      <c r="BB13" s="116">
        <v>533</v>
      </c>
      <c r="BC13" s="116">
        <v>8401</v>
      </c>
      <c r="BD13" s="116">
        <v>12994</v>
      </c>
    </row>
    <row r="14" spans="1:56" s="114" customFormat="1" x14ac:dyDescent="0.2">
      <c r="A14" s="116">
        <v>7</v>
      </c>
      <c r="B14" s="145" t="s">
        <v>42</v>
      </c>
      <c r="C14" s="186">
        <f>'Crop Loan'!S17</f>
        <v>1000</v>
      </c>
      <c r="D14" s="186">
        <f>'Crop Loan'!T17</f>
        <v>850</v>
      </c>
      <c r="E14" s="144">
        <v>80</v>
      </c>
      <c r="F14" s="144">
        <v>149.75865251118555</v>
      </c>
      <c r="G14" s="116">
        <v>24</v>
      </c>
      <c r="H14" s="144">
        <v>17.901</v>
      </c>
      <c r="I14" s="116">
        <v>11</v>
      </c>
      <c r="J14" s="144">
        <v>21</v>
      </c>
      <c r="K14" s="116">
        <v>13</v>
      </c>
      <c r="L14" s="144">
        <v>20</v>
      </c>
      <c r="M14" s="186">
        <f t="shared" si="0"/>
        <v>1104</v>
      </c>
      <c r="N14" s="186">
        <f t="shared" si="1"/>
        <v>1040.7586525111856</v>
      </c>
      <c r="O14" s="116">
        <v>10</v>
      </c>
      <c r="P14" s="116">
        <v>100</v>
      </c>
      <c r="Q14" s="116">
        <v>6</v>
      </c>
      <c r="R14" s="116">
        <v>60</v>
      </c>
      <c r="S14" s="116">
        <v>4</v>
      </c>
      <c r="T14" s="116">
        <v>40</v>
      </c>
      <c r="U14" s="116">
        <v>0</v>
      </c>
      <c r="V14" s="116">
        <v>0</v>
      </c>
      <c r="W14" s="116">
        <v>0</v>
      </c>
      <c r="X14" s="116">
        <v>0</v>
      </c>
      <c r="Y14" s="116">
        <f t="shared" si="2"/>
        <v>20</v>
      </c>
      <c r="Z14" s="116">
        <f t="shared" si="3"/>
        <v>200</v>
      </c>
      <c r="AA14" s="116">
        <v>0</v>
      </c>
      <c r="AB14" s="116">
        <v>0</v>
      </c>
      <c r="AC14" s="116">
        <v>15</v>
      </c>
      <c r="AD14" s="116">
        <v>45</v>
      </c>
      <c r="AE14" s="116">
        <v>100</v>
      </c>
      <c r="AF14" s="116">
        <v>400</v>
      </c>
      <c r="AG14" s="116">
        <v>0</v>
      </c>
      <c r="AH14" s="116">
        <v>0</v>
      </c>
      <c r="AI14" s="116">
        <v>0</v>
      </c>
      <c r="AJ14" s="116">
        <v>0</v>
      </c>
      <c r="AK14" s="116">
        <v>560</v>
      </c>
      <c r="AL14" s="116">
        <v>1400</v>
      </c>
      <c r="AM14" s="116">
        <f t="shared" si="4"/>
        <v>1799</v>
      </c>
      <c r="AN14" s="116">
        <f t="shared" si="5"/>
        <v>3085.7586525111856</v>
      </c>
      <c r="AO14" s="116">
        <v>207</v>
      </c>
      <c r="AP14" s="116">
        <v>319.5</v>
      </c>
      <c r="AQ14" s="116">
        <v>0</v>
      </c>
      <c r="AR14" s="116">
        <v>0</v>
      </c>
      <c r="AS14" s="116">
        <v>0</v>
      </c>
      <c r="AT14" s="116">
        <v>0</v>
      </c>
      <c r="AU14" s="116">
        <v>1</v>
      </c>
      <c r="AV14" s="116">
        <v>30.51</v>
      </c>
      <c r="AW14" s="116">
        <v>8</v>
      </c>
      <c r="AX14" s="116">
        <v>42.27</v>
      </c>
      <c r="AY14" s="116">
        <v>441</v>
      </c>
      <c r="AZ14" s="116">
        <v>394.22</v>
      </c>
      <c r="BA14" s="116">
        <v>450</v>
      </c>
      <c r="BB14" s="116">
        <v>467</v>
      </c>
      <c r="BC14" s="116">
        <v>2517</v>
      </c>
      <c r="BD14" s="116">
        <v>3662</v>
      </c>
    </row>
    <row r="15" spans="1:56" s="114" customFormat="1" x14ac:dyDescent="0.2">
      <c r="A15" s="116">
        <v>8</v>
      </c>
      <c r="B15" s="145" t="s">
        <v>43</v>
      </c>
      <c r="C15" s="186">
        <f>'Crop Loan'!S18</f>
        <v>0</v>
      </c>
      <c r="D15" s="186">
        <f>'Crop Loan'!T18</f>
        <v>0</v>
      </c>
      <c r="E15" s="144">
        <v>0</v>
      </c>
      <c r="F15" s="144">
        <v>0</v>
      </c>
      <c r="G15" s="116">
        <v>0</v>
      </c>
      <c r="H15" s="144">
        <v>0</v>
      </c>
      <c r="I15" s="116">
        <v>0</v>
      </c>
      <c r="J15" s="144">
        <v>0</v>
      </c>
      <c r="K15" s="116">
        <v>0</v>
      </c>
      <c r="L15" s="144">
        <v>0</v>
      </c>
      <c r="M15" s="186">
        <f t="shared" si="0"/>
        <v>0</v>
      </c>
      <c r="N15" s="186">
        <f t="shared" si="1"/>
        <v>0</v>
      </c>
      <c r="O15" s="116">
        <v>0</v>
      </c>
      <c r="P15" s="116">
        <v>0</v>
      </c>
      <c r="Q15" s="116">
        <v>0</v>
      </c>
      <c r="R15" s="116">
        <v>0</v>
      </c>
      <c r="S15" s="116">
        <v>0</v>
      </c>
      <c r="T15" s="116">
        <v>0</v>
      </c>
      <c r="U15" s="116">
        <v>0</v>
      </c>
      <c r="V15" s="116">
        <v>0</v>
      </c>
      <c r="W15" s="116">
        <v>0</v>
      </c>
      <c r="X15" s="116">
        <v>0</v>
      </c>
      <c r="Y15" s="116">
        <f t="shared" si="2"/>
        <v>0</v>
      </c>
      <c r="Z15" s="116">
        <f t="shared" si="3"/>
        <v>0</v>
      </c>
      <c r="AA15" s="116">
        <v>0</v>
      </c>
      <c r="AB15" s="116">
        <v>0</v>
      </c>
      <c r="AC15" s="116">
        <v>0</v>
      </c>
      <c r="AD15" s="116">
        <v>0</v>
      </c>
      <c r="AE15" s="116">
        <v>0</v>
      </c>
      <c r="AF15" s="116">
        <v>0</v>
      </c>
      <c r="AG15" s="116">
        <v>0</v>
      </c>
      <c r="AH15" s="116">
        <v>0</v>
      </c>
      <c r="AI15" s="116">
        <v>0</v>
      </c>
      <c r="AJ15" s="116">
        <v>0</v>
      </c>
      <c r="AK15" s="116">
        <v>0</v>
      </c>
      <c r="AL15" s="116">
        <v>0</v>
      </c>
      <c r="AM15" s="116">
        <f t="shared" si="4"/>
        <v>0</v>
      </c>
      <c r="AN15" s="116">
        <f t="shared" si="5"/>
        <v>0</v>
      </c>
      <c r="AO15" s="116">
        <v>0</v>
      </c>
      <c r="AP15" s="116">
        <v>0</v>
      </c>
      <c r="AQ15" s="116">
        <v>0</v>
      </c>
      <c r="AR15" s="116">
        <v>0</v>
      </c>
      <c r="AS15" s="116">
        <v>0</v>
      </c>
      <c r="AT15" s="116">
        <v>0</v>
      </c>
      <c r="AU15" s="116">
        <v>0</v>
      </c>
      <c r="AV15" s="116">
        <v>0</v>
      </c>
      <c r="AW15" s="116">
        <v>0</v>
      </c>
      <c r="AX15" s="116">
        <v>0</v>
      </c>
      <c r="AY15" s="116">
        <v>0</v>
      </c>
      <c r="AZ15" s="116">
        <v>0</v>
      </c>
      <c r="BA15" s="116">
        <v>0</v>
      </c>
      <c r="BB15" s="116">
        <v>0</v>
      </c>
      <c r="BC15" s="116">
        <v>0</v>
      </c>
      <c r="BD15" s="116">
        <v>0</v>
      </c>
    </row>
    <row r="16" spans="1:56" s="114" customFormat="1" x14ac:dyDescent="0.2">
      <c r="A16" s="116">
        <v>9</v>
      </c>
      <c r="B16" s="145" t="s">
        <v>44</v>
      </c>
      <c r="C16" s="186">
        <f>'Crop Loan'!S19</f>
        <v>1500</v>
      </c>
      <c r="D16" s="186">
        <f>'Crop Loan'!T19</f>
        <v>1200</v>
      </c>
      <c r="E16" s="144">
        <v>55</v>
      </c>
      <c r="F16" s="144">
        <v>109.06604004602036</v>
      </c>
      <c r="G16" s="116">
        <v>16</v>
      </c>
      <c r="H16" s="144">
        <v>13.923</v>
      </c>
      <c r="I16" s="116">
        <v>8</v>
      </c>
      <c r="J16" s="144">
        <v>14</v>
      </c>
      <c r="K16" s="116">
        <v>10</v>
      </c>
      <c r="L16" s="144">
        <v>18</v>
      </c>
      <c r="M16" s="186">
        <f t="shared" si="0"/>
        <v>1573</v>
      </c>
      <c r="N16" s="186">
        <f t="shared" si="1"/>
        <v>1341.0660400460204</v>
      </c>
      <c r="O16" s="116">
        <v>56</v>
      </c>
      <c r="P16" s="116">
        <v>550</v>
      </c>
      <c r="Q16" s="116">
        <v>34</v>
      </c>
      <c r="R16" s="116">
        <v>330</v>
      </c>
      <c r="S16" s="116">
        <v>20</v>
      </c>
      <c r="T16" s="116">
        <v>220</v>
      </c>
      <c r="U16" s="116">
        <v>0</v>
      </c>
      <c r="V16" s="116">
        <v>0</v>
      </c>
      <c r="W16" s="116">
        <v>0</v>
      </c>
      <c r="X16" s="116">
        <v>0</v>
      </c>
      <c r="Y16" s="116">
        <f t="shared" si="2"/>
        <v>110</v>
      </c>
      <c r="Z16" s="116">
        <f t="shared" si="3"/>
        <v>1100</v>
      </c>
      <c r="AA16" s="116">
        <v>0</v>
      </c>
      <c r="AB16" s="116">
        <v>0</v>
      </c>
      <c r="AC16" s="116">
        <v>58</v>
      </c>
      <c r="AD16" s="116">
        <v>215</v>
      </c>
      <c r="AE16" s="116">
        <v>75</v>
      </c>
      <c r="AF16" s="116">
        <v>520</v>
      </c>
      <c r="AG16" s="116">
        <v>0</v>
      </c>
      <c r="AH16" s="116">
        <v>0</v>
      </c>
      <c r="AI16" s="116">
        <v>0</v>
      </c>
      <c r="AJ16" s="116">
        <v>0</v>
      </c>
      <c r="AK16" s="116">
        <v>1260</v>
      </c>
      <c r="AL16" s="116">
        <v>3150</v>
      </c>
      <c r="AM16" s="116">
        <f t="shared" si="4"/>
        <v>3076</v>
      </c>
      <c r="AN16" s="116">
        <f t="shared" si="5"/>
        <v>6326.0660400460201</v>
      </c>
      <c r="AO16" s="116">
        <v>326</v>
      </c>
      <c r="AP16" s="116">
        <v>644</v>
      </c>
      <c r="AQ16" s="116">
        <v>0</v>
      </c>
      <c r="AR16" s="116">
        <v>0</v>
      </c>
      <c r="AS16" s="116">
        <v>0</v>
      </c>
      <c r="AT16" s="116">
        <v>0</v>
      </c>
      <c r="AU16" s="116">
        <v>3</v>
      </c>
      <c r="AV16" s="116">
        <v>133.30000000000001</v>
      </c>
      <c r="AW16" s="116">
        <v>30</v>
      </c>
      <c r="AX16" s="116">
        <v>146.6</v>
      </c>
      <c r="AY16" s="116">
        <v>467</v>
      </c>
      <c r="AZ16" s="116">
        <v>1186.0999999999999</v>
      </c>
      <c r="BA16" s="116">
        <v>500</v>
      </c>
      <c r="BB16" s="116">
        <v>1466</v>
      </c>
      <c r="BC16" s="116">
        <v>3761</v>
      </c>
      <c r="BD16" s="116">
        <v>7906</v>
      </c>
    </row>
    <row r="17" spans="1:56" s="114" customFormat="1" x14ac:dyDescent="0.2">
      <c r="A17" s="116">
        <v>10</v>
      </c>
      <c r="B17" s="145" t="s">
        <v>45</v>
      </c>
      <c r="C17" s="186">
        <f>'Crop Loan'!S20</f>
        <v>39000</v>
      </c>
      <c r="D17" s="186">
        <f>'Crop Loan'!T20</f>
        <v>35000</v>
      </c>
      <c r="E17" s="144">
        <v>2631</v>
      </c>
      <c r="F17" s="144">
        <v>7460.3736971302797</v>
      </c>
      <c r="G17" s="116">
        <v>780</v>
      </c>
      <c r="H17" s="144">
        <v>994.5</v>
      </c>
      <c r="I17" s="116">
        <v>371</v>
      </c>
      <c r="J17" s="144">
        <v>1050</v>
      </c>
      <c r="K17" s="116">
        <v>452</v>
      </c>
      <c r="L17" s="144">
        <v>1260</v>
      </c>
      <c r="M17" s="186">
        <f t="shared" si="0"/>
        <v>42454</v>
      </c>
      <c r="N17" s="186">
        <f t="shared" si="1"/>
        <v>44770.373697130279</v>
      </c>
      <c r="O17" s="116">
        <v>2001</v>
      </c>
      <c r="P17" s="116">
        <v>20000</v>
      </c>
      <c r="Q17" s="116">
        <v>1200</v>
      </c>
      <c r="R17" s="116">
        <v>12000</v>
      </c>
      <c r="S17" s="116">
        <v>799</v>
      </c>
      <c r="T17" s="116">
        <v>8000</v>
      </c>
      <c r="U17" s="116">
        <v>0</v>
      </c>
      <c r="V17" s="116">
        <v>0</v>
      </c>
      <c r="W17" s="116">
        <v>0</v>
      </c>
      <c r="X17" s="116">
        <v>0</v>
      </c>
      <c r="Y17" s="116">
        <f t="shared" si="2"/>
        <v>4000</v>
      </c>
      <c r="Z17" s="116">
        <f t="shared" si="3"/>
        <v>40000</v>
      </c>
      <c r="AA17" s="116">
        <v>0</v>
      </c>
      <c r="AB17" s="116">
        <v>0</v>
      </c>
      <c r="AC17" s="116">
        <v>900</v>
      </c>
      <c r="AD17" s="116">
        <v>2800</v>
      </c>
      <c r="AE17" s="116">
        <v>2250</v>
      </c>
      <c r="AF17" s="116">
        <v>19000</v>
      </c>
      <c r="AG17" s="116">
        <v>0</v>
      </c>
      <c r="AH17" s="116">
        <v>0</v>
      </c>
      <c r="AI17" s="116">
        <v>0</v>
      </c>
      <c r="AJ17" s="116">
        <v>0</v>
      </c>
      <c r="AK17" s="116">
        <v>4000</v>
      </c>
      <c r="AL17" s="116">
        <v>10000</v>
      </c>
      <c r="AM17" s="116">
        <f t="shared" si="4"/>
        <v>53604</v>
      </c>
      <c r="AN17" s="116">
        <f t="shared" si="5"/>
        <v>116570.37369713027</v>
      </c>
      <c r="AO17" s="116">
        <v>6145</v>
      </c>
      <c r="AP17" s="116">
        <v>12021.7</v>
      </c>
      <c r="AQ17" s="116">
        <v>0</v>
      </c>
      <c r="AR17" s="116">
        <v>0</v>
      </c>
      <c r="AS17" s="116">
        <v>0</v>
      </c>
      <c r="AT17" s="116">
        <v>0</v>
      </c>
      <c r="AU17" s="116">
        <v>49</v>
      </c>
      <c r="AV17" s="116">
        <v>1847.78</v>
      </c>
      <c r="AW17" s="116">
        <v>385</v>
      </c>
      <c r="AX17" s="116">
        <v>1933.82</v>
      </c>
      <c r="AY17" s="116">
        <v>4566</v>
      </c>
      <c r="AZ17" s="116">
        <v>16218.4</v>
      </c>
      <c r="BA17" s="116">
        <v>5000</v>
      </c>
      <c r="BB17" s="116">
        <v>20000</v>
      </c>
      <c r="BC17" s="116">
        <v>66418</v>
      </c>
      <c r="BD17" s="116">
        <v>140217</v>
      </c>
    </row>
    <row r="18" spans="1:56" s="114" customFormat="1" x14ac:dyDescent="0.2">
      <c r="A18" s="116">
        <v>11</v>
      </c>
      <c r="B18" s="145" t="s">
        <v>46</v>
      </c>
      <c r="C18" s="186">
        <f>'Crop Loan'!S21</f>
        <v>600</v>
      </c>
      <c r="D18" s="186">
        <f>'Crop Loan'!T21</f>
        <v>525</v>
      </c>
      <c r="E18" s="144">
        <v>82</v>
      </c>
      <c r="F18" s="144">
        <v>175.89007869771336</v>
      </c>
      <c r="G18" s="116">
        <v>24</v>
      </c>
      <c r="H18" s="144">
        <v>19.89</v>
      </c>
      <c r="I18" s="116">
        <v>11</v>
      </c>
      <c r="J18" s="144">
        <v>24</v>
      </c>
      <c r="K18" s="116">
        <v>14</v>
      </c>
      <c r="L18" s="144">
        <v>25</v>
      </c>
      <c r="M18" s="186">
        <f t="shared" si="0"/>
        <v>707</v>
      </c>
      <c r="N18" s="186">
        <f t="shared" si="1"/>
        <v>749.89007869771331</v>
      </c>
      <c r="O18" s="116">
        <v>45</v>
      </c>
      <c r="P18" s="116">
        <v>450</v>
      </c>
      <c r="Q18" s="116">
        <v>27</v>
      </c>
      <c r="R18" s="116">
        <v>270</v>
      </c>
      <c r="S18" s="116">
        <v>18</v>
      </c>
      <c r="T18" s="116">
        <v>180</v>
      </c>
      <c r="U18" s="116">
        <v>0</v>
      </c>
      <c r="V18" s="116">
        <v>0</v>
      </c>
      <c r="W18" s="116">
        <v>0</v>
      </c>
      <c r="X18" s="116">
        <v>0</v>
      </c>
      <c r="Y18" s="116">
        <f t="shared" si="2"/>
        <v>90</v>
      </c>
      <c r="Z18" s="116">
        <f t="shared" si="3"/>
        <v>900</v>
      </c>
      <c r="AA18" s="116">
        <v>0</v>
      </c>
      <c r="AB18" s="116">
        <v>0</v>
      </c>
      <c r="AC18" s="116">
        <v>20</v>
      </c>
      <c r="AD18" s="116">
        <v>60</v>
      </c>
      <c r="AE18" s="116">
        <v>100</v>
      </c>
      <c r="AF18" s="116">
        <v>600</v>
      </c>
      <c r="AG18" s="116">
        <v>0</v>
      </c>
      <c r="AH18" s="116">
        <v>0</v>
      </c>
      <c r="AI18" s="116">
        <v>0</v>
      </c>
      <c r="AJ18" s="116">
        <v>0</v>
      </c>
      <c r="AK18" s="116">
        <v>200</v>
      </c>
      <c r="AL18" s="116">
        <v>500</v>
      </c>
      <c r="AM18" s="116">
        <f t="shared" si="4"/>
        <v>1117</v>
      </c>
      <c r="AN18" s="116">
        <f t="shared" si="5"/>
        <v>2809.8900786977133</v>
      </c>
      <c r="AO18" s="116">
        <v>140</v>
      </c>
      <c r="AP18" s="116">
        <v>297.10000000000002</v>
      </c>
      <c r="AQ18" s="116">
        <v>0</v>
      </c>
      <c r="AR18" s="116">
        <v>0</v>
      </c>
      <c r="AS18" s="116">
        <v>0</v>
      </c>
      <c r="AT18" s="116">
        <v>0</v>
      </c>
      <c r="AU18" s="116">
        <v>0</v>
      </c>
      <c r="AV18" s="116">
        <v>0</v>
      </c>
      <c r="AW18" s="116">
        <v>3</v>
      </c>
      <c r="AX18" s="116">
        <v>12.88</v>
      </c>
      <c r="AY18" s="116">
        <v>147</v>
      </c>
      <c r="AZ18" s="116">
        <v>120.12</v>
      </c>
      <c r="BA18" s="116">
        <v>150</v>
      </c>
      <c r="BB18" s="116">
        <v>133</v>
      </c>
      <c r="BC18" s="116">
        <v>1543</v>
      </c>
      <c r="BD18" s="116">
        <v>3104</v>
      </c>
    </row>
    <row r="19" spans="1:56" s="114" customFormat="1" x14ac:dyDescent="0.2">
      <c r="A19" s="116">
        <v>12</v>
      </c>
      <c r="B19" s="145" t="s">
        <v>47</v>
      </c>
      <c r="C19" s="186">
        <f>'Crop Loan'!S22</f>
        <v>6350</v>
      </c>
      <c r="D19" s="186">
        <f>'Crop Loan'!T22</f>
        <v>6000</v>
      </c>
      <c r="E19" s="144">
        <v>1116</v>
      </c>
      <c r="F19" s="144">
        <v>3655.3558159736899</v>
      </c>
      <c r="G19" s="116">
        <v>331</v>
      </c>
      <c r="H19" s="144">
        <v>472.38750000000005</v>
      </c>
      <c r="I19" s="116">
        <v>157</v>
      </c>
      <c r="J19" s="144">
        <v>510</v>
      </c>
      <c r="K19" s="116">
        <v>191</v>
      </c>
      <c r="L19" s="144">
        <v>600</v>
      </c>
      <c r="M19" s="186">
        <f t="shared" si="0"/>
        <v>7814</v>
      </c>
      <c r="N19" s="186">
        <f t="shared" si="1"/>
        <v>10765.355815973689</v>
      </c>
      <c r="O19" s="116">
        <v>346</v>
      </c>
      <c r="P19" s="116">
        <v>3450</v>
      </c>
      <c r="Q19" s="116">
        <v>208</v>
      </c>
      <c r="R19" s="116">
        <v>2070</v>
      </c>
      <c r="S19" s="116">
        <v>136</v>
      </c>
      <c r="T19" s="116">
        <v>1380</v>
      </c>
      <c r="U19" s="116">
        <v>0</v>
      </c>
      <c r="V19" s="116">
        <v>0</v>
      </c>
      <c r="W19" s="116">
        <v>0</v>
      </c>
      <c r="X19" s="116">
        <v>0</v>
      </c>
      <c r="Y19" s="116">
        <f t="shared" si="2"/>
        <v>690</v>
      </c>
      <c r="Z19" s="116">
        <f t="shared" si="3"/>
        <v>6900</v>
      </c>
      <c r="AA19" s="116">
        <v>0</v>
      </c>
      <c r="AB19" s="116">
        <v>0</v>
      </c>
      <c r="AC19" s="116">
        <v>367</v>
      </c>
      <c r="AD19" s="116">
        <v>1130</v>
      </c>
      <c r="AE19" s="116">
        <v>1350</v>
      </c>
      <c r="AF19" s="116">
        <v>11050</v>
      </c>
      <c r="AG19" s="116">
        <v>0</v>
      </c>
      <c r="AH19" s="116">
        <v>0</v>
      </c>
      <c r="AI19" s="116">
        <v>0</v>
      </c>
      <c r="AJ19" s="116">
        <v>0</v>
      </c>
      <c r="AK19" s="116">
        <v>2336</v>
      </c>
      <c r="AL19" s="116">
        <v>5840</v>
      </c>
      <c r="AM19" s="116">
        <f t="shared" si="4"/>
        <v>12557</v>
      </c>
      <c r="AN19" s="116">
        <f t="shared" si="5"/>
        <v>35685.355815973686</v>
      </c>
      <c r="AO19" s="116">
        <v>1631</v>
      </c>
      <c r="AP19" s="116">
        <v>3920.4</v>
      </c>
      <c r="AQ19" s="116">
        <v>0</v>
      </c>
      <c r="AR19" s="116">
        <v>0</v>
      </c>
      <c r="AS19" s="116">
        <v>0</v>
      </c>
      <c r="AT19" s="116">
        <v>0</v>
      </c>
      <c r="AU19" s="116">
        <v>2</v>
      </c>
      <c r="AV19" s="116">
        <v>78.180000000000007</v>
      </c>
      <c r="AW19" s="116">
        <v>27</v>
      </c>
      <c r="AX19" s="116">
        <v>134.72999999999999</v>
      </c>
      <c r="AY19" s="116">
        <v>1271</v>
      </c>
      <c r="AZ19" s="116">
        <v>1386.09</v>
      </c>
      <c r="BA19" s="116">
        <v>1300</v>
      </c>
      <c r="BB19" s="116">
        <v>1599</v>
      </c>
      <c r="BC19" s="116">
        <v>17596</v>
      </c>
      <c r="BD19" s="116">
        <v>40803</v>
      </c>
    </row>
    <row r="20" spans="1:56" s="119" customFormat="1" ht="15" x14ac:dyDescent="0.25">
      <c r="A20" s="117"/>
      <c r="B20" s="176" t="s">
        <v>48</v>
      </c>
      <c r="C20" s="216">
        <f>SUM(C8:C19)</f>
        <v>123670</v>
      </c>
      <c r="D20" s="216">
        <f t="shared" ref="D20:BD20" si="6">SUM(D8:D19)</f>
        <v>104449</v>
      </c>
      <c r="E20" s="216">
        <f t="shared" si="6"/>
        <v>8899</v>
      </c>
      <c r="F20" s="216">
        <f t="shared" si="6"/>
        <v>25050.52790894108</v>
      </c>
      <c r="G20" s="216">
        <f t="shared" si="6"/>
        <v>2639</v>
      </c>
      <c r="H20" s="216">
        <f t="shared" si="6"/>
        <v>3288.8114999999998</v>
      </c>
      <c r="I20" s="216">
        <f t="shared" si="6"/>
        <v>1251</v>
      </c>
      <c r="J20" s="216">
        <f t="shared" si="6"/>
        <v>3489</v>
      </c>
      <c r="K20" s="216">
        <f t="shared" si="6"/>
        <v>1526</v>
      </c>
      <c r="L20" s="216">
        <f t="shared" si="6"/>
        <v>4173</v>
      </c>
      <c r="M20" s="216">
        <f t="shared" si="6"/>
        <v>135346</v>
      </c>
      <c r="N20" s="216">
        <f t="shared" si="6"/>
        <v>137161.52790894109</v>
      </c>
      <c r="O20" s="216">
        <f t="shared" si="6"/>
        <v>3695</v>
      </c>
      <c r="P20" s="216">
        <f t="shared" si="6"/>
        <v>36730</v>
      </c>
      <c r="Q20" s="216">
        <f t="shared" si="6"/>
        <v>2214</v>
      </c>
      <c r="R20" s="216">
        <f t="shared" si="6"/>
        <v>22038</v>
      </c>
      <c r="S20" s="216">
        <f t="shared" si="6"/>
        <v>1437</v>
      </c>
      <c r="T20" s="216">
        <f t="shared" si="6"/>
        <v>14692</v>
      </c>
      <c r="U20" s="216">
        <f t="shared" si="6"/>
        <v>0</v>
      </c>
      <c r="V20" s="216">
        <f t="shared" si="6"/>
        <v>0</v>
      </c>
      <c r="W20" s="216">
        <f t="shared" si="6"/>
        <v>0</v>
      </c>
      <c r="X20" s="216">
        <f t="shared" si="6"/>
        <v>0</v>
      </c>
      <c r="Y20" s="216">
        <f t="shared" si="6"/>
        <v>7346</v>
      </c>
      <c r="Z20" s="216">
        <f t="shared" si="6"/>
        <v>73460</v>
      </c>
      <c r="AA20" s="216">
        <f t="shared" si="6"/>
        <v>0</v>
      </c>
      <c r="AB20" s="216">
        <f t="shared" si="6"/>
        <v>0</v>
      </c>
      <c r="AC20" s="216">
        <f t="shared" si="6"/>
        <v>2795</v>
      </c>
      <c r="AD20" s="216">
        <f t="shared" si="6"/>
        <v>7490</v>
      </c>
      <c r="AE20" s="216">
        <f t="shared" si="6"/>
        <v>6090</v>
      </c>
      <c r="AF20" s="216">
        <f t="shared" si="6"/>
        <v>48920</v>
      </c>
      <c r="AG20" s="216">
        <f t="shared" si="6"/>
        <v>0</v>
      </c>
      <c r="AH20" s="216">
        <f t="shared" si="6"/>
        <v>0</v>
      </c>
      <c r="AI20" s="216">
        <f t="shared" si="6"/>
        <v>0</v>
      </c>
      <c r="AJ20" s="216">
        <f t="shared" si="6"/>
        <v>0</v>
      </c>
      <c r="AK20" s="216">
        <f t="shared" si="6"/>
        <v>17912</v>
      </c>
      <c r="AL20" s="216">
        <f t="shared" si="6"/>
        <v>44780</v>
      </c>
      <c r="AM20" s="216">
        <f t="shared" si="6"/>
        <v>169489</v>
      </c>
      <c r="AN20" s="216">
        <f t="shared" si="6"/>
        <v>311811.52790894103</v>
      </c>
      <c r="AO20" s="216">
        <f t="shared" si="6"/>
        <v>19838</v>
      </c>
      <c r="AP20" s="216">
        <f t="shared" si="6"/>
        <v>33298.620000000003</v>
      </c>
      <c r="AQ20" s="216">
        <f t="shared" si="6"/>
        <v>0</v>
      </c>
      <c r="AR20" s="216">
        <f t="shared" si="6"/>
        <v>0</v>
      </c>
      <c r="AS20" s="216">
        <f t="shared" si="6"/>
        <v>0</v>
      </c>
      <c r="AT20" s="216">
        <f t="shared" si="6"/>
        <v>0</v>
      </c>
      <c r="AU20" s="216">
        <f t="shared" si="6"/>
        <v>69</v>
      </c>
      <c r="AV20" s="216">
        <f t="shared" si="6"/>
        <v>2534.4299999999998</v>
      </c>
      <c r="AW20" s="216">
        <f t="shared" si="6"/>
        <v>598</v>
      </c>
      <c r="AX20" s="216">
        <f t="shared" si="6"/>
        <v>2991.93</v>
      </c>
      <c r="AY20" s="216">
        <f t="shared" si="6"/>
        <v>13433</v>
      </c>
      <c r="AZ20" s="216">
        <f t="shared" si="6"/>
        <v>29004.639999999999</v>
      </c>
      <c r="BA20" s="216">
        <f t="shared" si="6"/>
        <v>14100</v>
      </c>
      <c r="BB20" s="216">
        <f t="shared" si="6"/>
        <v>34531</v>
      </c>
      <c r="BC20" s="216">
        <f t="shared" si="6"/>
        <v>212397</v>
      </c>
      <c r="BD20" s="216">
        <f t="shared" si="6"/>
        <v>367517</v>
      </c>
    </row>
    <row r="21" spans="1:56" s="114" customFormat="1" x14ac:dyDescent="0.2">
      <c r="A21" s="116">
        <v>13</v>
      </c>
      <c r="B21" s="145" t="s">
        <v>49</v>
      </c>
      <c r="C21" s="186">
        <f>'Crop Loan'!S24</f>
        <v>1200</v>
      </c>
      <c r="D21" s="186">
        <f>'Crop Loan'!T24</f>
        <v>1250</v>
      </c>
      <c r="E21" s="144">
        <v>194</v>
      </c>
      <c r="F21" s="144">
        <v>471.62764343296345</v>
      </c>
      <c r="G21" s="116">
        <v>56</v>
      </c>
      <c r="H21" s="144">
        <v>64.642499999999998</v>
      </c>
      <c r="I21" s="116">
        <v>27</v>
      </c>
      <c r="J21" s="144">
        <v>68</v>
      </c>
      <c r="K21" s="116">
        <v>33</v>
      </c>
      <c r="L21" s="144">
        <v>80</v>
      </c>
      <c r="M21" s="186">
        <f t="shared" ref="M21:M34" si="7">C21+E21+I21+K21</f>
        <v>1454</v>
      </c>
      <c r="N21" s="186">
        <f t="shared" ref="N21:N34" si="8">D21+F21+J21+L21</f>
        <v>1869.6276434329634</v>
      </c>
      <c r="O21" s="116">
        <v>251</v>
      </c>
      <c r="P21" s="116">
        <v>2500</v>
      </c>
      <c r="Q21" s="116">
        <v>150</v>
      </c>
      <c r="R21" s="116">
        <v>1500</v>
      </c>
      <c r="S21" s="116">
        <v>99</v>
      </c>
      <c r="T21" s="116">
        <v>1000</v>
      </c>
      <c r="U21" s="116">
        <v>0</v>
      </c>
      <c r="V21" s="116">
        <v>0</v>
      </c>
      <c r="W21" s="116">
        <v>0</v>
      </c>
      <c r="X21" s="116">
        <v>0</v>
      </c>
      <c r="Y21" s="116">
        <f>O21+Q21+S21+U21+W21</f>
        <v>500</v>
      </c>
      <c r="Z21" s="116">
        <f>P21+R21+T21+V21+X21</f>
        <v>5000</v>
      </c>
      <c r="AA21" s="116">
        <v>0</v>
      </c>
      <c r="AB21" s="116">
        <v>0</v>
      </c>
      <c r="AC21" s="116">
        <v>10</v>
      </c>
      <c r="AD21" s="116">
        <v>30</v>
      </c>
      <c r="AE21" s="116">
        <v>35</v>
      </c>
      <c r="AF21" s="116">
        <v>350</v>
      </c>
      <c r="AG21" s="116">
        <v>0</v>
      </c>
      <c r="AH21" s="116">
        <v>0</v>
      </c>
      <c r="AI21" s="116">
        <v>0</v>
      </c>
      <c r="AJ21" s="116">
        <v>0</v>
      </c>
      <c r="AK21" s="116">
        <v>280</v>
      </c>
      <c r="AL21" s="116">
        <v>700</v>
      </c>
      <c r="AM21" s="116">
        <f t="shared" ref="AM21:AM34" si="9">M21+Y21+AA21+AC21+AE21+AG21+AI21+AK21</f>
        <v>2279</v>
      </c>
      <c r="AN21" s="116">
        <f t="shared" ref="AN21:AN34" si="10">N21+Z21+AB21+AD21+AF21+AH21+AJ21+AL21</f>
        <v>7949.6276434329629</v>
      </c>
      <c r="AO21" s="116">
        <v>286</v>
      </c>
      <c r="AP21" s="116">
        <v>844.2</v>
      </c>
      <c r="AQ21" s="116">
        <v>0</v>
      </c>
      <c r="AR21" s="116">
        <v>0</v>
      </c>
      <c r="AS21" s="116">
        <v>0</v>
      </c>
      <c r="AT21" s="116">
        <v>0</v>
      </c>
      <c r="AU21" s="116">
        <v>0</v>
      </c>
      <c r="AV21" s="116">
        <v>0</v>
      </c>
      <c r="AW21" s="116">
        <v>0</v>
      </c>
      <c r="AX21" s="116">
        <v>0</v>
      </c>
      <c r="AY21" s="116">
        <v>150</v>
      </c>
      <c r="AZ21" s="116">
        <v>133</v>
      </c>
      <c r="BA21" s="116">
        <v>150</v>
      </c>
      <c r="BB21" s="116">
        <v>133</v>
      </c>
      <c r="BC21" s="116">
        <v>3008</v>
      </c>
      <c r="BD21" s="116">
        <v>8575</v>
      </c>
    </row>
    <row r="22" spans="1:56" s="114" customFormat="1" x14ac:dyDescent="0.2">
      <c r="A22" s="116">
        <v>14</v>
      </c>
      <c r="B22" s="145" t="s">
        <v>50</v>
      </c>
      <c r="C22" s="186">
        <f>'Crop Loan'!S25</f>
        <v>0</v>
      </c>
      <c r="D22" s="186">
        <f>'Crop Loan'!T25</f>
        <v>0</v>
      </c>
      <c r="E22" s="144">
        <v>0</v>
      </c>
      <c r="F22" s="144">
        <v>0</v>
      </c>
      <c r="G22" s="116">
        <v>0</v>
      </c>
      <c r="H22" s="144">
        <v>0</v>
      </c>
      <c r="I22" s="116">
        <v>0</v>
      </c>
      <c r="J22" s="144">
        <v>0</v>
      </c>
      <c r="K22" s="116">
        <v>0</v>
      </c>
      <c r="L22" s="144">
        <v>0</v>
      </c>
      <c r="M22" s="186">
        <f t="shared" si="7"/>
        <v>0</v>
      </c>
      <c r="N22" s="186">
        <f t="shared" si="8"/>
        <v>0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16">
        <v>0</v>
      </c>
      <c r="X22" s="116">
        <v>0</v>
      </c>
      <c r="Y22" s="116">
        <f t="shared" ref="Y22:Y34" si="11">O22+Q22+S22+U22+W22</f>
        <v>0</v>
      </c>
      <c r="Z22" s="116">
        <f t="shared" ref="Z22:Z34" si="12">P22+R22+T22+V22+X22</f>
        <v>0</v>
      </c>
      <c r="AA22" s="116">
        <v>0</v>
      </c>
      <c r="AB22" s="116">
        <v>0</v>
      </c>
      <c r="AC22" s="116">
        <v>0</v>
      </c>
      <c r="AD22" s="116">
        <v>0</v>
      </c>
      <c r="AE22" s="116">
        <v>0</v>
      </c>
      <c r="AF22" s="116">
        <v>0</v>
      </c>
      <c r="AG22" s="116">
        <v>0</v>
      </c>
      <c r="AH22" s="116">
        <v>0</v>
      </c>
      <c r="AI22" s="116">
        <v>0</v>
      </c>
      <c r="AJ22" s="116">
        <v>0</v>
      </c>
      <c r="AK22" s="116">
        <v>0</v>
      </c>
      <c r="AL22" s="116">
        <v>0</v>
      </c>
      <c r="AM22" s="116">
        <f t="shared" si="9"/>
        <v>0</v>
      </c>
      <c r="AN22" s="116">
        <f t="shared" si="10"/>
        <v>0</v>
      </c>
      <c r="AO22" s="116">
        <v>0</v>
      </c>
      <c r="AP22" s="116">
        <v>0</v>
      </c>
      <c r="AQ22" s="116">
        <v>0</v>
      </c>
      <c r="AR22" s="116">
        <v>0</v>
      </c>
      <c r="AS22" s="116">
        <v>0</v>
      </c>
      <c r="AT22" s="116">
        <v>0</v>
      </c>
      <c r="AU22" s="116">
        <v>0</v>
      </c>
      <c r="AV22" s="116">
        <v>0</v>
      </c>
      <c r="AW22" s="116">
        <v>0</v>
      </c>
      <c r="AX22" s="116">
        <v>0</v>
      </c>
      <c r="AY22" s="116">
        <v>0</v>
      </c>
      <c r="AZ22" s="116">
        <v>0</v>
      </c>
      <c r="BA22" s="116">
        <v>0</v>
      </c>
      <c r="BB22" s="116">
        <v>0</v>
      </c>
      <c r="BC22" s="116">
        <v>0</v>
      </c>
      <c r="BD22" s="116">
        <v>0</v>
      </c>
    </row>
    <row r="23" spans="1:56" s="114" customFormat="1" x14ac:dyDescent="0.2">
      <c r="A23" s="116">
        <v>15</v>
      </c>
      <c r="B23" s="145" t="s">
        <v>51</v>
      </c>
      <c r="C23" s="186">
        <f>'Crop Loan'!S26</f>
        <v>0</v>
      </c>
      <c r="D23" s="186">
        <f>'Crop Loan'!T26</f>
        <v>0</v>
      </c>
      <c r="E23" s="144">
        <v>16</v>
      </c>
      <c r="F23" s="144">
        <v>28.932674388732593</v>
      </c>
      <c r="G23" s="116">
        <v>5</v>
      </c>
      <c r="H23" s="144">
        <v>2.9835000000000003</v>
      </c>
      <c r="I23" s="116">
        <v>2</v>
      </c>
      <c r="J23" s="144">
        <v>3</v>
      </c>
      <c r="K23" s="116">
        <v>3</v>
      </c>
      <c r="L23" s="144">
        <v>3</v>
      </c>
      <c r="M23" s="186">
        <f t="shared" si="7"/>
        <v>21</v>
      </c>
      <c r="N23" s="186">
        <f t="shared" si="8"/>
        <v>34.932674388732593</v>
      </c>
      <c r="O23" s="116">
        <v>3</v>
      </c>
      <c r="P23" s="116">
        <v>15</v>
      </c>
      <c r="Q23" s="116">
        <v>2</v>
      </c>
      <c r="R23" s="116">
        <v>9</v>
      </c>
      <c r="S23" s="116">
        <v>1</v>
      </c>
      <c r="T23" s="116">
        <v>6</v>
      </c>
      <c r="U23" s="116">
        <v>0</v>
      </c>
      <c r="V23" s="116">
        <v>0</v>
      </c>
      <c r="W23" s="116">
        <v>0</v>
      </c>
      <c r="X23" s="116">
        <v>0</v>
      </c>
      <c r="Y23" s="116">
        <f t="shared" si="11"/>
        <v>6</v>
      </c>
      <c r="Z23" s="116">
        <f t="shared" si="12"/>
        <v>30</v>
      </c>
      <c r="AA23" s="116">
        <v>0</v>
      </c>
      <c r="AB23" s="116">
        <v>0</v>
      </c>
      <c r="AC23" s="116">
        <v>0</v>
      </c>
      <c r="AD23" s="116">
        <v>0</v>
      </c>
      <c r="AE23" s="116">
        <v>5</v>
      </c>
      <c r="AF23" s="116">
        <v>50</v>
      </c>
      <c r="AG23" s="116">
        <v>0</v>
      </c>
      <c r="AH23" s="116">
        <v>0</v>
      </c>
      <c r="AI23" s="116">
        <v>0</v>
      </c>
      <c r="AJ23" s="116">
        <v>0</v>
      </c>
      <c r="AK23" s="116">
        <v>220</v>
      </c>
      <c r="AL23" s="116">
        <v>550</v>
      </c>
      <c r="AM23" s="116">
        <f t="shared" si="9"/>
        <v>252</v>
      </c>
      <c r="AN23" s="116">
        <f t="shared" si="10"/>
        <v>664.93267438873261</v>
      </c>
      <c r="AO23" s="116">
        <v>30</v>
      </c>
      <c r="AP23" s="116">
        <v>69.599999999999994</v>
      </c>
      <c r="AQ23" s="116">
        <v>0</v>
      </c>
      <c r="AR23" s="116">
        <v>0</v>
      </c>
      <c r="AS23" s="116">
        <v>0</v>
      </c>
      <c r="AT23" s="116">
        <v>0</v>
      </c>
      <c r="AU23" s="116">
        <v>0</v>
      </c>
      <c r="AV23" s="116">
        <v>0</v>
      </c>
      <c r="AW23" s="116">
        <v>0</v>
      </c>
      <c r="AX23" s="116">
        <v>0</v>
      </c>
      <c r="AY23" s="116">
        <v>60</v>
      </c>
      <c r="AZ23" s="116">
        <v>67</v>
      </c>
      <c r="BA23" s="116">
        <v>60</v>
      </c>
      <c r="BB23" s="116">
        <v>67</v>
      </c>
      <c r="BC23" s="116">
        <v>361</v>
      </c>
      <c r="BD23" s="116">
        <v>763</v>
      </c>
    </row>
    <row r="24" spans="1:56" s="114" customFormat="1" x14ac:dyDescent="0.2">
      <c r="A24" s="116">
        <v>16</v>
      </c>
      <c r="B24" s="145" t="s">
        <v>52</v>
      </c>
      <c r="C24" s="186">
        <f>'Crop Loan'!S27</f>
        <v>0</v>
      </c>
      <c r="D24" s="186">
        <f>'Crop Loan'!T27</f>
        <v>0</v>
      </c>
      <c r="E24" s="144">
        <v>0</v>
      </c>
      <c r="F24" s="144">
        <v>0</v>
      </c>
      <c r="G24" s="116">
        <v>0</v>
      </c>
      <c r="H24" s="144">
        <v>0</v>
      </c>
      <c r="I24" s="116">
        <v>0</v>
      </c>
      <c r="J24" s="144">
        <v>0</v>
      </c>
      <c r="K24" s="116">
        <v>0</v>
      </c>
      <c r="L24" s="144">
        <v>0</v>
      </c>
      <c r="M24" s="186">
        <f t="shared" si="7"/>
        <v>0</v>
      </c>
      <c r="N24" s="186">
        <f t="shared" si="8"/>
        <v>0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f t="shared" si="11"/>
        <v>0</v>
      </c>
      <c r="Z24" s="116">
        <f t="shared" si="12"/>
        <v>0</v>
      </c>
      <c r="AA24" s="116">
        <v>0</v>
      </c>
      <c r="AB24" s="116">
        <v>0</v>
      </c>
      <c r="AC24" s="116">
        <v>0</v>
      </c>
      <c r="AD24" s="116">
        <v>0</v>
      </c>
      <c r="AE24" s="116">
        <v>0</v>
      </c>
      <c r="AF24" s="116">
        <v>0</v>
      </c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f t="shared" si="9"/>
        <v>0</v>
      </c>
      <c r="AN24" s="116">
        <f t="shared" si="10"/>
        <v>0</v>
      </c>
      <c r="AO24" s="116">
        <v>0</v>
      </c>
      <c r="AP24" s="116">
        <v>0</v>
      </c>
      <c r="AQ24" s="116">
        <v>0</v>
      </c>
      <c r="AR24" s="116">
        <v>0</v>
      </c>
      <c r="AS24" s="116">
        <v>0</v>
      </c>
      <c r="AT24" s="116">
        <v>0</v>
      </c>
      <c r="AU24" s="116">
        <v>0</v>
      </c>
      <c r="AV24" s="116">
        <v>0</v>
      </c>
      <c r="AW24" s="116">
        <v>0</v>
      </c>
      <c r="AX24" s="116">
        <v>0</v>
      </c>
      <c r="AY24" s="116">
        <v>0</v>
      </c>
      <c r="AZ24" s="116">
        <v>0</v>
      </c>
      <c r="BA24" s="116">
        <v>0</v>
      </c>
      <c r="BB24" s="116">
        <v>0</v>
      </c>
      <c r="BC24" s="116">
        <v>0</v>
      </c>
      <c r="BD24" s="116">
        <v>0</v>
      </c>
    </row>
    <row r="25" spans="1:56" s="114" customFormat="1" x14ac:dyDescent="0.2">
      <c r="A25" s="116">
        <v>17</v>
      </c>
      <c r="B25" s="145" t="s">
        <v>53</v>
      </c>
      <c r="C25" s="186">
        <f>'Crop Loan'!S28</f>
        <v>0</v>
      </c>
      <c r="D25" s="186">
        <f>'Crop Loan'!T28</f>
        <v>0</v>
      </c>
      <c r="E25" s="144">
        <v>0</v>
      </c>
      <c r="F25" s="144">
        <v>0</v>
      </c>
      <c r="G25" s="116">
        <v>0</v>
      </c>
      <c r="H25" s="144">
        <v>0</v>
      </c>
      <c r="I25" s="116">
        <v>0</v>
      </c>
      <c r="J25" s="144">
        <v>0</v>
      </c>
      <c r="K25" s="116">
        <v>0</v>
      </c>
      <c r="L25" s="144">
        <v>0</v>
      </c>
      <c r="M25" s="186">
        <f t="shared" si="7"/>
        <v>0</v>
      </c>
      <c r="N25" s="186">
        <f t="shared" si="8"/>
        <v>0</v>
      </c>
      <c r="O25" s="116">
        <v>0</v>
      </c>
      <c r="P25" s="116">
        <v>0</v>
      </c>
      <c r="Q25" s="116">
        <v>0</v>
      </c>
      <c r="R25" s="116">
        <v>0</v>
      </c>
      <c r="S25" s="116">
        <v>0</v>
      </c>
      <c r="T25" s="116">
        <v>0</v>
      </c>
      <c r="U25" s="116">
        <v>0</v>
      </c>
      <c r="V25" s="116">
        <v>0</v>
      </c>
      <c r="W25" s="116">
        <v>0</v>
      </c>
      <c r="X25" s="116">
        <v>0</v>
      </c>
      <c r="Y25" s="116">
        <f t="shared" si="11"/>
        <v>0</v>
      </c>
      <c r="Z25" s="116">
        <f t="shared" si="12"/>
        <v>0</v>
      </c>
      <c r="AA25" s="116">
        <v>0</v>
      </c>
      <c r="AB25" s="116">
        <v>0</v>
      </c>
      <c r="AC25" s="116">
        <v>0</v>
      </c>
      <c r="AD25" s="116">
        <v>0</v>
      </c>
      <c r="AE25" s="116">
        <v>0</v>
      </c>
      <c r="AF25" s="116">
        <v>0</v>
      </c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f t="shared" si="9"/>
        <v>0</v>
      </c>
      <c r="AN25" s="116">
        <f t="shared" si="10"/>
        <v>0</v>
      </c>
      <c r="AO25" s="116">
        <v>0</v>
      </c>
      <c r="AP25" s="116">
        <v>0</v>
      </c>
      <c r="AQ25" s="116">
        <v>0</v>
      </c>
      <c r="AR25" s="116">
        <v>0</v>
      </c>
      <c r="AS25" s="116">
        <v>0</v>
      </c>
      <c r="AT25" s="116">
        <v>0</v>
      </c>
      <c r="AU25" s="116">
        <v>0</v>
      </c>
      <c r="AV25" s="116">
        <v>0</v>
      </c>
      <c r="AW25" s="116">
        <v>0</v>
      </c>
      <c r="AX25" s="116">
        <v>0</v>
      </c>
      <c r="AY25" s="116">
        <v>0</v>
      </c>
      <c r="AZ25" s="116">
        <v>0</v>
      </c>
      <c r="BA25" s="116">
        <v>0</v>
      </c>
      <c r="BB25" s="116">
        <v>0</v>
      </c>
      <c r="BC25" s="116">
        <v>0</v>
      </c>
      <c r="BD25" s="116">
        <v>0</v>
      </c>
    </row>
    <row r="26" spans="1:56" s="114" customFormat="1" x14ac:dyDescent="0.2">
      <c r="A26" s="116">
        <v>18</v>
      </c>
      <c r="B26" s="145" t="s">
        <v>54</v>
      </c>
      <c r="C26" s="186">
        <f>'Crop Loan'!S29</f>
        <v>3000</v>
      </c>
      <c r="D26" s="186">
        <f>'Crop Loan'!T29</f>
        <v>3100</v>
      </c>
      <c r="E26" s="144">
        <v>649</v>
      </c>
      <c r="F26" s="144">
        <v>1946.9038429514503</v>
      </c>
      <c r="G26" s="116">
        <v>192</v>
      </c>
      <c r="H26" s="144">
        <v>258.57</v>
      </c>
      <c r="I26" s="116">
        <v>92</v>
      </c>
      <c r="J26" s="144">
        <v>268.7</v>
      </c>
      <c r="K26" s="116">
        <v>112</v>
      </c>
      <c r="L26" s="144">
        <v>320</v>
      </c>
      <c r="M26" s="186">
        <f t="shared" si="7"/>
        <v>3853</v>
      </c>
      <c r="N26" s="186">
        <f t="shared" si="8"/>
        <v>5635.6038429514501</v>
      </c>
      <c r="O26" s="116">
        <v>75</v>
      </c>
      <c r="P26" s="116">
        <v>750</v>
      </c>
      <c r="Q26" s="116">
        <v>47</v>
      </c>
      <c r="R26" s="116">
        <v>450</v>
      </c>
      <c r="S26" s="116">
        <v>28</v>
      </c>
      <c r="T26" s="116">
        <v>300</v>
      </c>
      <c r="U26" s="116">
        <v>0</v>
      </c>
      <c r="V26" s="116">
        <v>0</v>
      </c>
      <c r="W26" s="116">
        <v>0</v>
      </c>
      <c r="X26" s="116">
        <v>0</v>
      </c>
      <c r="Y26" s="116">
        <f t="shared" si="11"/>
        <v>150</v>
      </c>
      <c r="Z26" s="116">
        <f t="shared" si="12"/>
        <v>1500</v>
      </c>
      <c r="AA26" s="116">
        <v>0</v>
      </c>
      <c r="AB26" s="116">
        <v>0</v>
      </c>
      <c r="AC26" s="116">
        <v>10</v>
      </c>
      <c r="AD26" s="116">
        <v>30</v>
      </c>
      <c r="AE26" s="116">
        <v>30</v>
      </c>
      <c r="AF26" s="116">
        <v>300</v>
      </c>
      <c r="AG26" s="116">
        <v>0</v>
      </c>
      <c r="AH26" s="116">
        <v>0</v>
      </c>
      <c r="AI26" s="116">
        <v>0</v>
      </c>
      <c r="AJ26" s="116">
        <v>0</v>
      </c>
      <c r="AK26" s="116">
        <v>1920</v>
      </c>
      <c r="AL26" s="116">
        <v>4800</v>
      </c>
      <c r="AM26" s="116">
        <f t="shared" si="9"/>
        <v>5963</v>
      </c>
      <c r="AN26" s="116">
        <f t="shared" si="10"/>
        <v>12265.60384295145</v>
      </c>
      <c r="AO26" s="116">
        <v>791</v>
      </c>
      <c r="AP26" s="116">
        <v>1404.6</v>
      </c>
      <c r="AQ26" s="116">
        <v>0</v>
      </c>
      <c r="AR26" s="116">
        <v>0</v>
      </c>
      <c r="AS26" s="116">
        <v>0</v>
      </c>
      <c r="AT26" s="116">
        <v>0</v>
      </c>
      <c r="AU26" s="116">
        <v>3</v>
      </c>
      <c r="AV26" s="116">
        <v>94.22</v>
      </c>
      <c r="AW26" s="116">
        <v>29</v>
      </c>
      <c r="AX26" s="116">
        <v>144.26</v>
      </c>
      <c r="AY26" s="116">
        <v>1568</v>
      </c>
      <c r="AZ26" s="116">
        <v>1361.52</v>
      </c>
      <c r="BA26" s="116">
        <v>1600</v>
      </c>
      <c r="BB26" s="116">
        <v>1600</v>
      </c>
      <c r="BC26" s="116">
        <v>9500</v>
      </c>
      <c r="BD26" s="116">
        <v>15646</v>
      </c>
    </row>
    <row r="27" spans="1:56" s="114" customFormat="1" x14ac:dyDescent="0.2">
      <c r="A27" s="116">
        <v>19</v>
      </c>
      <c r="B27" s="145" t="s">
        <v>55</v>
      </c>
      <c r="C27" s="186">
        <f>'Crop Loan'!S30</f>
        <v>3000</v>
      </c>
      <c r="D27" s="186">
        <f>'Crop Loan'!T30</f>
        <v>3100</v>
      </c>
      <c r="E27" s="144">
        <v>864</v>
      </c>
      <c r="F27" s="144">
        <v>3019.1961780252109</v>
      </c>
      <c r="G27" s="116">
        <v>256</v>
      </c>
      <c r="H27" s="144">
        <v>397.8</v>
      </c>
      <c r="I27" s="116">
        <v>122</v>
      </c>
      <c r="J27" s="144">
        <v>521.41634999999997</v>
      </c>
      <c r="K27" s="116">
        <v>148</v>
      </c>
      <c r="L27" s="144">
        <v>500</v>
      </c>
      <c r="M27" s="186">
        <f t="shared" si="7"/>
        <v>4134</v>
      </c>
      <c r="N27" s="186">
        <f t="shared" si="8"/>
        <v>7140.6125280252108</v>
      </c>
      <c r="O27" s="116">
        <v>1325</v>
      </c>
      <c r="P27" s="116">
        <v>13250</v>
      </c>
      <c r="Q27" s="116">
        <v>795</v>
      </c>
      <c r="R27" s="116">
        <v>7950</v>
      </c>
      <c r="S27" s="116">
        <v>530</v>
      </c>
      <c r="T27" s="116">
        <v>5300</v>
      </c>
      <c r="U27" s="116">
        <v>0</v>
      </c>
      <c r="V27" s="116">
        <v>0</v>
      </c>
      <c r="W27" s="116">
        <v>0</v>
      </c>
      <c r="X27" s="116">
        <v>0</v>
      </c>
      <c r="Y27" s="116">
        <f t="shared" si="11"/>
        <v>2650</v>
      </c>
      <c r="Z27" s="116">
        <f t="shared" si="12"/>
        <v>26500</v>
      </c>
      <c r="AA27" s="116">
        <v>0</v>
      </c>
      <c r="AB27" s="116">
        <v>0</v>
      </c>
      <c r="AC27" s="116">
        <v>25</v>
      </c>
      <c r="AD27" s="116">
        <v>70</v>
      </c>
      <c r="AE27" s="116">
        <v>50</v>
      </c>
      <c r="AF27" s="116">
        <v>500</v>
      </c>
      <c r="AG27" s="116">
        <v>0</v>
      </c>
      <c r="AH27" s="116">
        <v>0</v>
      </c>
      <c r="AI27" s="116">
        <v>0</v>
      </c>
      <c r="AJ27" s="116">
        <v>0</v>
      </c>
      <c r="AK27" s="116">
        <v>600</v>
      </c>
      <c r="AL27" s="116">
        <v>1500</v>
      </c>
      <c r="AM27" s="116">
        <f t="shared" si="9"/>
        <v>7459</v>
      </c>
      <c r="AN27" s="116">
        <f t="shared" si="10"/>
        <v>35710.612528025209</v>
      </c>
      <c r="AO27" s="116">
        <v>1004</v>
      </c>
      <c r="AP27" s="116">
        <v>3841.8</v>
      </c>
      <c r="AQ27" s="116">
        <v>0</v>
      </c>
      <c r="AR27" s="116">
        <v>0</v>
      </c>
      <c r="AS27" s="116">
        <v>0</v>
      </c>
      <c r="AT27" s="116">
        <v>0</v>
      </c>
      <c r="AU27" s="116">
        <v>0</v>
      </c>
      <c r="AV27" s="116">
        <v>0</v>
      </c>
      <c r="AW27" s="116">
        <v>14</v>
      </c>
      <c r="AX27" s="116">
        <v>73.3</v>
      </c>
      <c r="AY27" s="116">
        <v>1486</v>
      </c>
      <c r="AZ27" s="116">
        <v>1259.7</v>
      </c>
      <c r="BA27" s="116">
        <v>1500</v>
      </c>
      <c r="BB27" s="116">
        <v>1333</v>
      </c>
      <c r="BC27" s="116">
        <v>11535</v>
      </c>
      <c r="BD27" s="116">
        <v>39751</v>
      </c>
    </row>
    <row r="28" spans="1:56" s="114" customFormat="1" x14ac:dyDescent="0.2">
      <c r="A28" s="116">
        <v>20</v>
      </c>
      <c r="B28" s="145" t="s">
        <v>56</v>
      </c>
      <c r="C28" s="186">
        <f>'Crop Loan'!S31</f>
        <v>500</v>
      </c>
      <c r="D28" s="186">
        <f>'Crop Loan'!T31</f>
        <v>550</v>
      </c>
      <c r="E28" s="144">
        <v>132</v>
      </c>
      <c r="F28" s="144">
        <v>250.71402311408565</v>
      </c>
      <c r="G28" s="116">
        <v>39</v>
      </c>
      <c r="H28" s="144">
        <v>33.813000000000002</v>
      </c>
      <c r="I28" s="116">
        <v>18</v>
      </c>
      <c r="J28" s="144">
        <v>35.08596</v>
      </c>
      <c r="K28" s="116">
        <v>23</v>
      </c>
      <c r="L28" s="144">
        <v>40</v>
      </c>
      <c r="M28" s="186">
        <f t="shared" si="7"/>
        <v>673</v>
      </c>
      <c r="N28" s="186">
        <f t="shared" si="8"/>
        <v>875.79998311408565</v>
      </c>
      <c r="O28" s="116">
        <v>45</v>
      </c>
      <c r="P28" s="116">
        <v>225</v>
      </c>
      <c r="Q28" s="116">
        <v>27</v>
      </c>
      <c r="R28" s="116">
        <v>135</v>
      </c>
      <c r="S28" s="116">
        <v>18</v>
      </c>
      <c r="T28" s="116">
        <v>90</v>
      </c>
      <c r="U28" s="116">
        <v>0</v>
      </c>
      <c r="V28" s="116">
        <v>0</v>
      </c>
      <c r="W28" s="116">
        <v>0</v>
      </c>
      <c r="X28" s="116">
        <v>0</v>
      </c>
      <c r="Y28" s="116">
        <f t="shared" si="11"/>
        <v>90</v>
      </c>
      <c r="Z28" s="116">
        <f t="shared" si="12"/>
        <v>450</v>
      </c>
      <c r="AA28" s="116">
        <v>0</v>
      </c>
      <c r="AB28" s="116">
        <v>0</v>
      </c>
      <c r="AC28" s="116">
        <v>100</v>
      </c>
      <c r="AD28" s="116">
        <v>300</v>
      </c>
      <c r="AE28" s="116">
        <v>80</v>
      </c>
      <c r="AF28" s="116">
        <v>800</v>
      </c>
      <c r="AG28" s="116">
        <v>0</v>
      </c>
      <c r="AH28" s="116">
        <v>0</v>
      </c>
      <c r="AI28" s="116">
        <v>0</v>
      </c>
      <c r="AJ28" s="116">
        <v>0</v>
      </c>
      <c r="AK28" s="116">
        <v>600</v>
      </c>
      <c r="AL28" s="116">
        <v>1500</v>
      </c>
      <c r="AM28" s="116">
        <f t="shared" si="9"/>
        <v>1543</v>
      </c>
      <c r="AN28" s="116">
        <f t="shared" si="10"/>
        <v>3925.7999831140855</v>
      </c>
      <c r="AO28" s="116">
        <v>194</v>
      </c>
      <c r="AP28" s="116">
        <v>411.9</v>
      </c>
      <c r="AQ28" s="116">
        <v>0</v>
      </c>
      <c r="AR28" s="116">
        <v>0</v>
      </c>
      <c r="AS28" s="116">
        <v>0</v>
      </c>
      <c r="AT28" s="116">
        <v>0</v>
      </c>
      <c r="AU28" s="116">
        <v>0</v>
      </c>
      <c r="AV28" s="116">
        <v>0</v>
      </c>
      <c r="AW28" s="116">
        <v>6</v>
      </c>
      <c r="AX28" s="116">
        <v>27</v>
      </c>
      <c r="AY28" s="116">
        <v>394</v>
      </c>
      <c r="AZ28" s="116">
        <v>373</v>
      </c>
      <c r="BA28" s="116">
        <v>400</v>
      </c>
      <c r="BB28" s="116">
        <v>400</v>
      </c>
      <c r="BC28" s="116">
        <v>2337</v>
      </c>
      <c r="BD28" s="116">
        <v>4519</v>
      </c>
    </row>
    <row r="29" spans="1:56" s="114" customFormat="1" x14ac:dyDescent="0.2">
      <c r="A29" s="116">
        <v>21</v>
      </c>
      <c r="B29" s="145" t="s">
        <v>57</v>
      </c>
      <c r="C29" s="186">
        <f>'Crop Loan'!S32</f>
        <v>0</v>
      </c>
      <c r="D29" s="186">
        <f>'Crop Loan'!T32</f>
        <v>0</v>
      </c>
      <c r="E29" s="144">
        <v>0</v>
      </c>
      <c r="F29" s="144">
        <v>0</v>
      </c>
      <c r="G29" s="116">
        <v>0</v>
      </c>
      <c r="H29" s="144">
        <v>0</v>
      </c>
      <c r="I29" s="116">
        <v>0</v>
      </c>
      <c r="J29" s="144">
        <v>0</v>
      </c>
      <c r="K29" s="116">
        <v>0</v>
      </c>
      <c r="L29" s="144">
        <v>0</v>
      </c>
      <c r="M29" s="186">
        <f t="shared" si="7"/>
        <v>0</v>
      </c>
      <c r="N29" s="186">
        <f t="shared" si="8"/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f t="shared" si="11"/>
        <v>0</v>
      </c>
      <c r="Z29" s="116">
        <f t="shared" si="12"/>
        <v>0</v>
      </c>
      <c r="AA29" s="116">
        <v>0</v>
      </c>
      <c r="AB29" s="116">
        <v>0</v>
      </c>
      <c r="AC29" s="116">
        <v>0</v>
      </c>
      <c r="AD29" s="116"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f t="shared" si="9"/>
        <v>0</v>
      </c>
      <c r="AN29" s="116">
        <f t="shared" si="10"/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v>0</v>
      </c>
      <c r="AT29" s="116"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</row>
    <row r="30" spans="1:56" s="114" customFormat="1" x14ac:dyDescent="0.2">
      <c r="A30" s="116">
        <v>22</v>
      </c>
      <c r="B30" s="145" t="s">
        <v>58</v>
      </c>
      <c r="C30" s="186">
        <f>'Crop Loan'!S33</f>
        <v>60</v>
      </c>
      <c r="D30" s="186">
        <f>'Crop Loan'!T33</f>
        <v>50</v>
      </c>
      <c r="E30" s="144">
        <v>978</v>
      </c>
      <c r="F30" s="144">
        <v>1851.6670290496354</v>
      </c>
      <c r="G30" s="116">
        <v>290</v>
      </c>
      <c r="H30" s="144">
        <v>243.6525</v>
      </c>
      <c r="I30" s="116">
        <v>138</v>
      </c>
      <c r="J30" s="144">
        <v>258.27165000000002</v>
      </c>
      <c r="K30" s="116">
        <v>168</v>
      </c>
      <c r="L30" s="144">
        <v>280</v>
      </c>
      <c r="M30" s="186">
        <f t="shared" si="7"/>
        <v>1344</v>
      </c>
      <c r="N30" s="186">
        <f t="shared" si="8"/>
        <v>2439.9386790496355</v>
      </c>
      <c r="O30" s="116">
        <v>35</v>
      </c>
      <c r="P30" s="116">
        <v>350</v>
      </c>
      <c r="Q30" s="116">
        <v>21</v>
      </c>
      <c r="R30" s="116">
        <v>210</v>
      </c>
      <c r="S30" s="116">
        <v>14</v>
      </c>
      <c r="T30" s="116">
        <v>140</v>
      </c>
      <c r="U30" s="116">
        <v>0</v>
      </c>
      <c r="V30" s="116">
        <v>0</v>
      </c>
      <c r="W30" s="116">
        <v>0</v>
      </c>
      <c r="X30" s="116">
        <v>0</v>
      </c>
      <c r="Y30" s="116">
        <f t="shared" si="11"/>
        <v>70</v>
      </c>
      <c r="Z30" s="116">
        <f t="shared" si="12"/>
        <v>700</v>
      </c>
      <c r="AA30" s="116">
        <v>0</v>
      </c>
      <c r="AB30" s="116">
        <v>0</v>
      </c>
      <c r="AC30" s="116">
        <v>0</v>
      </c>
      <c r="AD30" s="116">
        <v>0</v>
      </c>
      <c r="AE30" s="116">
        <v>5</v>
      </c>
      <c r="AF30" s="116">
        <v>40</v>
      </c>
      <c r="AG30" s="116">
        <v>0</v>
      </c>
      <c r="AH30" s="116">
        <v>0</v>
      </c>
      <c r="AI30" s="116">
        <v>0</v>
      </c>
      <c r="AJ30" s="116">
        <v>0</v>
      </c>
      <c r="AK30" s="116">
        <v>200</v>
      </c>
      <c r="AL30" s="116">
        <v>200</v>
      </c>
      <c r="AM30" s="116">
        <f t="shared" si="9"/>
        <v>1619</v>
      </c>
      <c r="AN30" s="116">
        <f t="shared" si="10"/>
        <v>3379.9386790496355</v>
      </c>
      <c r="AO30" s="116">
        <v>453</v>
      </c>
      <c r="AP30" s="116">
        <v>519</v>
      </c>
      <c r="AQ30" s="116">
        <v>0</v>
      </c>
      <c r="AR30" s="116">
        <v>0</v>
      </c>
      <c r="AS30" s="116">
        <v>0</v>
      </c>
      <c r="AT30" s="116">
        <v>0</v>
      </c>
      <c r="AU30" s="116">
        <v>1</v>
      </c>
      <c r="AV30" s="116">
        <v>26.7</v>
      </c>
      <c r="AW30" s="116">
        <v>5</v>
      </c>
      <c r="AX30" s="116">
        <v>26.7</v>
      </c>
      <c r="AY30" s="116">
        <v>244</v>
      </c>
      <c r="AZ30" s="116">
        <v>213.6</v>
      </c>
      <c r="BA30" s="116">
        <v>250</v>
      </c>
      <c r="BB30" s="116">
        <v>267</v>
      </c>
      <c r="BC30" s="116">
        <v>4775</v>
      </c>
      <c r="BD30" s="116">
        <v>5457</v>
      </c>
    </row>
    <row r="31" spans="1:56" s="114" customFormat="1" x14ac:dyDescent="0.2">
      <c r="A31" s="116">
        <v>23</v>
      </c>
      <c r="B31" s="145" t="s">
        <v>59</v>
      </c>
      <c r="C31" s="186">
        <f>'Crop Loan'!S34</f>
        <v>0</v>
      </c>
      <c r="D31" s="186">
        <f>'Crop Loan'!T34</f>
        <v>0</v>
      </c>
      <c r="E31" s="144">
        <v>0</v>
      </c>
      <c r="F31" s="144">
        <v>0</v>
      </c>
      <c r="G31" s="116">
        <v>0</v>
      </c>
      <c r="H31" s="144">
        <v>0</v>
      </c>
      <c r="I31" s="116">
        <v>0</v>
      </c>
      <c r="J31" s="144">
        <v>0</v>
      </c>
      <c r="K31" s="116">
        <v>0</v>
      </c>
      <c r="L31" s="144">
        <v>0</v>
      </c>
      <c r="M31" s="186">
        <f t="shared" si="7"/>
        <v>0</v>
      </c>
      <c r="N31" s="186">
        <f t="shared" si="8"/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0</v>
      </c>
      <c r="W31" s="116">
        <v>0</v>
      </c>
      <c r="X31" s="116">
        <v>0</v>
      </c>
      <c r="Y31" s="116">
        <f t="shared" si="11"/>
        <v>0</v>
      </c>
      <c r="Z31" s="116">
        <f t="shared" si="12"/>
        <v>0</v>
      </c>
      <c r="AA31" s="116">
        <v>0</v>
      </c>
      <c r="AB31" s="116">
        <v>0</v>
      </c>
      <c r="AC31" s="116">
        <v>0</v>
      </c>
      <c r="AD31" s="116">
        <v>0</v>
      </c>
      <c r="AE31" s="116">
        <v>0</v>
      </c>
      <c r="AF31" s="116">
        <v>0</v>
      </c>
      <c r="AG31" s="116">
        <v>0</v>
      </c>
      <c r="AH31" s="116">
        <v>0</v>
      </c>
      <c r="AI31" s="116">
        <v>0</v>
      </c>
      <c r="AJ31" s="116">
        <v>0</v>
      </c>
      <c r="AK31" s="116">
        <v>0</v>
      </c>
      <c r="AL31" s="116">
        <v>0</v>
      </c>
      <c r="AM31" s="116">
        <f t="shared" si="9"/>
        <v>0</v>
      </c>
      <c r="AN31" s="116">
        <f t="shared" si="10"/>
        <v>0</v>
      </c>
      <c r="AO31" s="116">
        <v>0</v>
      </c>
      <c r="AP31" s="116">
        <v>0</v>
      </c>
      <c r="AQ31" s="116">
        <v>0</v>
      </c>
      <c r="AR31" s="116">
        <v>0</v>
      </c>
      <c r="AS31" s="116">
        <v>0</v>
      </c>
      <c r="AT31" s="116">
        <v>0</v>
      </c>
      <c r="AU31" s="116">
        <v>0</v>
      </c>
      <c r="AV31" s="116">
        <v>0</v>
      </c>
      <c r="AW31" s="116">
        <v>0</v>
      </c>
      <c r="AX31" s="116">
        <v>0</v>
      </c>
      <c r="AY31" s="116">
        <v>0</v>
      </c>
      <c r="AZ31" s="116">
        <v>0</v>
      </c>
      <c r="BA31" s="116">
        <v>0</v>
      </c>
      <c r="BB31" s="116">
        <v>0</v>
      </c>
      <c r="BC31" s="116">
        <v>0</v>
      </c>
      <c r="BD31" s="116">
        <v>0</v>
      </c>
    </row>
    <row r="32" spans="1:56" s="114" customFormat="1" x14ac:dyDescent="0.2">
      <c r="A32" s="116">
        <v>24</v>
      </c>
      <c r="B32" s="145" t="s">
        <v>60</v>
      </c>
      <c r="C32" s="186">
        <f>'Crop Loan'!S35</f>
        <v>0</v>
      </c>
      <c r="D32" s="186">
        <f>'Crop Loan'!T35</f>
        <v>0</v>
      </c>
      <c r="E32" s="144">
        <v>0</v>
      </c>
      <c r="F32" s="144">
        <v>0</v>
      </c>
      <c r="G32" s="116">
        <v>0</v>
      </c>
      <c r="H32" s="144">
        <v>0</v>
      </c>
      <c r="I32" s="116">
        <v>0</v>
      </c>
      <c r="J32" s="144">
        <v>0</v>
      </c>
      <c r="K32" s="116">
        <v>0</v>
      </c>
      <c r="L32" s="144">
        <v>0</v>
      </c>
      <c r="M32" s="186">
        <f t="shared" si="7"/>
        <v>0</v>
      </c>
      <c r="N32" s="186">
        <f t="shared" si="8"/>
        <v>0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0</v>
      </c>
      <c r="U32" s="116">
        <v>0</v>
      </c>
      <c r="V32" s="116">
        <v>0</v>
      </c>
      <c r="W32" s="116">
        <v>0</v>
      </c>
      <c r="X32" s="116">
        <v>0</v>
      </c>
      <c r="Y32" s="116">
        <f t="shared" si="11"/>
        <v>0</v>
      </c>
      <c r="Z32" s="116">
        <f t="shared" si="12"/>
        <v>0</v>
      </c>
      <c r="AA32" s="116">
        <v>0</v>
      </c>
      <c r="AB32" s="116">
        <v>0</v>
      </c>
      <c r="AC32" s="116">
        <v>0</v>
      </c>
      <c r="AD32" s="116">
        <v>0</v>
      </c>
      <c r="AE32" s="116">
        <v>0</v>
      </c>
      <c r="AF32" s="116">
        <v>0</v>
      </c>
      <c r="AG32" s="116">
        <v>0</v>
      </c>
      <c r="AH32" s="116">
        <v>0</v>
      </c>
      <c r="AI32" s="116">
        <v>0</v>
      </c>
      <c r="AJ32" s="116">
        <v>0</v>
      </c>
      <c r="AK32" s="116">
        <v>0</v>
      </c>
      <c r="AL32" s="116">
        <v>0</v>
      </c>
      <c r="AM32" s="116">
        <f t="shared" si="9"/>
        <v>0</v>
      </c>
      <c r="AN32" s="116">
        <f t="shared" si="10"/>
        <v>0</v>
      </c>
      <c r="AO32" s="116">
        <v>0</v>
      </c>
      <c r="AP32" s="116">
        <v>0</v>
      </c>
      <c r="AQ32" s="116">
        <v>0</v>
      </c>
      <c r="AR32" s="116">
        <v>0</v>
      </c>
      <c r="AS32" s="116">
        <v>0</v>
      </c>
      <c r="AT32" s="116">
        <v>0</v>
      </c>
      <c r="AU32" s="116">
        <v>0</v>
      </c>
      <c r="AV32" s="116">
        <v>0</v>
      </c>
      <c r="AW32" s="116">
        <v>0</v>
      </c>
      <c r="AX32" s="116">
        <v>0</v>
      </c>
      <c r="AY32" s="116">
        <v>0</v>
      </c>
      <c r="AZ32" s="116">
        <v>0</v>
      </c>
      <c r="BA32" s="116">
        <v>0</v>
      </c>
      <c r="BB32" s="116">
        <v>0</v>
      </c>
      <c r="BC32" s="116">
        <v>0</v>
      </c>
      <c r="BD32" s="116">
        <v>0</v>
      </c>
    </row>
    <row r="33" spans="1:56" s="114" customFormat="1" x14ac:dyDescent="0.2">
      <c r="A33" s="116">
        <v>25</v>
      </c>
      <c r="B33" s="145" t="s">
        <v>61</v>
      </c>
      <c r="C33" s="186">
        <f>'Crop Loan'!S36</f>
        <v>80</v>
      </c>
      <c r="D33" s="186">
        <f>'Crop Loan'!T36</f>
        <v>100</v>
      </c>
      <c r="E33" s="144">
        <v>138</v>
      </c>
      <c r="F33" s="144">
        <v>262.61790147563573</v>
      </c>
      <c r="G33" s="116">
        <v>41</v>
      </c>
      <c r="H33" s="144">
        <v>32.8185</v>
      </c>
      <c r="I33" s="116">
        <v>20</v>
      </c>
      <c r="J33" s="144">
        <v>34.111350000000002</v>
      </c>
      <c r="K33" s="116">
        <v>24</v>
      </c>
      <c r="L33" s="144">
        <v>40</v>
      </c>
      <c r="M33" s="186">
        <f t="shared" si="7"/>
        <v>262</v>
      </c>
      <c r="N33" s="186">
        <f t="shared" si="8"/>
        <v>436.72925147563575</v>
      </c>
      <c r="O33" s="116">
        <v>55</v>
      </c>
      <c r="P33" s="116">
        <v>275</v>
      </c>
      <c r="Q33" s="116">
        <v>33</v>
      </c>
      <c r="R33" s="116">
        <v>165</v>
      </c>
      <c r="S33" s="116">
        <v>22</v>
      </c>
      <c r="T33" s="116">
        <v>110</v>
      </c>
      <c r="U33" s="116">
        <v>0</v>
      </c>
      <c r="V33" s="116">
        <v>0</v>
      </c>
      <c r="W33" s="116">
        <v>0</v>
      </c>
      <c r="X33" s="116">
        <v>0</v>
      </c>
      <c r="Y33" s="116">
        <f t="shared" si="11"/>
        <v>110</v>
      </c>
      <c r="Z33" s="116">
        <f t="shared" si="12"/>
        <v>550</v>
      </c>
      <c r="AA33" s="116">
        <v>0</v>
      </c>
      <c r="AB33" s="116">
        <v>0</v>
      </c>
      <c r="AC33" s="116">
        <v>2</v>
      </c>
      <c r="AD33" s="116">
        <v>10</v>
      </c>
      <c r="AE33" s="116">
        <v>5</v>
      </c>
      <c r="AF33" s="116">
        <v>50</v>
      </c>
      <c r="AG33" s="116">
        <v>0</v>
      </c>
      <c r="AH33" s="116">
        <v>0</v>
      </c>
      <c r="AI33" s="116">
        <v>0</v>
      </c>
      <c r="AJ33" s="116">
        <v>0</v>
      </c>
      <c r="AK33" s="116">
        <v>700</v>
      </c>
      <c r="AL33" s="116">
        <v>1750</v>
      </c>
      <c r="AM33" s="116">
        <f t="shared" si="9"/>
        <v>1079</v>
      </c>
      <c r="AN33" s="116">
        <f t="shared" si="10"/>
        <v>2796.7292514756355</v>
      </c>
      <c r="AO33" s="116">
        <v>149</v>
      </c>
      <c r="AP33" s="116">
        <v>305.60000000000002</v>
      </c>
      <c r="AQ33" s="116">
        <v>0</v>
      </c>
      <c r="AR33" s="116">
        <v>0</v>
      </c>
      <c r="AS33" s="116">
        <v>0</v>
      </c>
      <c r="AT33" s="116">
        <v>0</v>
      </c>
      <c r="AU33" s="116">
        <v>0</v>
      </c>
      <c r="AV33" s="116">
        <v>0</v>
      </c>
      <c r="AW33" s="116">
        <v>0</v>
      </c>
      <c r="AX33" s="116">
        <v>0</v>
      </c>
      <c r="AY33" s="116">
        <v>60</v>
      </c>
      <c r="AZ33" s="116">
        <v>67</v>
      </c>
      <c r="BA33" s="116">
        <v>60</v>
      </c>
      <c r="BB33" s="116">
        <v>67</v>
      </c>
      <c r="BC33" s="116">
        <v>1552</v>
      </c>
      <c r="BD33" s="116">
        <v>3123</v>
      </c>
    </row>
    <row r="34" spans="1:56" s="114" customFormat="1" x14ac:dyDescent="0.2">
      <c r="A34" s="116">
        <v>26</v>
      </c>
      <c r="B34" s="145" t="s">
        <v>62</v>
      </c>
      <c r="C34" s="186">
        <f>'Crop Loan'!S37</f>
        <v>0</v>
      </c>
      <c r="D34" s="186">
        <f>'Crop Loan'!T37</f>
        <v>0</v>
      </c>
      <c r="E34" s="144">
        <v>0</v>
      </c>
      <c r="F34" s="144">
        <v>0</v>
      </c>
      <c r="G34" s="116">
        <v>0</v>
      </c>
      <c r="H34" s="144">
        <v>0</v>
      </c>
      <c r="I34" s="116">
        <v>0</v>
      </c>
      <c r="J34" s="144">
        <v>0</v>
      </c>
      <c r="K34" s="116">
        <v>0</v>
      </c>
      <c r="L34" s="144">
        <v>0</v>
      </c>
      <c r="M34" s="186">
        <f t="shared" si="7"/>
        <v>0</v>
      </c>
      <c r="N34" s="186">
        <f t="shared" si="8"/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0</v>
      </c>
      <c r="U34" s="116">
        <v>0</v>
      </c>
      <c r="V34" s="116">
        <v>0</v>
      </c>
      <c r="W34" s="116">
        <v>0</v>
      </c>
      <c r="X34" s="116">
        <v>0</v>
      </c>
      <c r="Y34" s="116">
        <f t="shared" si="11"/>
        <v>0</v>
      </c>
      <c r="Z34" s="116">
        <f t="shared" si="12"/>
        <v>0</v>
      </c>
      <c r="AA34" s="116">
        <v>0</v>
      </c>
      <c r="AB34" s="116">
        <v>0</v>
      </c>
      <c r="AC34" s="116">
        <v>0</v>
      </c>
      <c r="AD34" s="116">
        <v>0</v>
      </c>
      <c r="AE34" s="116">
        <v>0</v>
      </c>
      <c r="AF34" s="116">
        <v>0</v>
      </c>
      <c r="AG34" s="116">
        <v>0</v>
      </c>
      <c r="AH34" s="116">
        <v>0</v>
      </c>
      <c r="AI34" s="116">
        <v>0</v>
      </c>
      <c r="AJ34" s="116">
        <v>0</v>
      </c>
      <c r="AK34" s="116">
        <v>0</v>
      </c>
      <c r="AL34" s="116">
        <v>0</v>
      </c>
      <c r="AM34" s="116">
        <f t="shared" si="9"/>
        <v>0</v>
      </c>
      <c r="AN34" s="116">
        <f t="shared" si="10"/>
        <v>0</v>
      </c>
      <c r="AO34" s="116">
        <v>0</v>
      </c>
      <c r="AP34" s="116">
        <v>0</v>
      </c>
      <c r="AQ34" s="116">
        <v>0</v>
      </c>
      <c r="AR34" s="116">
        <v>0</v>
      </c>
      <c r="AS34" s="116">
        <v>0</v>
      </c>
      <c r="AT34" s="116">
        <v>0</v>
      </c>
      <c r="AU34" s="116">
        <v>0</v>
      </c>
      <c r="AV34" s="116">
        <v>0</v>
      </c>
      <c r="AW34" s="116">
        <v>0</v>
      </c>
      <c r="AX34" s="116">
        <v>0</v>
      </c>
      <c r="AY34" s="116">
        <v>0</v>
      </c>
      <c r="AZ34" s="116">
        <v>0</v>
      </c>
      <c r="BA34" s="116">
        <v>0</v>
      </c>
      <c r="BB34" s="116">
        <v>0</v>
      </c>
      <c r="BC34" s="116">
        <v>0</v>
      </c>
      <c r="BD34" s="116">
        <v>0</v>
      </c>
    </row>
    <row r="35" spans="1:56" s="119" customFormat="1" ht="15" x14ac:dyDescent="0.25">
      <c r="A35" s="117"/>
      <c r="B35" s="176" t="s">
        <v>63</v>
      </c>
      <c r="C35" s="216">
        <f>SUM(C21:C34)</f>
        <v>7840</v>
      </c>
      <c r="D35" s="216">
        <f t="shared" ref="D35:BD35" si="13">SUM(D21:D34)</f>
        <v>8150</v>
      </c>
      <c r="E35" s="216">
        <f t="shared" si="13"/>
        <v>2971</v>
      </c>
      <c r="F35" s="216">
        <f t="shared" si="13"/>
        <v>7831.6592924377137</v>
      </c>
      <c r="G35" s="216">
        <f t="shared" si="13"/>
        <v>879</v>
      </c>
      <c r="H35" s="216">
        <f t="shared" si="13"/>
        <v>1034.2800000000002</v>
      </c>
      <c r="I35" s="216">
        <f t="shared" si="13"/>
        <v>419</v>
      </c>
      <c r="J35" s="216">
        <f t="shared" si="13"/>
        <v>1188.5853099999999</v>
      </c>
      <c r="K35" s="216">
        <f t="shared" si="13"/>
        <v>511</v>
      </c>
      <c r="L35" s="216">
        <f t="shared" si="13"/>
        <v>1263</v>
      </c>
      <c r="M35" s="216">
        <f t="shared" si="13"/>
        <v>11741</v>
      </c>
      <c r="N35" s="216">
        <f t="shared" si="13"/>
        <v>18433.244602437717</v>
      </c>
      <c r="O35" s="216">
        <f t="shared" si="13"/>
        <v>1789</v>
      </c>
      <c r="P35" s="216">
        <f t="shared" si="13"/>
        <v>17365</v>
      </c>
      <c r="Q35" s="216">
        <f t="shared" si="13"/>
        <v>1075</v>
      </c>
      <c r="R35" s="216">
        <f t="shared" si="13"/>
        <v>10419</v>
      </c>
      <c r="S35" s="216">
        <f t="shared" si="13"/>
        <v>712</v>
      </c>
      <c r="T35" s="216">
        <f t="shared" si="13"/>
        <v>6946</v>
      </c>
      <c r="U35" s="216">
        <f t="shared" si="13"/>
        <v>0</v>
      </c>
      <c r="V35" s="216">
        <f t="shared" si="13"/>
        <v>0</v>
      </c>
      <c r="W35" s="216">
        <f t="shared" si="13"/>
        <v>0</v>
      </c>
      <c r="X35" s="216">
        <f t="shared" si="13"/>
        <v>0</v>
      </c>
      <c r="Y35" s="216">
        <f t="shared" si="13"/>
        <v>3576</v>
      </c>
      <c r="Z35" s="216">
        <f t="shared" si="13"/>
        <v>34730</v>
      </c>
      <c r="AA35" s="216">
        <f t="shared" si="13"/>
        <v>0</v>
      </c>
      <c r="AB35" s="216">
        <f t="shared" si="13"/>
        <v>0</v>
      </c>
      <c r="AC35" s="216">
        <f t="shared" si="13"/>
        <v>147</v>
      </c>
      <c r="AD35" s="216">
        <f t="shared" si="13"/>
        <v>440</v>
      </c>
      <c r="AE35" s="216">
        <f t="shared" si="13"/>
        <v>210</v>
      </c>
      <c r="AF35" s="216">
        <f t="shared" si="13"/>
        <v>2090</v>
      </c>
      <c r="AG35" s="216">
        <f t="shared" si="13"/>
        <v>0</v>
      </c>
      <c r="AH35" s="216">
        <f t="shared" si="13"/>
        <v>0</v>
      </c>
      <c r="AI35" s="216">
        <f t="shared" si="13"/>
        <v>0</v>
      </c>
      <c r="AJ35" s="216">
        <f t="shared" si="13"/>
        <v>0</v>
      </c>
      <c r="AK35" s="216">
        <f t="shared" si="13"/>
        <v>4520</v>
      </c>
      <c r="AL35" s="216">
        <f t="shared" si="13"/>
        <v>11000</v>
      </c>
      <c r="AM35" s="216">
        <f t="shared" si="13"/>
        <v>20194</v>
      </c>
      <c r="AN35" s="216">
        <f t="shared" si="13"/>
        <v>66693.244602437713</v>
      </c>
      <c r="AO35" s="216">
        <f t="shared" si="13"/>
        <v>2907</v>
      </c>
      <c r="AP35" s="216">
        <f t="shared" si="13"/>
        <v>7396.7000000000007</v>
      </c>
      <c r="AQ35" s="216">
        <f t="shared" si="13"/>
        <v>0</v>
      </c>
      <c r="AR35" s="216">
        <f t="shared" si="13"/>
        <v>0</v>
      </c>
      <c r="AS35" s="216">
        <f t="shared" si="13"/>
        <v>0</v>
      </c>
      <c r="AT35" s="216">
        <f t="shared" si="13"/>
        <v>0</v>
      </c>
      <c r="AU35" s="216">
        <f t="shared" si="13"/>
        <v>4</v>
      </c>
      <c r="AV35" s="216">
        <f t="shared" si="13"/>
        <v>120.92</v>
      </c>
      <c r="AW35" s="216">
        <f t="shared" si="13"/>
        <v>54</v>
      </c>
      <c r="AX35" s="216">
        <f t="shared" si="13"/>
        <v>271.26</v>
      </c>
      <c r="AY35" s="216">
        <f t="shared" si="13"/>
        <v>3962</v>
      </c>
      <c r="AZ35" s="216">
        <f t="shared" si="13"/>
        <v>3474.82</v>
      </c>
      <c r="BA35" s="216">
        <f t="shared" si="13"/>
        <v>4020</v>
      </c>
      <c r="BB35" s="216">
        <f t="shared" si="13"/>
        <v>3867</v>
      </c>
      <c r="BC35" s="216">
        <f t="shared" si="13"/>
        <v>33068</v>
      </c>
      <c r="BD35" s="216">
        <f t="shared" si="13"/>
        <v>77834</v>
      </c>
    </row>
    <row r="36" spans="1:56" s="114" customFormat="1" x14ac:dyDescent="0.2">
      <c r="A36" s="116">
        <v>27</v>
      </c>
      <c r="B36" s="145" t="s">
        <v>64</v>
      </c>
      <c r="C36" s="186">
        <f>'Crop Loan'!S39</f>
        <v>0</v>
      </c>
      <c r="D36" s="186">
        <f>'Crop Loan'!T39</f>
        <v>0</v>
      </c>
      <c r="E36" s="144">
        <v>70</v>
      </c>
      <c r="F36" s="144">
        <v>122.3964773536219</v>
      </c>
      <c r="G36" s="116">
        <v>20</v>
      </c>
      <c r="H36" s="144">
        <v>14.9175</v>
      </c>
      <c r="I36" s="116">
        <v>10</v>
      </c>
      <c r="J36" s="144">
        <v>18.517590000000002</v>
      </c>
      <c r="K36" s="116">
        <v>12</v>
      </c>
      <c r="L36" s="144">
        <v>18</v>
      </c>
      <c r="M36" s="186">
        <f t="shared" ref="M36:M44" si="14">C36+E36+I36+K36</f>
        <v>92</v>
      </c>
      <c r="N36" s="186">
        <f t="shared" ref="N36:N44" si="15">D36+F36+J36+L36</f>
        <v>158.9140673536219</v>
      </c>
      <c r="O36" s="116">
        <v>65</v>
      </c>
      <c r="P36" s="116">
        <v>325</v>
      </c>
      <c r="Q36" s="116">
        <v>39</v>
      </c>
      <c r="R36" s="116">
        <v>195</v>
      </c>
      <c r="S36" s="116">
        <v>26</v>
      </c>
      <c r="T36" s="116">
        <v>130</v>
      </c>
      <c r="U36" s="116">
        <v>0</v>
      </c>
      <c r="V36" s="116">
        <v>0</v>
      </c>
      <c r="W36" s="116">
        <v>0</v>
      </c>
      <c r="X36" s="116">
        <v>0</v>
      </c>
      <c r="Y36" s="116">
        <f t="shared" ref="Y36:Y44" si="16">O36+Q36+S36+U36+W36</f>
        <v>130</v>
      </c>
      <c r="Z36" s="116">
        <f t="shared" ref="Z36:Z44" si="17">P36+R36+T36+V36+X36</f>
        <v>650</v>
      </c>
      <c r="AA36" s="116">
        <v>0</v>
      </c>
      <c r="AB36" s="116">
        <v>0</v>
      </c>
      <c r="AC36" s="116">
        <v>0</v>
      </c>
      <c r="AD36" s="116">
        <v>0</v>
      </c>
      <c r="AE36" s="116">
        <v>20</v>
      </c>
      <c r="AF36" s="116">
        <v>200</v>
      </c>
      <c r="AG36" s="116">
        <v>0</v>
      </c>
      <c r="AH36" s="116">
        <v>0</v>
      </c>
      <c r="AI36" s="116">
        <v>0</v>
      </c>
      <c r="AJ36" s="116">
        <v>0</v>
      </c>
      <c r="AK36" s="116">
        <v>1000</v>
      </c>
      <c r="AL36" s="116">
        <v>1000</v>
      </c>
      <c r="AM36" s="116">
        <f t="shared" ref="AM36:AM44" si="18">M36+Y36+AA36+AC36+AE36+AG36+AI36+AK36</f>
        <v>1242</v>
      </c>
      <c r="AN36" s="116">
        <f t="shared" ref="AN36:AN44" si="19">N36+Z36+AB36+AD36+AF36+AH36+AJ36+AL36</f>
        <v>2008.9140673536219</v>
      </c>
      <c r="AO36" s="116">
        <v>145</v>
      </c>
      <c r="AP36" s="116">
        <v>215.2</v>
      </c>
      <c r="AQ36" s="116">
        <v>0</v>
      </c>
      <c r="AR36" s="116">
        <v>0</v>
      </c>
      <c r="AS36" s="116">
        <v>0</v>
      </c>
      <c r="AT36" s="116">
        <v>0</v>
      </c>
      <c r="AU36" s="116">
        <v>1</v>
      </c>
      <c r="AV36" s="116">
        <v>26.7</v>
      </c>
      <c r="AW36" s="116">
        <v>5</v>
      </c>
      <c r="AX36" s="116">
        <v>26.7</v>
      </c>
      <c r="AY36" s="116">
        <v>244</v>
      </c>
      <c r="AZ36" s="116">
        <v>213.6</v>
      </c>
      <c r="BA36" s="116">
        <v>250</v>
      </c>
      <c r="BB36" s="116">
        <v>267</v>
      </c>
      <c r="BC36" s="116">
        <v>1700</v>
      </c>
      <c r="BD36" s="116">
        <v>2419</v>
      </c>
    </row>
    <row r="37" spans="1:56" s="114" customFormat="1" x14ac:dyDescent="0.2">
      <c r="A37" s="116">
        <v>28</v>
      </c>
      <c r="B37" s="145" t="s">
        <v>65</v>
      </c>
      <c r="C37" s="186">
        <f>'Crop Loan'!S40</f>
        <v>0</v>
      </c>
      <c r="D37" s="186">
        <f>'Crop Loan'!T40</f>
        <v>0</v>
      </c>
      <c r="E37" s="144">
        <v>0</v>
      </c>
      <c r="F37" s="144">
        <v>0</v>
      </c>
      <c r="G37" s="116">
        <v>0</v>
      </c>
      <c r="H37" s="144">
        <v>0</v>
      </c>
      <c r="I37" s="116">
        <v>0</v>
      </c>
      <c r="J37" s="144">
        <v>0</v>
      </c>
      <c r="K37" s="116">
        <v>0</v>
      </c>
      <c r="L37" s="144">
        <v>0</v>
      </c>
      <c r="M37" s="186">
        <f t="shared" si="14"/>
        <v>0</v>
      </c>
      <c r="N37" s="186">
        <f t="shared" si="15"/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f t="shared" si="16"/>
        <v>0</v>
      </c>
      <c r="Z37" s="116">
        <f t="shared" si="17"/>
        <v>0</v>
      </c>
      <c r="AA37" s="116">
        <v>0</v>
      </c>
      <c r="AB37" s="116">
        <v>0</v>
      </c>
      <c r="AC37" s="116">
        <v>0</v>
      </c>
      <c r="AD37" s="116"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f t="shared" si="18"/>
        <v>0</v>
      </c>
      <c r="AN37" s="116">
        <f t="shared" si="19"/>
        <v>0</v>
      </c>
      <c r="AO37" s="116">
        <v>0</v>
      </c>
      <c r="AP37" s="116">
        <v>0</v>
      </c>
      <c r="AQ37" s="116">
        <v>0</v>
      </c>
      <c r="AR37" s="116">
        <v>0</v>
      </c>
      <c r="AS37" s="116">
        <v>0</v>
      </c>
      <c r="AT37" s="116"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6">
        <v>0</v>
      </c>
    </row>
    <row r="38" spans="1:56" s="114" customFormat="1" x14ac:dyDescent="0.2">
      <c r="A38" s="116">
        <v>29</v>
      </c>
      <c r="B38" s="145" t="s">
        <v>66</v>
      </c>
      <c r="C38" s="186">
        <f>'Crop Loan'!S41</f>
        <v>0</v>
      </c>
      <c r="D38" s="186">
        <f>'Crop Loan'!T41</f>
        <v>0</v>
      </c>
      <c r="E38" s="144">
        <v>105</v>
      </c>
      <c r="F38" s="144">
        <v>136.88817757737979</v>
      </c>
      <c r="G38" s="116">
        <v>31</v>
      </c>
      <c r="H38" s="144">
        <v>17.901</v>
      </c>
      <c r="I38" s="116">
        <v>15</v>
      </c>
      <c r="J38" s="144">
        <v>18.517590000000002</v>
      </c>
      <c r="K38" s="116">
        <v>18</v>
      </c>
      <c r="L38" s="144">
        <v>20</v>
      </c>
      <c r="M38" s="186">
        <f t="shared" si="14"/>
        <v>138</v>
      </c>
      <c r="N38" s="186">
        <f t="shared" si="15"/>
        <v>175.40576757737981</v>
      </c>
      <c r="O38" s="116">
        <v>15</v>
      </c>
      <c r="P38" s="116">
        <v>75</v>
      </c>
      <c r="Q38" s="116">
        <v>9</v>
      </c>
      <c r="R38" s="116">
        <v>45</v>
      </c>
      <c r="S38" s="116">
        <v>6</v>
      </c>
      <c r="T38" s="116">
        <v>30</v>
      </c>
      <c r="U38" s="116">
        <v>0</v>
      </c>
      <c r="V38" s="116">
        <v>0</v>
      </c>
      <c r="W38" s="116">
        <v>0</v>
      </c>
      <c r="X38" s="116">
        <v>0</v>
      </c>
      <c r="Y38" s="116">
        <f t="shared" si="16"/>
        <v>30</v>
      </c>
      <c r="Z38" s="116">
        <f t="shared" si="17"/>
        <v>150</v>
      </c>
      <c r="AA38" s="116">
        <v>0</v>
      </c>
      <c r="AB38" s="116">
        <v>0</v>
      </c>
      <c r="AC38" s="116">
        <v>0</v>
      </c>
      <c r="AD38" s="116">
        <v>0</v>
      </c>
      <c r="AE38" s="116">
        <v>20</v>
      </c>
      <c r="AF38" s="116">
        <v>200</v>
      </c>
      <c r="AG38" s="116">
        <v>0</v>
      </c>
      <c r="AH38" s="116">
        <v>0</v>
      </c>
      <c r="AI38" s="116">
        <v>0</v>
      </c>
      <c r="AJ38" s="116">
        <v>0</v>
      </c>
      <c r="AK38" s="116">
        <v>360</v>
      </c>
      <c r="AL38" s="116">
        <v>360</v>
      </c>
      <c r="AM38" s="116">
        <f t="shared" si="18"/>
        <v>548</v>
      </c>
      <c r="AN38" s="116">
        <f t="shared" si="19"/>
        <v>885.40576757737983</v>
      </c>
      <c r="AO38" s="116">
        <v>87</v>
      </c>
      <c r="AP38" s="116">
        <v>102.1</v>
      </c>
      <c r="AQ38" s="116">
        <v>0</v>
      </c>
      <c r="AR38" s="116">
        <v>0</v>
      </c>
      <c r="AS38" s="116">
        <v>0</v>
      </c>
      <c r="AT38" s="116">
        <v>0</v>
      </c>
      <c r="AU38" s="116">
        <v>0</v>
      </c>
      <c r="AV38" s="116">
        <v>0</v>
      </c>
      <c r="AW38" s="116">
        <v>0</v>
      </c>
      <c r="AX38" s="116">
        <v>0</v>
      </c>
      <c r="AY38" s="116">
        <v>60</v>
      </c>
      <c r="AZ38" s="116">
        <v>67</v>
      </c>
      <c r="BA38" s="116">
        <v>60</v>
      </c>
      <c r="BB38" s="116">
        <v>67</v>
      </c>
      <c r="BC38" s="116">
        <v>920</v>
      </c>
      <c r="BD38" s="116">
        <v>1088</v>
      </c>
    </row>
    <row r="39" spans="1:56" s="114" customFormat="1" x14ac:dyDescent="0.2">
      <c r="A39" s="116">
        <v>30</v>
      </c>
      <c r="B39" s="145" t="s">
        <v>67</v>
      </c>
      <c r="C39" s="186">
        <f>'Crop Loan'!S42</f>
        <v>0</v>
      </c>
      <c r="D39" s="186">
        <f>'Crop Loan'!T42</f>
        <v>0</v>
      </c>
      <c r="E39" s="144">
        <v>246</v>
      </c>
      <c r="F39" s="144">
        <v>229.47454116826074</v>
      </c>
      <c r="G39" s="116">
        <v>73</v>
      </c>
      <c r="H39" s="144">
        <v>29.835000000000001</v>
      </c>
      <c r="I39" s="116">
        <v>35</v>
      </c>
      <c r="J39" s="144">
        <v>32.162129999999998</v>
      </c>
      <c r="K39" s="116">
        <v>43</v>
      </c>
      <c r="L39" s="144">
        <v>30</v>
      </c>
      <c r="M39" s="186">
        <f t="shared" si="14"/>
        <v>324</v>
      </c>
      <c r="N39" s="186">
        <f t="shared" si="15"/>
        <v>291.63667116826076</v>
      </c>
      <c r="O39" s="116">
        <v>15</v>
      </c>
      <c r="P39" s="116">
        <v>75</v>
      </c>
      <c r="Q39" s="116">
        <v>10</v>
      </c>
      <c r="R39" s="116">
        <v>45</v>
      </c>
      <c r="S39" s="116">
        <v>5</v>
      </c>
      <c r="T39" s="116">
        <v>30</v>
      </c>
      <c r="U39" s="116">
        <v>0</v>
      </c>
      <c r="V39" s="116">
        <v>0</v>
      </c>
      <c r="W39" s="116">
        <v>0</v>
      </c>
      <c r="X39" s="116">
        <v>0</v>
      </c>
      <c r="Y39" s="116">
        <f t="shared" si="16"/>
        <v>30</v>
      </c>
      <c r="Z39" s="116">
        <f t="shared" si="17"/>
        <v>150</v>
      </c>
      <c r="AA39" s="116">
        <v>0</v>
      </c>
      <c r="AB39" s="116">
        <v>0</v>
      </c>
      <c r="AC39" s="116">
        <v>0</v>
      </c>
      <c r="AD39" s="116">
        <v>0</v>
      </c>
      <c r="AE39" s="116">
        <v>5</v>
      </c>
      <c r="AF39" s="116">
        <v>40</v>
      </c>
      <c r="AG39" s="116">
        <v>0</v>
      </c>
      <c r="AH39" s="116">
        <v>0</v>
      </c>
      <c r="AI39" s="116">
        <v>0</v>
      </c>
      <c r="AJ39" s="116">
        <v>0</v>
      </c>
      <c r="AK39" s="116">
        <v>150</v>
      </c>
      <c r="AL39" s="116">
        <v>150</v>
      </c>
      <c r="AM39" s="116">
        <f t="shared" si="18"/>
        <v>509</v>
      </c>
      <c r="AN39" s="116">
        <f t="shared" si="19"/>
        <v>631.63667116826082</v>
      </c>
      <c r="AO39" s="116">
        <v>125</v>
      </c>
      <c r="AP39" s="116">
        <v>86.1</v>
      </c>
      <c r="AQ39" s="116">
        <v>0</v>
      </c>
      <c r="AR39" s="116">
        <v>0</v>
      </c>
      <c r="AS39" s="116">
        <v>0</v>
      </c>
      <c r="AT39" s="116">
        <v>0</v>
      </c>
      <c r="AU39" s="116">
        <v>0</v>
      </c>
      <c r="AV39" s="116">
        <v>0</v>
      </c>
      <c r="AW39" s="116">
        <v>0</v>
      </c>
      <c r="AX39" s="116">
        <v>0</v>
      </c>
      <c r="AY39" s="116">
        <v>60</v>
      </c>
      <c r="AZ39" s="116">
        <v>67</v>
      </c>
      <c r="BA39" s="116">
        <v>60</v>
      </c>
      <c r="BB39" s="116">
        <v>67</v>
      </c>
      <c r="BC39" s="116">
        <v>1305</v>
      </c>
      <c r="BD39" s="116">
        <v>928</v>
      </c>
    </row>
    <row r="40" spans="1:56" s="114" customFormat="1" x14ac:dyDescent="0.2">
      <c r="A40" s="116">
        <v>31</v>
      </c>
      <c r="B40" s="145" t="s">
        <v>68</v>
      </c>
      <c r="C40" s="186">
        <f>'Crop Loan'!S43</f>
        <v>0</v>
      </c>
      <c r="D40" s="186">
        <f>'Crop Loan'!T43</f>
        <v>0</v>
      </c>
      <c r="E40" s="144">
        <v>0</v>
      </c>
      <c r="F40" s="144">
        <v>0</v>
      </c>
      <c r="G40" s="116">
        <v>0</v>
      </c>
      <c r="H40" s="144">
        <v>0</v>
      </c>
      <c r="I40" s="116">
        <v>0</v>
      </c>
      <c r="J40" s="144">
        <v>0</v>
      </c>
      <c r="K40" s="116">
        <v>0</v>
      </c>
      <c r="L40" s="144">
        <v>0</v>
      </c>
      <c r="M40" s="186">
        <f t="shared" si="14"/>
        <v>0</v>
      </c>
      <c r="N40" s="186">
        <f t="shared" si="15"/>
        <v>0</v>
      </c>
      <c r="O40" s="116">
        <v>150</v>
      </c>
      <c r="P40" s="116">
        <v>150</v>
      </c>
      <c r="Q40" s="116">
        <v>90</v>
      </c>
      <c r="R40" s="116">
        <v>90</v>
      </c>
      <c r="S40" s="116">
        <v>60</v>
      </c>
      <c r="T40" s="116">
        <v>60</v>
      </c>
      <c r="U40" s="116">
        <v>0</v>
      </c>
      <c r="V40" s="116">
        <v>0</v>
      </c>
      <c r="W40" s="116">
        <v>0</v>
      </c>
      <c r="X40" s="116">
        <v>0</v>
      </c>
      <c r="Y40" s="116">
        <f t="shared" si="16"/>
        <v>300</v>
      </c>
      <c r="Z40" s="116">
        <f t="shared" si="17"/>
        <v>300</v>
      </c>
      <c r="AA40" s="116">
        <v>0</v>
      </c>
      <c r="AB40" s="116">
        <v>0</v>
      </c>
      <c r="AC40" s="116">
        <v>0</v>
      </c>
      <c r="AD40" s="116"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f t="shared" si="18"/>
        <v>300</v>
      </c>
      <c r="AN40" s="116">
        <f t="shared" si="19"/>
        <v>300</v>
      </c>
      <c r="AO40" s="116">
        <v>30</v>
      </c>
      <c r="AP40" s="116">
        <v>30</v>
      </c>
      <c r="AQ40" s="116">
        <v>0</v>
      </c>
      <c r="AR40" s="116">
        <v>0</v>
      </c>
      <c r="AS40" s="116">
        <v>0</v>
      </c>
      <c r="AT40" s="116">
        <v>0</v>
      </c>
      <c r="AU40" s="116">
        <v>0</v>
      </c>
      <c r="AV40" s="116">
        <v>0</v>
      </c>
      <c r="AW40" s="116">
        <v>4</v>
      </c>
      <c r="AX40" s="116">
        <v>20</v>
      </c>
      <c r="AY40" s="116">
        <v>196</v>
      </c>
      <c r="AZ40" s="116">
        <v>180</v>
      </c>
      <c r="BA40" s="116">
        <v>200</v>
      </c>
      <c r="BB40" s="116">
        <v>200</v>
      </c>
      <c r="BC40" s="116">
        <v>500</v>
      </c>
      <c r="BD40" s="116">
        <v>500</v>
      </c>
    </row>
    <row r="41" spans="1:56" s="114" customFormat="1" x14ac:dyDescent="0.2">
      <c r="A41" s="116">
        <v>32</v>
      </c>
      <c r="B41" s="145" t="s">
        <v>69</v>
      </c>
      <c r="C41" s="186">
        <f>'Crop Loan'!S44</f>
        <v>0</v>
      </c>
      <c r="D41" s="186">
        <f>'Crop Loan'!T44</f>
        <v>0</v>
      </c>
      <c r="E41" s="144">
        <v>0</v>
      </c>
      <c r="F41" s="144">
        <v>0</v>
      </c>
      <c r="G41" s="116">
        <v>0</v>
      </c>
      <c r="H41" s="144">
        <v>0</v>
      </c>
      <c r="I41" s="116">
        <v>0</v>
      </c>
      <c r="J41" s="144">
        <v>0</v>
      </c>
      <c r="K41" s="116">
        <v>0</v>
      </c>
      <c r="L41" s="144">
        <v>0</v>
      </c>
      <c r="M41" s="186">
        <f t="shared" si="14"/>
        <v>0</v>
      </c>
      <c r="N41" s="186">
        <f t="shared" si="15"/>
        <v>0</v>
      </c>
      <c r="O41" s="116">
        <v>0</v>
      </c>
      <c r="P41" s="116">
        <v>0</v>
      </c>
      <c r="Q41" s="116">
        <v>0</v>
      </c>
      <c r="R41" s="116">
        <v>0</v>
      </c>
      <c r="S41" s="116">
        <v>0</v>
      </c>
      <c r="T41" s="116">
        <v>0</v>
      </c>
      <c r="U41" s="116">
        <v>0</v>
      </c>
      <c r="V41" s="116">
        <v>0</v>
      </c>
      <c r="W41" s="116">
        <v>0</v>
      </c>
      <c r="X41" s="116">
        <v>0</v>
      </c>
      <c r="Y41" s="116">
        <f t="shared" si="16"/>
        <v>0</v>
      </c>
      <c r="Z41" s="116">
        <f t="shared" si="17"/>
        <v>0</v>
      </c>
      <c r="AA41" s="116">
        <v>0</v>
      </c>
      <c r="AB41" s="116">
        <v>0</v>
      </c>
      <c r="AC41" s="116">
        <v>0</v>
      </c>
      <c r="AD41" s="116">
        <v>0</v>
      </c>
      <c r="AE41" s="116">
        <v>0</v>
      </c>
      <c r="AF41" s="116">
        <v>0</v>
      </c>
      <c r="AG41" s="116">
        <v>0</v>
      </c>
      <c r="AH41" s="116">
        <v>0</v>
      </c>
      <c r="AI41" s="116">
        <v>0</v>
      </c>
      <c r="AJ41" s="116">
        <v>0</v>
      </c>
      <c r="AK41" s="116">
        <v>0</v>
      </c>
      <c r="AL41" s="116">
        <v>0</v>
      </c>
      <c r="AM41" s="116">
        <f t="shared" si="18"/>
        <v>0</v>
      </c>
      <c r="AN41" s="116">
        <f t="shared" si="19"/>
        <v>0</v>
      </c>
      <c r="AO41" s="116">
        <v>0</v>
      </c>
      <c r="AP41" s="116">
        <v>0</v>
      </c>
      <c r="AQ41" s="116">
        <v>0</v>
      </c>
      <c r="AR41" s="116">
        <v>0</v>
      </c>
      <c r="AS41" s="116">
        <v>0</v>
      </c>
      <c r="AT41" s="116">
        <v>0</v>
      </c>
      <c r="AU41" s="116">
        <v>0</v>
      </c>
      <c r="AV41" s="116">
        <v>0</v>
      </c>
      <c r="AW41" s="116">
        <v>0</v>
      </c>
      <c r="AX41" s="116">
        <v>0</v>
      </c>
      <c r="AY41" s="116">
        <v>0</v>
      </c>
      <c r="AZ41" s="116">
        <v>0</v>
      </c>
      <c r="BA41" s="116">
        <v>0</v>
      </c>
      <c r="BB41" s="116">
        <v>0</v>
      </c>
      <c r="BC41" s="116">
        <v>0</v>
      </c>
      <c r="BD41" s="116">
        <v>0</v>
      </c>
    </row>
    <row r="42" spans="1:56" s="114" customFormat="1" x14ac:dyDescent="0.2">
      <c r="A42" s="116">
        <v>33</v>
      </c>
      <c r="B42" s="145" t="s">
        <v>70</v>
      </c>
      <c r="C42" s="186">
        <f>'Crop Loan'!S45</f>
        <v>0</v>
      </c>
      <c r="D42" s="186">
        <f>'Crop Loan'!T45</f>
        <v>0</v>
      </c>
      <c r="E42" s="144">
        <v>0</v>
      </c>
      <c r="F42" s="144">
        <v>0</v>
      </c>
      <c r="G42" s="116">
        <v>0</v>
      </c>
      <c r="H42" s="144">
        <v>0</v>
      </c>
      <c r="I42" s="116">
        <v>0</v>
      </c>
      <c r="J42" s="144">
        <v>0</v>
      </c>
      <c r="K42" s="116">
        <v>0</v>
      </c>
      <c r="L42" s="144">
        <v>0</v>
      </c>
      <c r="M42" s="186">
        <f t="shared" si="14"/>
        <v>0</v>
      </c>
      <c r="N42" s="186">
        <f t="shared" si="15"/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f t="shared" si="16"/>
        <v>0</v>
      </c>
      <c r="Z42" s="116">
        <f t="shared" si="17"/>
        <v>0</v>
      </c>
      <c r="AA42" s="116">
        <v>0</v>
      </c>
      <c r="AB42" s="116">
        <v>0</v>
      </c>
      <c r="AC42" s="116">
        <v>0</v>
      </c>
      <c r="AD42" s="116"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  <c r="AL42" s="116">
        <v>0</v>
      </c>
      <c r="AM42" s="116">
        <f t="shared" si="18"/>
        <v>0</v>
      </c>
      <c r="AN42" s="116">
        <f t="shared" si="19"/>
        <v>0</v>
      </c>
      <c r="AO42" s="116">
        <v>0</v>
      </c>
      <c r="AP42" s="116">
        <v>0</v>
      </c>
      <c r="AQ42" s="116">
        <v>0</v>
      </c>
      <c r="AR42" s="116">
        <v>0</v>
      </c>
      <c r="AS42" s="116">
        <v>0</v>
      </c>
      <c r="AT42" s="116">
        <v>0</v>
      </c>
      <c r="AU42" s="116">
        <v>0</v>
      </c>
      <c r="AV42" s="116">
        <v>0</v>
      </c>
      <c r="AW42" s="116">
        <v>0</v>
      </c>
      <c r="AX42" s="116">
        <v>0</v>
      </c>
      <c r="AY42" s="116">
        <v>0</v>
      </c>
      <c r="AZ42" s="116">
        <v>0</v>
      </c>
      <c r="BA42" s="116">
        <v>0</v>
      </c>
      <c r="BB42" s="116">
        <v>0</v>
      </c>
      <c r="BC42" s="116">
        <v>0</v>
      </c>
      <c r="BD42" s="116">
        <v>0</v>
      </c>
    </row>
    <row r="43" spans="1:56" s="114" customFormat="1" x14ac:dyDescent="0.2">
      <c r="A43" s="116">
        <v>34</v>
      </c>
      <c r="B43" s="145" t="s">
        <v>71</v>
      </c>
      <c r="C43" s="186">
        <f>'Crop Loan'!S46</f>
        <v>0</v>
      </c>
      <c r="D43" s="186">
        <f>'Crop Loan'!T46</f>
        <v>0</v>
      </c>
      <c r="E43" s="144">
        <v>0</v>
      </c>
      <c r="F43" s="144">
        <v>0</v>
      </c>
      <c r="G43" s="116">
        <v>0</v>
      </c>
      <c r="H43" s="144">
        <v>0</v>
      </c>
      <c r="I43" s="116">
        <v>0</v>
      </c>
      <c r="J43" s="144">
        <v>0</v>
      </c>
      <c r="K43" s="116">
        <v>0</v>
      </c>
      <c r="L43" s="144">
        <v>0</v>
      </c>
      <c r="M43" s="186">
        <f t="shared" si="14"/>
        <v>0</v>
      </c>
      <c r="N43" s="186">
        <f t="shared" si="15"/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0</v>
      </c>
      <c r="X43" s="116">
        <v>0</v>
      </c>
      <c r="Y43" s="116">
        <f t="shared" si="16"/>
        <v>0</v>
      </c>
      <c r="Z43" s="116">
        <f t="shared" si="17"/>
        <v>0</v>
      </c>
      <c r="AA43" s="116">
        <v>0</v>
      </c>
      <c r="AB43" s="116">
        <v>0</v>
      </c>
      <c r="AC43" s="116">
        <v>0</v>
      </c>
      <c r="AD43" s="116">
        <v>0</v>
      </c>
      <c r="AE43" s="116">
        <v>0</v>
      </c>
      <c r="AF43" s="116">
        <v>0</v>
      </c>
      <c r="AG43" s="116">
        <v>0</v>
      </c>
      <c r="AH43" s="116">
        <v>0</v>
      </c>
      <c r="AI43" s="116">
        <v>0</v>
      </c>
      <c r="AJ43" s="116">
        <v>0</v>
      </c>
      <c r="AK43" s="116">
        <v>0</v>
      </c>
      <c r="AL43" s="116">
        <v>0</v>
      </c>
      <c r="AM43" s="116">
        <f t="shared" si="18"/>
        <v>0</v>
      </c>
      <c r="AN43" s="116">
        <f t="shared" si="19"/>
        <v>0</v>
      </c>
      <c r="AO43" s="116">
        <v>0</v>
      </c>
      <c r="AP43" s="116">
        <v>0</v>
      </c>
      <c r="AQ43" s="116">
        <v>0</v>
      </c>
      <c r="AR43" s="116">
        <v>0</v>
      </c>
      <c r="AS43" s="116">
        <v>0</v>
      </c>
      <c r="AT43" s="116">
        <v>0</v>
      </c>
      <c r="AU43" s="116">
        <v>0</v>
      </c>
      <c r="AV43" s="116">
        <v>0</v>
      </c>
      <c r="AW43" s="116">
        <v>0</v>
      </c>
      <c r="AX43" s="116">
        <v>0</v>
      </c>
      <c r="AY43" s="116">
        <v>0</v>
      </c>
      <c r="AZ43" s="116">
        <v>0</v>
      </c>
      <c r="BA43" s="116">
        <v>0</v>
      </c>
      <c r="BB43" s="116">
        <v>0</v>
      </c>
      <c r="BC43" s="116">
        <v>0</v>
      </c>
      <c r="BD43" s="116">
        <v>0</v>
      </c>
    </row>
    <row r="44" spans="1:56" s="114" customFormat="1" x14ac:dyDescent="0.2">
      <c r="A44" s="116">
        <v>35</v>
      </c>
      <c r="B44" s="145" t="s">
        <v>72</v>
      </c>
      <c r="C44" s="186">
        <f>'Crop Loan'!S47</f>
        <v>0</v>
      </c>
      <c r="D44" s="186">
        <f>'Crop Loan'!T47</f>
        <v>0</v>
      </c>
      <c r="E44" s="144">
        <v>361</v>
      </c>
      <c r="F44" s="144">
        <v>630.25966504163102</v>
      </c>
      <c r="G44" s="116">
        <v>107</v>
      </c>
      <c r="H44" s="144">
        <v>79.56</v>
      </c>
      <c r="I44" s="116">
        <v>51</v>
      </c>
      <c r="J44" s="144">
        <v>87.64</v>
      </c>
      <c r="K44" s="116">
        <v>62</v>
      </c>
      <c r="L44" s="144">
        <v>95</v>
      </c>
      <c r="M44" s="186">
        <f t="shared" si="14"/>
        <v>474</v>
      </c>
      <c r="N44" s="186">
        <f t="shared" si="15"/>
        <v>812.89966504163101</v>
      </c>
      <c r="O44" s="116">
        <v>6</v>
      </c>
      <c r="P44" s="116">
        <v>15</v>
      </c>
      <c r="Q44" s="116">
        <v>0</v>
      </c>
      <c r="R44" s="116">
        <v>9</v>
      </c>
      <c r="S44" s="116">
        <v>0</v>
      </c>
      <c r="T44" s="116">
        <v>6</v>
      </c>
      <c r="U44" s="116">
        <v>0</v>
      </c>
      <c r="V44" s="116">
        <v>0</v>
      </c>
      <c r="W44" s="116">
        <v>0</v>
      </c>
      <c r="X44" s="116">
        <v>0</v>
      </c>
      <c r="Y44" s="116">
        <f t="shared" si="16"/>
        <v>6</v>
      </c>
      <c r="Z44" s="116">
        <f t="shared" si="17"/>
        <v>30</v>
      </c>
      <c r="AA44" s="116">
        <v>0</v>
      </c>
      <c r="AB44" s="116">
        <v>0</v>
      </c>
      <c r="AC44" s="116">
        <v>0</v>
      </c>
      <c r="AD44" s="116">
        <v>0</v>
      </c>
      <c r="AE44" s="116">
        <v>5</v>
      </c>
      <c r="AF44" s="116">
        <v>40</v>
      </c>
      <c r="AG44" s="116">
        <v>0</v>
      </c>
      <c r="AH44" s="116">
        <v>0</v>
      </c>
      <c r="AI44" s="116">
        <v>0</v>
      </c>
      <c r="AJ44" s="116">
        <v>0</v>
      </c>
      <c r="AK44" s="116">
        <v>150</v>
      </c>
      <c r="AL44" s="116">
        <v>150</v>
      </c>
      <c r="AM44" s="116">
        <f t="shared" si="18"/>
        <v>635</v>
      </c>
      <c r="AN44" s="116">
        <f t="shared" si="19"/>
        <v>1032.8996650416311</v>
      </c>
      <c r="AO44" s="116">
        <v>171</v>
      </c>
      <c r="AP44" s="116">
        <v>165.01</v>
      </c>
      <c r="AQ44" s="116">
        <v>0</v>
      </c>
      <c r="AR44" s="116">
        <v>0</v>
      </c>
      <c r="AS44" s="116">
        <v>0</v>
      </c>
      <c r="AT44" s="116">
        <v>0</v>
      </c>
      <c r="AU44" s="116">
        <v>0</v>
      </c>
      <c r="AV44" s="116">
        <v>0</v>
      </c>
      <c r="AW44" s="116">
        <v>0</v>
      </c>
      <c r="AX44" s="116">
        <v>0</v>
      </c>
      <c r="AY44" s="116">
        <v>60</v>
      </c>
      <c r="AZ44" s="116">
        <v>67</v>
      </c>
      <c r="BA44" s="116">
        <v>60</v>
      </c>
      <c r="BB44" s="116">
        <v>67</v>
      </c>
      <c r="BC44" s="116">
        <v>1771</v>
      </c>
      <c r="BD44" s="116">
        <v>1717</v>
      </c>
    </row>
    <row r="45" spans="1:56" s="119" customFormat="1" ht="15" x14ac:dyDescent="0.25">
      <c r="A45" s="117"/>
      <c r="B45" s="176" t="s">
        <v>73</v>
      </c>
      <c r="C45" s="216">
        <f>SUM(C36:C44)</f>
        <v>0</v>
      </c>
      <c r="D45" s="216">
        <f t="shared" ref="D45:BD45" si="20">SUM(D36:D44)</f>
        <v>0</v>
      </c>
      <c r="E45" s="216">
        <f t="shared" si="20"/>
        <v>782</v>
      </c>
      <c r="F45" s="216">
        <f t="shared" si="20"/>
        <v>1119.0188611408935</v>
      </c>
      <c r="G45" s="216">
        <f t="shared" si="20"/>
        <v>231</v>
      </c>
      <c r="H45" s="216">
        <f t="shared" si="20"/>
        <v>142.21350000000001</v>
      </c>
      <c r="I45" s="216">
        <f t="shared" si="20"/>
        <v>111</v>
      </c>
      <c r="J45" s="216">
        <f t="shared" si="20"/>
        <v>156.83731</v>
      </c>
      <c r="K45" s="216">
        <f t="shared" si="20"/>
        <v>135</v>
      </c>
      <c r="L45" s="216">
        <f t="shared" si="20"/>
        <v>163</v>
      </c>
      <c r="M45" s="216">
        <f t="shared" si="20"/>
        <v>1028</v>
      </c>
      <c r="N45" s="216">
        <f t="shared" si="20"/>
        <v>1438.8561711408934</v>
      </c>
      <c r="O45" s="216">
        <f t="shared" si="20"/>
        <v>251</v>
      </c>
      <c r="P45" s="216">
        <f t="shared" si="20"/>
        <v>640</v>
      </c>
      <c r="Q45" s="216">
        <f t="shared" si="20"/>
        <v>148</v>
      </c>
      <c r="R45" s="216">
        <f t="shared" si="20"/>
        <v>384</v>
      </c>
      <c r="S45" s="216">
        <f t="shared" si="20"/>
        <v>97</v>
      </c>
      <c r="T45" s="216">
        <f t="shared" si="20"/>
        <v>256</v>
      </c>
      <c r="U45" s="216">
        <f t="shared" si="20"/>
        <v>0</v>
      </c>
      <c r="V45" s="216">
        <f t="shared" si="20"/>
        <v>0</v>
      </c>
      <c r="W45" s="216">
        <f t="shared" si="20"/>
        <v>0</v>
      </c>
      <c r="X45" s="216">
        <f t="shared" si="20"/>
        <v>0</v>
      </c>
      <c r="Y45" s="216">
        <f t="shared" si="20"/>
        <v>496</v>
      </c>
      <c r="Z45" s="216">
        <f t="shared" si="20"/>
        <v>1280</v>
      </c>
      <c r="AA45" s="216">
        <f t="shared" si="20"/>
        <v>0</v>
      </c>
      <c r="AB45" s="216">
        <f t="shared" si="20"/>
        <v>0</v>
      </c>
      <c r="AC45" s="216">
        <f t="shared" si="20"/>
        <v>0</v>
      </c>
      <c r="AD45" s="216">
        <f t="shared" si="20"/>
        <v>0</v>
      </c>
      <c r="AE45" s="216">
        <f t="shared" si="20"/>
        <v>50</v>
      </c>
      <c r="AF45" s="216">
        <f t="shared" si="20"/>
        <v>480</v>
      </c>
      <c r="AG45" s="216">
        <f t="shared" si="20"/>
        <v>0</v>
      </c>
      <c r="AH45" s="216">
        <f t="shared" si="20"/>
        <v>0</v>
      </c>
      <c r="AI45" s="216">
        <f t="shared" si="20"/>
        <v>0</v>
      </c>
      <c r="AJ45" s="216">
        <f t="shared" si="20"/>
        <v>0</v>
      </c>
      <c r="AK45" s="216">
        <f t="shared" si="20"/>
        <v>1660</v>
      </c>
      <c r="AL45" s="216">
        <f t="shared" si="20"/>
        <v>1660</v>
      </c>
      <c r="AM45" s="216">
        <f t="shared" si="20"/>
        <v>3234</v>
      </c>
      <c r="AN45" s="216">
        <f t="shared" si="20"/>
        <v>4858.8561711408938</v>
      </c>
      <c r="AO45" s="216">
        <f t="shared" si="20"/>
        <v>558</v>
      </c>
      <c r="AP45" s="216">
        <f t="shared" si="20"/>
        <v>598.41</v>
      </c>
      <c r="AQ45" s="216">
        <f t="shared" si="20"/>
        <v>0</v>
      </c>
      <c r="AR45" s="216">
        <f t="shared" si="20"/>
        <v>0</v>
      </c>
      <c r="AS45" s="216">
        <f t="shared" si="20"/>
        <v>0</v>
      </c>
      <c r="AT45" s="216">
        <f t="shared" si="20"/>
        <v>0</v>
      </c>
      <c r="AU45" s="216">
        <f t="shared" si="20"/>
        <v>1</v>
      </c>
      <c r="AV45" s="216">
        <f t="shared" si="20"/>
        <v>26.7</v>
      </c>
      <c r="AW45" s="216">
        <f t="shared" si="20"/>
        <v>9</v>
      </c>
      <c r="AX45" s="216">
        <f t="shared" si="20"/>
        <v>46.7</v>
      </c>
      <c r="AY45" s="216">
        <f t="shared" si="20"/>
        <v>620</v>
      </c>
      <c r="AZ45" s="216">
        <f t="shared" si="20"/>
        <v>594.6</v>
      </c>
      <c r="BA45" s="216">
        <f t="shared" si="20"/>
        <v>630</v>
      </c>
      <c r="BB45" s="216">
        <f t="shared" si="20"/>
        <v>668</v>
      </c>
      <c r="BC45" s="216">
        <f t="shared" si="20"/>
        <v>6196</v>
      </c>
      <c r="BD45" s="216">
        <f t="shared" si="20"/>
        <v>6652</v>
      </c>
    </row>
    <row r="46" spans="1:56" s="114" customFormat="1" x14ac:dyDescent="0.2">
      <c r="A46" s="116">
        <v>36</v>
      </c>
      <c r="B46" s="145" t="s">
        <v>74</v>
      </c>
      <c r="C46" s="186">
        <f>'Crop Loan'!S49</f>
        <v>0</v>
      </c>
      <c r="D46" s="186">
        <f>'Crop Loan'!T49</f>
        <v>0</v>
      </c>
      <c r="E46" s="116">
        <v>0</v>
      </c>
      <c r="F46" s="116">
        <v>0</v>
      </c>
      <c r="G46" s="116">
        <v>0</v>
      </c>
      <c r="H46" s="144">
        <v>0</v>
      </c>
      <c r="I46" s="116">
        <v>0</v>
      </c>
      <c r="J46" s="144">
        <v>0</v>
      </c>
      <c r="K46" s="116">
        <v>0</v>
      </c>
      <c r="L46" s="144">
        <v>0</v>
      </c>
      <c r="M46" s="186">
        <f>C46+E46+I46+K46</f>
        <v>0</v>
      </c>
      <c r="N46" s="186">
        <f>D46+F46+J46+L46</f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f>O46+Q46+S46+U46+W46</f>
        <v>0</v>
      </c>
      <c r="Z46" s="116">
        <f>P46+R46+T46+V46+X46</f>
        <v>0</v>
      </c>
      <c r="AA46" s="116">
        <v>0</v>
      </c>
      <c r="AB46" s="116">
        <v>0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f>M46+Y46+AA46+AC46+AE46+AG46+AI46+AK46</f>
        <v>0</v>
      </c>
      <c r="AN46" s="116">
        <f>N46+Z46+AB46+AD46+AF46+AH46+AJ46+AL46</f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</row>
    <row r="47" spans="1:56" s="119" customFormat="1" ht="15" x14ac:dyDescent="0.25">
      <c r="A47" s="117"/>
      <c r="B47" s="176" t="s">
        <v>75</v>
      </c>
      <c r="C47" s="216">
        <f>C46</f>
        <v>0</v>
      </c>
      <c r="D47" s="216">
        <f t="shared" ref="D47:BD47" si="21">D46</f>
        <v>0</v>
      </c>
      <c r="E47" s="216">
        <f t="shared" si="21"/>
        <v>0</v>
      </c>
      <c r="F47" s="216">
        <f t="shared" si="21"/>
        <v>0</v>
      </c>
      <c r="G47" s="216">
        <f t="shared" si="21"/>
        <v>0</v>
      </c>
      <c r="H47" s="216">
        <f t="shared" si="21"/>
        <v>0</v>
      </c>
      <c r="I47" s="216">
        <f t="shared" si="21"/>
        <v>0</v>
      </c>
      <c r="J47" s="216">
        <f t="shared" si="21"/>
        <v>0</v>
      </c>
      <c r="K47" s="216">
        <f t="shared" si="21"/>
        <v>0</v>
      </c>
      <c r="L47" s="216">
        <f t="shared" si="21"/>
        <v>0</v>
      </c>
      <c r="M47" s="216">
        <f t="shared" si="21"/>
        <v>0</v>
      </c>
      <c r="N47" s="216">
        <f t="shared" si="21"/>
        <v>0</v>
      </c>
      <c r="O47" s="216">
        <f t="shared" si="21"/>
        <v>0</v>
      </c>
      <c r="P47" s="216">
        <f t="shared" si="21"/>
        <v>0</v>
      </c>
      <c r="Q47" s="216">
        <f t="shared" si="21"/>
        <v>0</v>
      </c>
      <c r="R47" s="216">
        <f t="shared" si="21"/>
        <v>0</v>
      </c>
      <c r="S47" s="216">
        <f t="shared" si="21"/>
        <v>0</v>
      </c>
      <c r="T47" s="216">
        <f t="shared" si="21"/>
        <v>0</v>
      </c>
      <c r="U47" s="216">
        <f t="shared" si="21"/>
        <v>0</v>
      </c>
      <c r="V47" s="216">
        <f t="shared" si="21"/>
        <v>0</v>
      </c>
      <c r="W47" s="216">
        <f t="shared" si="21"/>
        <v>0</v>
      </c>
      <c r="X47" s="216">
        <f t="shared" si="21"/>
        <v>0</v>
      </c>
      <c r="Y47" s="216">
        <f t="shared" si="21"/>
        <v>0</v>
      </c>
      <c r="Z47" s="216">
        <f t="shared" si="21"/>
        <v>0</v>
      </c>
      <c r="AA47" s="216">
        <f t="shared" si="21"/>
        <v>0</v>
      </c>
      <c r="AB47" s="216">
        <f t="shared" si="21"/>
        <v>0</v>
      </c>
      <c r="AC47" s="216">
        <f t="shared" si="21"/>
        <v>0</v>
      </c>
      <c r="AD47" s="216">
        <f t="shared" si="21"/>
        <v>0</v>
      </c>
      <c r="AE47" s="216">
        <f t="shared" si="21"/>
        <v>0</v>
      </c>
      <c r="AF47" s="216">
        <f t="shared" si="21"/>
        <v>0</v>
      </c>
      <c r="AG47" s="216">
        <f t="shared" si="21"/>
        <v>0</v>
      </c>
      <c r="AH47" s="216">
        <f t="shared" si="21"/>
        <v>0</v>
      </c>
      <c r="AI47" s="216">
        <f t="shared" si="21"/>
        <v>0</v>
      </c>
      <c r="AJ47" s="216">
        <f t="shared" si="21"/>
        <v>0</v>
      </c>
      <c r="AK47" s="216">
        <f t="shared" si="21"/>
        <v>0</v>
      </c>
      <c r="AL47" s="216">
        <f t="shared" si="21"/>
        <v>0</v>
      </c>
      <c r="AM47" s="216">
        <f t="shared" si="21"/>
        <v>0</v>
      </c>
      <c r="AN47" s="216">
        <f t="shared" si="21"/>
        <v>0</v>
      </c>
      <c r="AO47" s="216">
        <f t="shared" si="21"/>
        <v>0</v>
      </c>
      <c r="AP47" s="216">
        <f t="shared" si="21"/>
        <v>0</v>
      </c>
      <c r="AQ47" s="216">
        <f t="shared" si="21"/>
        <v>0</v>
      </c>
      <c r="AR47" s="216">
        <f t="shared" si="21"/>
        <v>0</v>
      </c>
      <c r="AS47" s="216">
        <f t="shared" si="21"/>
        <v>0</v>
      </c>
      <c r="AT47" s="216">
        <f t="shared" si="21"/>
        <v>0</v>
      </c>
      <c r="AU47" s="216">
        <f t="shared" si="21"/>
        <v>0</v>
      </c>
      <c r="AV47" s="216">
        <f t="shared" si="21"/>
        <v>0</v>
      </c>
      <c r="AW47" s="216">
        <f t="shared" si="21"/>
        <v>0</v>
      </c>
      <c r="AX47" s="216">
        <f t="shared" si="21"/>
        <v>0</v>
      </c>
      <c r="AY47" s="216">
        <f t="shared" si="21"/>
        <v>0</v>
      </c>
      <c r="AZ47" s="216">
        <f t="shared" si="21"/>
        <v>0</v>
      </c>
      <c r="BA47" s="216">
        <f t="shared" si="21"/>
        <v>0</v>
      </c>
      <c r="BB47" s="216">
        <f t="shared" si="21"/>
        <v>0</v>
      </c>
      <c r="BC47" s="216">
        <f t="shared" si="21"/>
        <v>0</v>
      </c>
      <c r="BD47" s="216">
        <f t="shared" si="21"/>
        <v>0</v>
      </c>
    </row>
    <row r="48" spans="1:56" s="114" customFormat="1" x14ac:dyDescent="0.2">
      <c r="A48" s="116">
        <v>37</v>
      </c>
      <c r="B48" s="145" t="s">
        <v>76</v>
      </c>
      <c r="C48" s="186">
        <f>'Crop Loan'!S51</f>
        <v>0</v>
      </c>
      <c r="D48" s="186">
        <f>'Crop Loan'!T51</f>
        <v>0</v>
      </c>
      <c r="E48" s="116">
        <v>0</v>
      </c>
      <c r="F48" s="116">
        <v>0</v>
      </c>
      <c r="G48" s="116">
        <v>0</v>
      </c>
      <c r="H48" s="144">
        <v>0</v>
      </c>
      <c r="I48" s="116">
        <v>0</v>
      </c>
      <c r="J48" s="144">
        <v>0</v>
      </c>
      <c r="K48" s="116">
        <v>0</v>
      </c>
      <c r="L48" s="144">
        <v>0</v>
      </c>
      <c r="M48" s="186">
        <f>C48+E48+I48+K48</f>
        <v>0</v>
      </c>
      <c r="N48" s="186">
        <f>D48+F48+J48+L48</f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f>O48+Q48+S48+U48+W48</f>
        <v>0</v>
      </c>
      <c r="Z48" s="116">
        <f>P48+R48+T48+V48+X48</f>
        <v>0</v>
      </c>
      <c r="AA48" s="116">
        <v>0</v>
      </c>
      <c r="AB48" s="116">
        <v>0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f>M48+Y48+AA48+AC48+AE48+AG48+AI48+AK48</f>
        <v>0</v>
      </c>
      <c r="AN48" s="116">
        <f>N48+Z48+AB48+AD48+AF48+AH48+AJ48+AL48</f>
        <v>0</v>
      </c>
      <c r="AO48" s="116">
        <v>0</v>
      </c>
      <c r="AP48" s="116">
        <v>0</v>
      </c>
      <c r="AQ48" s="116">
        <v>0</v>
      </c>
      <c r="AR48" s="116">
        <v>0</v>
      </c>
      <c r="AS48" s="116">
        <v>0</v>
      </c>
      <c r="AT48" s="116"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</row>
    <row r="49" spans="1:56" s="119" customFormat="1" ht="15" x14ac:dyDescent="0.25">
      <c r="A49" s="117"/>
      <c r="B49" s="176" t="s">
        <v>77</v>
      </c>
      <c r="C49" s="216">
        <f>C48</f>
        <v>0</v>
      </c>
      <c r="D49" s="216">
        <f t="shared" ref="D49:BD49" si="22">D48</f>
        <v>0</v>
      </c>
      <c r="E49" s="216">
        <f t="shared" si="22"/>
        <v>0</v>
      </c>
      <c r="F49" s="216">
        <f t="shared" si="22"/>
        <v>0</v>
      </c>
      <c r="G49" s="216">
        <f t="shared" si="22"/>
        <v>0</v>
      </c>
      <c r="H49" s="216">
        <f t="shared" si="22"/>
        <v>0</v>
      </c>
      <c r="I49" s="216">
        <f t="shared" si="22"/>
        <v>0</v>
      </c>
      <c r="J49" s="216">
        <f t="shared" si="22"/>
        <v>0</v>
      </c>
      <c r="K49" s="216">
        <f t="shared" si="22"/>
        <v>0</v>
      </c>
      <c r="L49" s="216">
        <f t="shared" si="22"/>
        <v>0</v>
      </c>
      <c r="M49" s="216">
        <f t="shared" si="22"/>
        <v>0</v>
      </c>
      <c r="N49" s="216">
        <f t="shared" si="22"/>
        <v>0</v>
      </c>
      <c r="O49" s="216">
        <f t="shared" si="22"/>
        <v>0</v>
      </c>
      <c r="P49" s="216">
        <f t="shared" si="22"/>
        <v>0</v>
      </c>
      <c r="Q49" s="216">
        <f t="shared" si="22"/>
        <v>0</v>
      </c>
      <c r="R49" s="216">
        <f t="shared" si="22"/>
        <v>0</v>
      </c>
      <c r="S49" s="216">
        <f t="shared" si="22"/>
        <v>0</v>
      </c>
      <c r="T49" s="216">
        <f t="shared" si="22"/>
        <v>0</v>
      </c>
      <c r="U49" s="216">
        <f t="shared" si="22"/>
        <v>0</v>
      </c>
      <c r="V49" s="216">
        <f t="shared" si="22"/>
        <v>0</v>
      </c>
      <c r="W49" s="216">
        <f t="shared" si="22"/>
        <v>0</v>
      </c>
      <c r="X49" s="216">
        <f t="shared" si="22"/>
        <v>0</v>
      </c>
      <c r="Y49" s="216">
        <f t="shared" si="22"/>
        <v>0</v>
      </c>
      <c r="Z49" s="216">
        <f t="shared" si="22"/>
        <v>0</v>
      </c>
      <c r="AA49" s="216">
        <f t="shared" si="22"/>
        <v>0</v>
      </c>
      <c r="AB49" s="216">
        <f t="shared" si="22"/>
        <v>0</v>
      </c>
      <c r="AC49" s="216">
        <f t="shared" si="22"/>
        <v>0</v>
      </c>
      <c r="AD49" s="216">
        <f t="shared" si="22"/>
        <v>0</v>
      </c>
      <c r="AE49" s="216">
        <f t="shared" si="22"/>
        <v>0</v>
      </c>
      <c r="AF49" s="216">
        <f t="shared" si="22"/>
        <v>0</v>
      </c>
      <c r="AG49" s="216">
        <f t="shared" si="22"/>
        <v>0</v>
      </c>
      <c r="AH49" s="216">
        <f t="shared" si="22"/>
        <v>0</v>
      </c>
      <c r="AI49" s="216">
        <f t="shared" si="22"/>
        <v>0</v>
      </c>
      <c r="AJ49" s="216">
        <f t="shared" si="22"/>
        <v>0</v>
      </c>
      <c r="AK49" s="216">
        <f t="shared" si="22"/>
        <v>0</v>
      </c>
      <c r="AL49" s="216">
        <f t="shared" si="22"/>
        <v>0</v>
      </c>
      <c r="AM49" s="216">
        <f t="shared" si="22"/>
        <v>0</v>
      </c>
      <c r="AN49" s="216">
        <f t="shared" si="22"/>
        <v>0</v>
      </c>
      <c r="AO49" s="216">
        <f t="shared" si="22"/>
        <v>0</v>
      </c>
      <c r="AP49" s="216">
        <f t="shared" si="22"/>
        <v>0</v>
      </c>
      <c r="AQ49" s="216">
        <f t="shared" si="22"/>
        <v>0</v>
      </c>
      <c r="AR49" s="216">
        <f t="shared" si="22"/>
        <v>0</v>
      </c>
      <c r="AS49" s="216">
        <f t="shared" si="22"/>
        <v>0</v>
      </c>
      <c r="AT49" s="216">
        <f t="shared" si="22"/>
        <v>0</v>
      </c>
      <c r="AU49" s="216">
        <f t="shared" si="22"/>
        <v>0</v>
      </c>
      <c r="AV49" s="216">
        <f t="shared" si="22"/>
        <v>0</v>
      </c>
      <c r="AW49" s="216">
        <f t="shared" si="22"/>
        <v>0</v>
      </c>
      <c r="AX49" s="216">
        <f t="shared" si="22"/>
        <v>0</v>
      </c>
      <c r="AY49" s="216">
        <f t="shared" si="22"/>
        <v>0</v>
      </c>
      <c r="AZ49" s="216">
        <f t="shared" si="22"/>
        <v>0</v>
      </c>
      <c r="BA49" s="216">
        <f t="shared" si="22"/>
        <v>0</v>
      </c>
      <c r="BB49" s="216">
        <f t="shared" si="22"/>
        <v>0</v>
      </c>
      <c r="BC49" s="216">
        <f t="shared" si="22"/>
        <v>0</v>
      </c>
      <c r="BD49" s="216">
        <f t="shared" si="22"/>
        <v>0</v>
      </c>
    </row>
    <row r="50" spans="1:56" s="114" customFormat="1" x14ac:dyDescent="0.2">
      <c r="A50" s="116">
        <v>38</v>
      </c>
      <c r="B50" s="145" t="s">
        <v>78</v>
      </c>
      <c r="C50" s="186">
        <f>'Crop Loan'!S54</f>
        <v>0</v>
      </c>
      <c r="D50" s="186">
        <f>'Crop Loan'!T54</f>
        <v>0</v>
      </c>
      <c r="E50" s="116">
        <v>0</v>
      </c>
      <c r="F50" s="116">
        <v>0</v>
      </c>
      <c r="G50" s="116"/>
      <c r="H50" s="144"/>
      <c r="I50" s="116"/>
      <c r="J50" s="144"/>
      <c r="K50" s="116">
        <v>0</v>
      </c>
      <c r="L50" s="144"/>
      <c r="M50" s="186">
        <f>C50+E50+I50+K50</f>
        <v>0</v>
      </c>
      <c r="N50" s="186">
        <f>D50+F50+J50+L50</f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16">
        <v>0</v>
      </c>
      <c r="X50" s="116">
        <v>0</v>
      </c>
      <c r="Y50" s="116">
        <f>O50+Q50+S50+U50+W50</f>
        <v>0</v>
      </c>
      <c r="Z50" s="116">
        <f>P50+R50+T50+V50+X50</f>
        <v>0</v>
      </c>
      <c r="AA50" s="116">
        <v>0</v>
      </c>
      <c r="AB50" s="116">
        <v>0</v>
      </c>
      <c r="AC50" s="116">
        <v>0</v>
      </c>
      <c r="AD50" s="116">
        <v>0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6">
        <v>0</v>
      </c>
      <c r="AL50" s="116">
        <v>0</v>
      </c>
      <c r="AM50" s="116">
        <f>M50+Y50+AA50+AC50+AE50+AG50+AI50+AK50</f>
        <v>0</v>
      </c>
      <c r="AN50" s="116">
        <f>N50+Z50+AB50+AD50+AF50+AH50+AJ50+AL50</f>
        <v>0</v>
      </c>
      <c r="AO50" s="116">
        <v>0</v>
      </c>
      <c r="AP50" s="116">
        <v>0</v>
      </c>
      <c r="AQ50" s="116">
        <v>0</v>
      </c>
      <c r="AR50" s="116">
        <v>0</v>
      </c>
      <c r="AS50" s="116">
        <v>0</v>
      </c>
      <c r="AT50" s="116">
        <v>0</v>
      </c>
      <c r="AU50" s="116">
        <v>0</v>
      </c>
      <c r="AV50" s="116">
        <v>0</v>
      </c>
      <c r="AW50" s="116">
        <v>0</v>
      </c>
      <c r="AX50" s="116">
        <v>0</v>
      </c>
      <c r="AY50" s="116">
        <v>0</v>
      </c>
      <c r="AZ50" s="116">
        <v>0</v>
      </c>
      <c r="BA50" s="116">
        <v>0</v>
      </c>
      <c r="BB50" s="116">
        <v>0</v>
      </c>
      <c r="BC50" s="116">
        <v>0</v>
      </c>
      <c r="BD50" s="116">
        <v>0</v>
      </c>
    </row>
    <row r="51" spans="1:56" s="114" customFormat="1" x14ac:dyDescent="0.2">
      <c r="A51" s="116">
        <v>39</v>
      </c>
      <c r="B51" s="145" t="s">
        <v>79</v>
      </c>
      <c r="C51" s="186">
        <f>'Crop Loan'!S55</f>
        <v>2500</v>
      </c>
      <c r="D51" s="186">
        <f>'Crop Loan'!T55</f>
        <v>1900</v>
      </c>
      <c r="E51" s="144">
        <v>136</v>
      </c>
      <c r="F51" s="144">
        <v>226.73114800932706</v>
      </c>
      <c r="G51" s="116">
        <v>39</v>
      </c>
      <c r="H51" s="144">
        <v>25</v>
      </c>
      <c r="I51" s="116">
        <v>18</v>
      </c>
      <c r="J51" s="144">
        <v>30</v>
      </c>
      <c r="K51" s="116">
        <v>23</v>
      </c>
      <c r="L51" s="144">
        <v>35</v>
      </c>
      <c r="M51" s="186">
        <f>C51+E51+I51+K51</f>
        <v>2677</v>
      </c>
      <c r="N51" s="186">
        <f>D51+F51+J51+L51</f>
        <v>2191.7311480093272</v>
      </c>
      <c r="O51" s="116">
        <v>16</v>
      </c>
      <c r="P51" s="116">
        <v>75</v>
      </c>
      <c r="Q51" s="116">
        <v>9</v>
      </c>
      <c r="R51" s="116">
        <v>45</v>
      </c>
      <c r="S51" s="116">
        <v>5</v>
      </c>
      <c r="T51" s="116">
        <v>30</v>
      </c>
      <c r="U51" s="116">
        <v>0</v>
      </c>
      <c r="V51" s="116">
        <v>0</v>
      </c>
      <c r="W51" s="116">
        <v>0</v>
      </c>
      <c r="X51" s="116">
        <v>0</v>
      </c>
      <c r="Y51" s="116">
        <f>O51+Q51+S51+U51+W51</f>
        <v>30</v>
      </c>
      <c r="Z51" s="116">
        <f>P51+R51+T51+V51+X51</f>
        <v>150</v>
      </c>
      <c r="AA51" s="116">
        <v>0</v>
      </c>
      <c r="AB51" s="116">
        <v>0</v>
      </c>
      <c r="AC51" s="116">
        <v>25</v>
      </c>
      <c r="AD51" s="116">
        <v>60</v>
      </c>
      <c r="AE51" s="116">
        <v>70</v>
      </c>
      <c r="AF51" s="116">
        <v>320</v>
      </c>
      <c r="AG51" s="116">
        <v>0</v>
      </c>
      <c r="AH51" s="116">
        <v>0</v>
      </c>
      <c r="AI51" s="116">
        <v>0</v>
      </c>
      <c r="AJ51" s="116">
        <v>0</v>
      </c>
      <c r="AK51" s="116">
        <v>720</v>
      </c>
      <c r="AL51" s="116">
        <v>1440</v>
      </c>
      <c r="AM51" s="116">
        <f>M51+Y51+AA51+AC51+AE51+AG51+AI51+AK51</f>
        <v>3522</v>
      </c>
      <c r="AN51" s="116">
        <f>N51+Z51+AB51+AD51+AF51+AH51+AJ51+AL51</f>
        <v>4161.7311480093267</v>
      </c>
      <c r="AO51" s="116">
        <v>394</v>
      </c>
      <c r="AP51" s="116">
        <v>432.9</v>
      </c>
      <c r="AQ51" s="116">
        <v>0</v>
      </c>
      <c r="AR51" s="116">
        <v>0</v>
      </c>
      <c r="AS51" s="116">
        <v>0</v>
      </c>
      <c r="AT51" s="116"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250</v>
      </c>
      <c r="AZ51" s="116">
        <v>267</v>
      </c>
      <c r="BA51" s="116">
        <v>250</v>
      </c>
      <c r="BB51" s="116">
        <v>267</v>
      </c>
      <c r="BC51" s="116">
        <v>4178</v>
      </c>
      <c r="BD51" s="116">
        <v>4596</v>
      </c>
    </row>
    <row r="52" spans="1:56" s="119" customFormat="1" ht="15.75" customHeight="1" x14ac:dyDescent="0.25">
      <c r="A52" s="117"/>
      <c r="B52" s="176" t="s">
        <v>80</v>
      </c>
      <c r="C52" s="216">
        <f>SUM(C50:C51)</f>
        <v>2500</v>
      </c>
      <c r="D52" s="216">
        <f t="shared" ref="D52:BD52" si="23">SUM(D50:D51)</f>
        <v>1900</v>
      </c>
      <c r="E52" s="216">
        <f t="shared" si="23"/>
        <v>136</v>
      </c>
      <c r="F52" s="216">
        <f t="shared" si="23"/>
        <v>226.73114800932706</v>
      </c>
      <c r="G52" s="216">
        <f t="shared" si="23"/>
        <v>39</v>
      </c>
      <c r="H52" s="216">
        <f t="shared" si="23"/>
        <v>25</v>
      </c>
      <c r="I52" s="216">
        <f t="shared" si="23"/>
        <v>18</v>
      </c>
      <c r="J52" s="216">
        <f t="shared" si="23"/>
        <v>30</v>
      </c>
      <c r="K52" s="216">
        <f t="shared" si="23"/>
        <v>23</v>
      </c>
      <c r="L52" s="216">
        <f t="shared" si="23"/>
        <v>35</v>
      </c>
      <c r="M52" s="216">
        <f t="shared" si="23"/>
        <v>2677</v>
      </c>
      <c r="N52" s="216">
        <f t="shared" si="23"/>
        <v>2191.7311480093272</v>
      </c>
      <c r="O52" s="216">
        <f t="shared" si="23"/>
        <v>16</v>
      </c>
      <c r="P52" s="216">
        <f t="shared" si="23"/>
        <v>75</v>
      </c>
      <c r="Q52" s="216">
        <f t="shared" si="23"/>
        <v>9</v>
      </c>
      <c r="R52" s="216">
        <f t="shared" si="23"/>
        <v>45</v>
      </c>
      <c r="S52" s="216">
        <f t="shared" si="23"/>
        <v>5</v>
      </c>
      <c r="T52" s="216">
        <f t="shared" si="23"/>
        <v>30</v>
      </c>
      <c r="U52" s="216">
        <f t="shared" si="23"/>
        <v>0</v>
      </c>
      <c r="V52" s="216">
        <f t="shared" si="23"/>
        <v>0</v>
      </c>
      <c r="W52" s="216">
        <f t="shared" si="23"/>
        <v>0</v>
      </c>
      <c r="X52" s="216">
        <f t="shared" si="23"/>
        <v>0</v>
      </c>
      <c r="Y52" s="216">
        <f t="shared" si="23"/>
        <v>30</v>
      </c>
      <c r="Z52" s="216">
        <f t="shared" si="23"/>
        <v>150</v>
      </c>
      <c r="AA52" s="216">
        <f t="shared" si="23"/>
        <v>0</v>
      </c>
      <c r="AB52" s="216">
        <f t="shared" si="23"/>
        <v>0</v>
      </c>
      <c r="AC52" s="216">
        <f t="shared" si="23"/>
        <v>25</v>
      </c>
      <c r="AD52" s="216">
        <f t="shared" si="23"/>
        <v>60</v>
      </c>
      <c r="AE52" s="216">
        <f t="shared" si="23"/>
        <v>70</v>
      </c>
      <c r="AF52" s="216">
        <f t="shared" si="23"/>
        <v>320</v>
      </c>
      <c r="AG52" s="216">
        <f t="shared" si="23"/>
        <v>0</v>
      </c>
      <c r="AH52" s="216">
        <f t="shared" si="23"/>
        <v>0</v>
      </c>
      <c r="AI52" s="216">
        <f t="shared" si="23"/>
        <v>0</v>
      </c>
      <c r="AJ52" s="216">
        <f t="shared" si="23"/>
        <v>0</v>
      </c>
      <c r="AK52" s="216">
        <f t="shared" si="23"/>
        <v>720</v>
      </c>
      <c r="AL52" s="216">
        <f t="shared" si="23"/>
        <v>1440</v>
      </c>
      <c r="AM52" s="216">
        <f t="shared" si="23"/>
        <v>3522</v>
      </c>
      <c r="AN52" s="216">
        <f t="shared" si="23"/>
        <v>4161.7311480093267</v>
      </c>
      <c r="AO52" s="216">
        <f t="shared" si="23"/>
        <v>394</v>
      </c>
      <c r="AP52" s="216">
        <f t="shared" si="23"/>
        <v>432.9</v>
      </c>
      <c r="AQ52" s="216">
        <f t="shared" si="23"/>
        <v>0</v>
      </c>
      <c r="AR52" s="216">
        <f t="shared" si="23"/>
        <v>0</v>
      </c>
      <c r="AS52" s="216">
        <f t="shared" si="23"/>
        <v>0</v>
      </c>
      <c r="AT52" s="216">
        <f t="shared" si="23"/>
        <v>0</v>
      </c>
      <c r="AU52" s="216">
        <f t="shared" si="23"/>
        <v>0</v>
      </c>
      <c r="AV52" s="216">
        <f t="shared" si="23"/>
        <v>0</v>
      </c>
      <c r="AW52" s="216">
        <f t="shared" si="23"/>
        <v>0</v>
      </c>
      <c r="AX52" s="216">
        <f t="shared" si="23"/>
        <v>0</v>
      </c>
      <c r="AY52" s="216">
        <f t="shared" si="23"/>
        <v>250</v>
      </c>
      <c r="AZ52" s="216">
        <f t="shared" si="23"/>
        <v>267</v>
      </c>
      <c r="BA52" s="216">
        <f t="shared" si="23"/>
        <v>250</v>
      </c>
      <c r="BB52" s="216">
        <f t="shared" si="23"/>
        <v>267</v>
      </c>
      <c r="BC52" s="216">
        <f t="shared" si="23"/>
        <v>4178</v>
      </c>
      <c r="BD52" s="216">
        <f t="shared" si="23"/>
        <v>4596</v>
      </c>
    </row>
    <row r="53" spans="1:56" s="114" customFormat="1" x14ac:dyDescent="0.2">
      <c r="A53" s="116">
        <v>40</v>
      </c>
      <c r="B53" s="145" t="s">
        <v>81</v>
      </c>
      <c r="C53" s="186">
        <f>'Crop Loan'!S57</f>
        <v>127000</v>
      </c>
      <c r="D53" s="186">
        <f>'Crop Loan'!T57</f>
        <v>70501</v>
      </c>
      <c r="E53" s="144">
        <v>93</v>
      </c>
      <c r="F53" s="144">
        <v>228.4946972923436</v>
      </c>
      <c r="G53" s="116">
        <v>28</v>
      </c>
      <c r="H53" s="144">
        <v>25</v>
      </c>
      <c r="I53" s="116">
        <v>13</v>
      </c>
      <c r="J53" s="144">
        <v>25</v>
      </c>
      <c r="K53" s="116">
        <v>17</v>
      </c>
      <c r="L53" s="144">
        <v>35</v>
      </c>
      <c r="M53" s="186">
        <f>C53+E53+I53+K53</f>
        <v>127123</v>
      </c>
      <c r="N53" s="186">
        <f>D53+F53+J53+L53</f>
        <v>70789.49469729235</v>
      </c>
      <c r="O53" s="116">
        <v>5</v>
      </c>
      <c r="P53" s="116">
        <v>25</v>
      </c>
      <c r="Q53" s="116">
        <v>3</v>
      </c>
      <c r="R53" s="116">
        <v>15</v>
      </c>
      <c r="S53" s="116">
        <v>2</v>
      </c>
      <c r="T53" s="116">
        <v>10</v>
      </c>
      <c r="U53" s="116">
        <v>0</v>
      </c>
      <c r="V53" s="116">
        <v>0</v>
      </c>
      <c r="W53" s="116">
        <v>0</v>
      </c>
      <c r="X53" s="116">
        <v>0</v>
      </c>
      <c r="Y53" s="116">
        <f>O53+Q53+S53+U53+W53</f>
        <v>10</v>
      </c>
      <c r="Z53" s="116">
        <f>P53+R53+T53+V53+X53</f>
        <v>50</v>
      </c>
      <c r="AA53" s="116">
        <v>0</v>
      </c>
      <c r="AB53" s="116">
        <v>0</v>
      </c>
      <c r="AC53" s="116">
        <v>0</v>
      </c>
      <c r="AD53" s="116"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700</v>
      </c>
      <c r="AL53" s="116">
        <v>700</v>
      </c>
      <c r="AM53" s="116">
        <f>M53+Y53+AA53+AC53+AE53+AG53+AI53+AK53</f>
        <v>127833</v>
      </c>
      <c r="AN53" s="116">
        <f>N53+Z53+AB53+AD53+AF53+AH53+AJ53+AL53</f>
        <v>71539.49469729235</v>
      </c>
      <c r="AO53" s="116">
        <v>6823</v>
      </c>
      <c r="AP53" s="116">
        <v>4178.3999999999996</v>
      </c>
      <c r="AQ53" s="116">
        <v>0</v>
      </c>
      <c r="AR53" s="116">
        <v>0</v>
      </c>
      <c r="AS53" s="116">
        <v>0</v>
      </c>
      <c r="AT53" s="116">
        <v>0</v>
      </c>
      <c r="AU53" s="116">
        <v>1</v>
      </c>
      <c r="AV53" s="116">
        <v>33.57</v>
      </c>
      <c r="AW53" s="116">
        <v>10</v>
      </c>
      <c r="AX53" s="116">
        <v>46.7</v>
      </c>
      <c r="AY53" s="116">
        <v>439</v>
      </c>
      <c r="AZ53" s="116">
        <v>386.73</v>
      </c>
      <c r="BA53" s="116">
        <v>450</v>
      </c>
      <c r="BB53" s="116">
        <v>467</v>
      </c>
      <c r="BC53" s="116">
        <v>68598</v>
      </c>
      <c r="BD53" s="116">
        <v>42251</v>
      </c>
    </row>
    <row r="54" spans="1:56" s="119" customFormat="1" ht="15" x14ac:dyDescent="0.25">
      <c r="A54" s="117"/>
      <c r="B54" s="176" t="s">
        <v>82</v>
      </c>
      <c r="C54" s="216">
        <f>C53</f>
        <v>127000</v>
      </c>
      <c r="D54" s="216">
        <f t="shared" ref="D54:BD54" si="24">D53</f>
        <v>70501</v>
      </c>
      <c r="E54" s="216">
        <f t="shared" si="24"/>
        <v>93</v>
      </c>
      <c r="F54" s="216">
        <f t="shared" si="24"/>
        <v>228.4946972923436</v>
      </c>
      <c r="G54" s="216">
        <f t="shared" si="24"/>
        <v>28</v>
      </c>
      <c r="H54" s="216">
        <f t="shared" si="24"/>
        <v>25</v>
      </c>
      <c r="I54" s="216">
        <f t="shared" si="24"/>
        <v>13</v>
      </c>
      <c r="J54" s="216">
        <f t="shared" si="24"/>
        <v>25</v>
      </c>
      <c r="K54" s="216">
        <f t="shared" si="24"/>
        <v>17</v>
      </c>
      <c r="L54" s="216">
        <f t="shared" si="24"/>
        <v>35</v>
      </c>
      <c r="M54" s="216">
        <f t="shared" si="24"/>
        <v>127123</v>
      </c>
      <c r="N54" s="216">
        <f t="shared" si="24"/>
        <v>70789.49469729235</v>
      </c>
      <c r="O54" s="216">
        <f t="shared" si="24"/>
        <v>5</v>
      </c>
      <c r="P54" s="216">
        <f t="shared" si="24"/>
        <v>25</v>
      </c>
      <c r="Q54" s="216">
        <f t="shared" si="24"/>
        <v>3</v>
      </c>
      <c r="R54" s="216">
        <f t="shared" si="24"/>
        <v>15</v>
      </c>
      <c r="S54" s="216">
        <f t="shared" si="24"/>
        <v>2</v>
      </c>
      <c r="T54" s="216">
        <f t="shared" si="24"/>
        <v>10</v>
      </c>
      <c r="U54" s="216">
        <f t="shared" si="24"/>
        <v>0</v>
      </c>
      <c r="V54" s="216">
        <f t="shared" si="24"/>
        <v>0</v>
      </c>
      <c r="W54" s="216">
        <f t="shared" si="24"/>
        <v>0</v>
      </c>
      <c r="X54" s="216">
        <f t="shared" si="24"/>
        <v>0</v>
      </c>
      <c r="Y54" s="216">
        <f t="shared" si="24"/>
        <v>10</v>
      </c>
      <c r="Z54" s="216">
        <f t="shared" si="24"/>
        <v>50</v>
      </c>
      <c r="AA54" s="216">
        <f t="shared" si="24"/>
        <v>0</v>
      </c>
      <c r="AB54" s="216">
        <f t="shared" si="24"/>
        <v>0</v>
      </c>
      <c r="AC54" s="216">
        <f t="shared" si="24"/>
        <v>0</v>
      </c>
      <c r="AD54" s="216">
        <f t="shared" si="24"/>
        <v>0</v>
      </c>
      <c r="AE54" s="216">
        <f t="shared" si="24"/>
        <v>0</v>
      </c>
      <c r="AF54" s="216">
        <f t="shared" si="24"/>
        <v>0</v>
      </c>
      <c r="AG54" s="216">
        <f t="shared" si="24"/>
        <v>0</v>
      </c>
      <c r="AH54" s="216">
        <f t="shared" si="24"/>
        <v>0</v>
      </c>
      <c r="AI54" s="216">
        <f t="shared" si="24"/>
        <v>0</v>
      </c>
      <c r="AJ54" s="216">
        <f t="shared" si="24"/>
        <v>0</v>
      </c>
      <c r="AK54" s="216">
        <f t="shared" si="24"/>
        <v>700</v>
      </c>
      <c r="AL54" s="216">
        <f t="shared" si="24"/>
        <v>700</v>
      </c>
      <c r="AM54" s="216">
        <f t="shared" si="24"/>
        <v>127833</v>
      </c>
      <c r="AN54" s="216">
        <f t="shared" si="24"/>
        <v>71539.49469729235</v>
      </c>
      <c r="AO54" s="216">
        <f t="shared" si="24"/>
        <v>6823</v>
      </c>
      <c r="AP54" s="216">
        <f t="shared" si="24"/>
        <v>4178.3999999999996</v>
      </c>
      <c r="AQ54" s="216">
        <f t="shared" si="24"/>
        <v>0</v>
      </c>
      <c r="AR54" s="216">
        <f t="shared" si="24"/>
        <v>0</v>
      </c>
      <c r="AS54" s="216">
        <f t="shared" si="24"/>
        <v>0</v>
      </c>
      <c r="AT54" s="216">
        <f t="shared" si="24"/>
        <v>0</v>
      </c>
      <c r="AU54" s="216">
        <f t="shared" si="24"/>
        <v>1</v>
      </c>
      <c r="AV54" s="216">
        <f t="shared" si="24"/>
        <v>33.57</v>
      </c>
      <c r="AW54" s="216">
        <f t="shared" si="24"/>
        <v>10</v>
      </c>
      <c r="AX54" s="216">
        <f t="shared" si="24"/>
        <v>46.7</v>
      </c>
      <c r="AY54" s="216">
        <f t="shared" si="24"/>
        <v>439</v>
      </c>
      <c r="AZ54" s="216">
        <f t="shared" si="24"/>
        <v>386.73</v>
      </c>
      <c r="BA54" s="216">
        <f t="shared" si="24"/>
        <v>450</v>
      </c>
      <c r="BB54" s="216">
        <f t="shared" si="24"/>
        <v>467</v>
      </c>
      <c r="BC54" s="216">
        <f t="shared" si="24"/>
        <v>68598</v>
      </c>
      <c r="BD54" s="216">
        <f t="shared" si="24"/>
        <v>42251</v>
      </c>
    </row>
    <row r="55" spans="1:56" s="114" customFormat="1" x14ac:dyDescent="0.2">
      <c r="A55" s="116">
        <v>41</v>
      </c>
      <c r="B55" s="145" t="s">
        <v>83</v>
      </c>
      <c r="C55" s="186">
        <f>'Crop Loan'!S59</f>
        <v>0</v>
      </c>
      <c r="D55" s="186">
        <f>'Crop Loan'!T59</f>
        <v>0</v>
      </c>
      <c r="E55" s="116">
        <v>0</v>
      </c>
      <c r="F55" s="116">
        <v>0</v>
      </c>
      <c r="G55" s="116">
        <v>0</v>
      </c>
      <c r="H55" s="144">
        <v>0</v>
      </c>
      <c r="I55" s="116">
        <v>0</v>
      </c>
      <c r="J55" s="144">
        <v>0</v>
      </c>
      <c r="K55" s="116">
        <v>0</v>
      </c>
      <c r="L55" s="144">
        <v>0</v>
      </c>
      <c r="M55" s="186">
        <f t="shared" ref="M55:N58" si="25">C55+E55+I55+K55</f>
        <v>0</v>
      </c>
      <c r="N55" s="186">
        <f t="shared" si="25"/>
        <v>0</v>
      </c>
      <c r="O55" s="116">
        <v>3</v>
      </c>
      <c r="P55" s="116">
        <v>15</v>
      </c>
      <c r="Q55" s="116">
        <v>2</v>
      </c>
      <c r="R55" s="116">
        <v>9</v>
      </c>
      <c r="S55" s="116">
        <v>1</v>
      </c>
      <c r="T55" s="116">
        <v>6</v>
      </c>
      <c r="U55" s="116">
        <v>0</v>
      </c>
      <c r="V55" s="116">
        <v>0</v>
      </c>
      <c r="W55" s="116">
        <v>0</v>
      </c>
      <c r="X55" s="116">
        <v>0</v>
      </c>
      <c r="Y55" s="116">
        <f t="shared" ref="Y55:Z58" si="26">O55+Q55+S55+U55+W55</f>
        <v>6</v>
      </c>
      <c r="Z55" s="116">
        <f t="shared" si="26"/>
        <v>30</v>
      </c>
      <c r="AA55" s="116">
        <v>0</v>
      </c>
      <c r="AB55" s="116">
        <v>0</v>
      </c>
      <c r="AC55" s="116">
        <v>4</v>
      </c>
      <c r="AD55" s="116">
        <v>10</v>
      </c>
      <c r="AE55" s="116">
        <v>5</v>
      </c>
      <c r="AF55" s="116">
        <v>40</v>
      </c>
      <c r="AG55" s="116">
        <v>0</v>
      </c>
      <c r="AH55" s="116">
        <v>0</v>
      </c>
      <c r="AI55" s="116">
        <v>0</v>
      </c>
      <c r="AJ55" s="116">
        <v>0</v>
      </c>
      <c r="AK55" s="116">
        <v>120</v>
      </c>
      <c r="AL55" s="116">
        <v>120</v>
      </c>
      <c r="AM55" s="116">
        <f t="shared" ref="AM55:AN58" si="27">M55+Y55+AA55+AC55+AE55+AG55+AI55+AK55</f>
        <v>135</v>
      </c>
      <c r="AN55" s="116">
        <f t="shared" si="27"/>
        <v>200</v>
      </c>
      <c r="AO55" s="116">
        <v>14</v>
      </c>
      <c r="AP55" s="116">
        <v>20</v>
      </c>
      <c r="AQ55" s="116">
        <v>0</v>
      </c>
      <c r="AR55" s="116">
        <v>0</v>
      </c>
      <c r="AS55" s="116">
        <v>0</v>
      </c>
      <c r="AT55" s="116">
        <v>0</v>
      </c>
      <c r="AU55" s="116">
        <v>0</v>
      </c>
      <c r="AV55" s="116">
        <v>0</v>
      </c>
      <c r="AW55" s="116">
        <v>0</v>
      </c>
      <c r="AX55" s="116">
        <v>0</v>
      </c>
      <c r="AY55" s="116">
        <v>60</v>
      </c>
      <c r="AZ55" s="116">
        <v>67</v>
      </c>
      <c r="BA55" s="116">
        <v>60</v>
      </c>
      <c r="BB55" s="116">
        <v>67</v>
      </c>
      <c r="BC55" s="116">
        <v>195</v>
      </c>
      <c r="BD55" s="116">
        <v>267</v>
      </c>
    </row>
    <row r="56" spans="1:56" s="114" customFormat="1" x14ac:dyDescent="0.2">
      <c r="A56" s="116">
        <v>42</v>
      </c>
      <c r="B56" s="145" t="s">
        <v>84</v>
      </c>
      <c r="C56" s="186">
        <f>'Crop Loan'!S60</f>
        <v>0</v>
      </c>
      <c r="D56" s="186">
        <f>'Crop Loan'!T60</f>
        <v>0</v>
      </c>
      <c r="E56" s="116">
        <v>0</v>
      </c>
      <c r="F56" s="116">
        <v>0</v>
      </c>
      <c r="G56" s="116">
        <v>0</v>
      </c>
      <c r="H56" s="144">
        <v>0</v>
      </c>
      <c r="I56" s="116">
        <v>0</v>
      </c>
      <c r="J56" s="144">
        <v>0</v>
      </c>
      <c r="K56" s="116">
        <v>0</v>
      </c>
      <c r="L56" s="144">
        <v>0</v>
      </c>
      <c r="M56" s="186">
        <f t="shared" si="25"/>
        <v>0</v>
      </c>
      <c r="N56" s="186">
        <f t="shared" si="25"/>
        <v>0</v>
      </c>
      <c r="O56" s="116">
        <v>0</v>
      </c>
      <c r="P56" s="116">
        <v>0</v>
      </c>
      <c r="Q56" s="116">
        <v>0</v>
      </c>
      <c r="R56" s="116">
        <v>0</v>
      </c>
      <c r="S56" s="116">
        <v>0</v>
      </c>
      <c r="T56" s="116">
        <v>0</v>
      </c>
      <c r="U56" s="116">
        <v>0</v>
      </c>
      <c r="V56" s="116">
        <v>0</v>
      </c>
      <c r="W56" s="116">
        <v>0</v>
      </c>
      <c r="X56" s="116">
        <v>0</v>
      </c>
      <c r="Y56" s="116">
        <f t="shared" si="26"/>
        <v>0</v>
      </c>
      <c r="Z56" s="116">
        <f t="shared" si="26"/>
        <v>0</v>
      </c>
      <c r="AA56" s="116">
        <v>0</v>
      </c>
      <c r="AB56" s="116">
        <v>0</v>
      </c>
      <c r="AC56" s="116">
        <v>0</v>
      </c>
      <c r="AD56" s="116">
        <v>0</v>
      </c>
      <c r="AE56" s="116">
        <v>0</v>
      </c>
      <c r="AF56" s="116">
        <v>0</v>
      </c>
      <c r="AG56" s="116">
        <v>0</v>
      </c>
      <c r="AH56" s="116">
        <v>0</v>
      </c>
      <c r="AI56" s="116">
        <v>0</v>
      </c>
      <c r="AJ56" s="116">
        <v>0</v>
      </c>
      <c r="AK56" s="116">
        <v>0</v>
      </c>
      <c r="AL56" s="116">
        <v>0</v>
      </c>
      <c r="AM56" s="116">
        <f t="shared" si="27"/>
        <v>0</v>
      </c>
      <c r="AN56" s="116">
        <f t="shared" si="27"/>
        <v>0</v>
      </c>
      <c r="AO56" s="116">
        <v>0</v>
      </c>
      <c r="AP56" s="116">
        <v>0</v>
      </c>
      <c r="AQ56" s="116">
        <v>0</v>
      </c>
      <c r="AR56" s="116">
        <v>0</v>
      </c>
      <c r="AS56" s="116">
        <v>0</v>
      </c>
      <c r="AT56" s="116">
        <v>0</v>
      </c>
      <c r="AU56" s="116">
        <v>0</v>
      </c>
      <c r="AV56" s="116">
        <v>0</v>
      </c>
      <c r="AW56" s="116">
        <v>0</v>
      </c>
      <c r="AX56" s="116">
        <v>0</v>
      </c>
      <c r="AY56" s="116">
        <v>0</v>
      </c>
      <c r="AZ56" s="116">
        <v>0</v>
      </c>
      <c r="BA56" s="116">
        <v>0</v>
      </c>
      <c r="BB56" s="116">
        <v>0</v>
      </c>
      <c r="BC56" s="116">
        <v>0</v>
      </c>
      <c r="BD56" s="116">
        <v>0</v>
      </c>
    </row>
    <row r="57" spans="1:56" s="114" customFormat="1" x14ac:dyDescent="0.2">
      <c r="A57" s="116">
        <v>43</v>
      </c>
      <c r="B57" s="145" t="s">
        <v>85</v>
      </c>
      <c r="C57" s="186">
        <f>'Crop Loan'!S61</f>
        <v>0</v>
      </c>
      <c r="D57" s="186">
        <f>'Crop Loan'!T61</f>
        <v>0</v>
      </c>
      <c r="E57" s="116">
        <v>0</v>
      </c>
      <c r="F57" s="116">
        <v>0</v>
      </c>
      <c r="G57" s="116">
        <v>0</v>
      </c>
      <c r="H57" s="144">
        <v>0</v>
      </c>
      <c r="I57" s="116">
        <v>0</v>
      </c>
      <c r="J57" s="144">
        <v>0</v>
      </c>
      <c r="K57" s="116">
        <v>0</v>
      </c>
      <c r="L57" s="144">
        <v>0</v>
      </c>
      <c r="M57" s="186">
        <f t="shared" si="25"/>
        <v>0</v>
      </c>
      <c r="N57" s="186">
        <f t="shared" si="25"/>
        <v>0</v>
      </c>
      <c r="O57" s="116">
        <v>30</v>
      </c>
      <c r="P57" s="116">
        <v>150</v>
      </c>
      <c r="Q57" s="116">
        <v>18</v>
      </c>
      <c r="R57" s="116">
        <v>90</v>
      </c>
      <c r="S57" s="116">
        <v>12</v>
      </c>
      <c r="T57" s="116">
        <v>60</v>
      </c>
      <c r="U57" s="116">
        <v>0</v>
      </c>
      <c r="V57" s="116">
        <v>0</v>
      </c>
      <c r="W57" s="116">
        <v>0</v>
      </c>
      <c r="X57" s="116">
        <v>0</v>
      </c>
      <c r="Y57" s="116">
        <f t="shared" si="26"/>
        <v>60</v>
      </c>
      <c r="Z57" s="116">
        <f t="shared" si="26"/>
        <v>300</v>
      </c>
      <c r="AA57" s="116">
        <v>0</v>
      </c>
      <c r="AB57" s="116">
        <v>0</v>
      </c>
      <c r="AC57" s="116">
        <v>0</v>
      </c>
      <c r="AD57" s="116">
        <v>0</v>
      </c>
      <c r="AE57" s="116">
        <v>15</v>
      </c>
      <c r="AF57" s="116">
        <v>150</v>
      </c>
      <c r="AG57" s="116">
        <v>0</v>
      </c>
      <c r="AH57" s="116">
        <v>0</v>
      </c>
      <c r="AI57" s="116">
        <v>0</v>
      </c>
      <c r="AJ57" s="116">
        <v>0</v>
      </c>
      <c r="AK57" s="116">
        <v>300</v>
      </c>
      <c r="AL57" s="116">
        <v>300</v>
      </c>
      <c r="AM57" s="116">
        <f t="shared" si="27"/>
        <v>375</v>
      </c>
      <c r="AN57" s="116">
        <f t="shared" si="27"/>
        <v>750</v>
      </c>
      <c r="AO57" s="116">
        <v>38</v>
      </c>
      <c r="AP57" s="116">
        <v>75</v>
      </c>
      <c r="AQ57" s="116">
        <v>0</v>
      </c>
      <c r="AR57" s="116">
        <v>0</v>
      </c>
      <c r="AS57" s="116">
        <v>0</v>
      </c>
      <c r="AT57" s="116">
        <v>0</v>
      </c>
      <c r="AU57" s="116">
        <v>0</v>
      </c>
      <c r="AV57" s="116">
        <v>0</v>
      </c>
      <c r="AW57" s="116">
        <v>3</v>
      </c>
      <c r="AX57" s="116">
        <v>13.3</v>
      </c>
      <c r="AY57" s="116">
        <v>147</v>
      </c>
      <c r="AZ57" s="116">
        <v>119.7</v>
      </c>
      <c r="BA57" s="116">
        <v>150</v>
      </c>
      <c r="BB57" s="116">
        <v>133</v>
      </c>
      <c r="BC57" s="116">
        <v>525</v>
      </c>
      <c r="BD57" s="116">
        <v>883</v>
      </c>
    </row>
    <row r="58" spans="1:56" s="114" customFormat="1" x14ac:dyDescent="0.2">
      <c r="A58" s="116">
        <v>44</v>
      </c>
      <c r="B58" s="145" t="s">
        <v>86</v>
      </c>
      <c r="C58" s="186">
        <f>'Crop Loan'!S62</f>
        <v>0</v>
      </c>
      <c r="D58" s="186">
        <f>'Crop Loan'!T62</f>
        <v>0</v>
      </c>
      <c r="E58" s="116">
        <v>0</v>
      </c>
      <c r="F58" s="116">
        <v>0</v>
      </c>
      <c r="G58" s="116">
        <v>0</v>
      </c>
      <c r="H58" s="144">
        <v>0</v>
      </c>
      <c r="I58" s="116">
        <v>0</v>
      </c>
      <c r="J58" s="144">
        <v>0</v>
      </c>
      <c r="K58" s="116">
        <v>0</v>
      </c>
      <c r="L58" s="144">
        <v>0</v>
      </c>
      <c r="M58" s="186">
        <f t="shared" si="25"/>
        <v>0</v>
      </c>
      <c r="N58" s="186">
        <f t="shared" si="25"/>
        <v>0</v>
      </c>
      <c r="O58" s="116">
        <v>0</v>
      </c>
      <c r="P58" s="116">
        <v>0</v>
      </c>
      <c r="Q58" s="116">
        <v>0</v>
      </c>
      <c r="R58" s="116"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f t="shared" si="26"/>
        <v>0</v>
      </c>
      <c r="Z58" s="116">
        <f t="shared" si="26"/>
        <v>0</v>
      </c>
      <c r="AA58" s="116">
        <v>0</v>
      </c>
      <c r="AB58" s="116">
        <v>0</v>
      </c>
      <c r="AC58" s="116">
        <v>0</v>
      </c>
      <c r="AD58" s="116"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f t="shared" si="27"/>
        <v>0</v>
      </c>
      <c r="AN58" s="116">
        <f t="shared" si="27"/>
        <v>0</v>
      </c>
      <c r="AO58" s="116">
        <v>0</v>
      </c>
      <c r="AP58" s="116">
        <v>0</v>
      </c>
      <c r="AQ58" s="116">
        <v>0</v>
      </c>
      <c r="AR58" s="116">
        <v>0</v>
      </c>
      <c r="AS58" s="116">
        <v>0</v>
      </c>
      <c r="AT58" s="116">
        <v>0</v>
      </c>
      <c r="AU58" s="116">
        <v>0</v>
      </c>
      <c r="AV58" s="116">
        <v>0</v>
      </c>
      <c r="AW58" s="116">
        <v>0</v>
      </c>
      <c r="AX58" s="116">
        <v>0</v>
      </c>
      <c r="AY58" s="116">
        <v>0</v>
      </c>
      <c r="AZ58" s="116">
        <v>0</v>
      </c>
      <c r="BA58" s="116">
        <v>0</v>
      </c>
      <c r="BB58" s="116">
        <v>0</v>
      </c>
      <c r="BC58" s="116">
        <v>0</v>
      </c>
      <c r="BD58" s="116">
        <v>0</v>
      </c>
    </row>
    <row r="59" spans="1:56" s="119" customFormat="1" ht="15" x14ac:dyDescent="0.25">
      <c r="A59" s="117"/>
      <c r="B59" s="176" t="s">
        <v>87</v>
      </c>
      <c r="C59" s="216">
        <f>SUM(C55:C58)</f>
        <v>0</v>
      </c>
      <c r="D59" s="216">
        <f t="shared" ref="D59:BD59" si="28">SUM(D55:D58)</f>
        <v>0</v>
      </c>
      <c r="E59" s="216">
        <f t="shared" si="28"/>
        <v>0</v>
      </c>
      <c r="F59" s="216">
        <f t="shared" si="28"/>
        <v>0</v>
      </c>
      <c r="G59" s="216">
        <f t="shared" si="28"/>
        <v>0</v>
      </c>
      <c r="H59" s="216">
        <f t="shared" si="28"/>
        <v>0</v>
      </c>
      <c r="I59" s="216">
        <f t="shared" si="28"/>
        <v>0</v>
      </c>
      <c r="J59" s="216">
        <f t="shared" si="28"/>
        <v>0</v>
      </c>
      <c r="K59" s="216">
        <f t="shared" si="28"/>
        <v>0</v>
      </c>
      <c r="L59" s="216">
        <f t="shared" si="28"/>
        <v>0</v>
      </c>
      <c r="M59" s="216">
        <f t="shared" si="28"/>
        <v>0</v>
      </c>
      <c r="N59" s="216">
        <f t="shared" si="28"/>
        <v>0</v>
      </c>
      <c r="O59" s="216">
        <f t="shared" si="28"/>
        <v>33</v>
      </c>
      <c r="P59" s="216">
        <f t="shared" si="28"/>
        <v>165</v>
      </c>
      <c r="Q59" s="216">
        <f t="shared" si="28"/>
        <v>20</v>
      </c>
      <c r="R59" s="216">
        <f t="shared" si="28"/>
        <v>99</v>
      </c>
      <c r="S59" s="216">
        <f t="shared" si="28"/>
        <v>13</v>
      </c>
      <c r="T59" s="216">
        <f t="shared" si="28"/>
        <v>66</v>
      </c>
      <c r="U59" s="216">
        <f t="shared" si="28"/>
        <v>0</v>
      </c>
      <c r="V59" s="216">
        <f t="shared" si="28"/>
        <v>0</v>
      </c>
      <c r="W59" s="216">
        <f t="shared" si="28"/>
        <v>0</v>
      </c>
      <c r="X59" s="216">
        <f t="shared" si="28"/>
        <v>0</v>
      </c>
      <c r="Y59" s="216">
        <f t="shared" si="28"/>
        <v>66</v>
      </c>
      <c r="Z59" s="216">
        <f t="shared" si="28"/>
        <v>330</v>
      </c>
      <c r="AA59" s="216">
        <f t="shared" si="28"/>
        <v>0</v>
      </c>
      <c r="AB59" s="216">
        <f t="shared" si="28"/>
        <v>0</v>
      </c>
      <c r="AC59" s="216">
        <f t="shared" si="28"/>
        <v>4</v>
      </c>
      <c r="AD59" s="216">
        <f t="shared" si="28"/>
        <v>10</v>
      </c>
      <c r="AE59" s="216">
        <f t="shared" si="28"/>
        <v>20</v>
      </c>
      <c r="AF59" s="216">
        <f t="shared" si="28"/>
        <v>190</v>
      </c>
      <c r="AG59" s="216">
        <f t="shared" si="28"/>
        <v>0</v>
      </c>
      <c r="AH59" s="216">
        <f t="shared" si="28"/>
        <v>0</v>
      </c>
      <c r="AI59" s="216">
        <f t="shared" si="28"/>
        <v>0</v>
      </c>
      <c r="AJ59" s="216">
        <f t="shared" si="28"/>
        <v>0</v>
      </c>
      <c r="AK59" s="216">
        <f t="shared" si="28"/>
        <v>420</v>
      </c>
      <c r="AL59" s="216">
        <f t="shared" si="28"/>
        <v>420</v>
      </c>
      <c r="AM59" s="216">
        <f t="shared" si="28"/>
        <v>510</v>
      </c>
      <c r="AN59" s="216">
        <f t="shared" si="28"/>
        <v>950</v>
      </c>
      <c r="AO59" s="216">
        <f t="shared" si="28"/>
        <v>52</v>
      </c>
      <c r="AP59" s="216">
        <f t="shared" si="28"/>
        <v>95</v>
      </c>
      <c r="AQ59" s="216">
        <f t="shared" si="28"/>
        <v>0</v>
      </c>
      <c r="AR59" s="216">
        <f t="shared" si="28"/>
        <v>0</v>
      </c>
      <c r="AS59" s="216">
        <f t="shared" si="28"/>
        <v>0</v>
      </c>
      <c r="AT59" s="216">
        <f t="shared" si="28"/>
        <v>0</v>
      </c>
      <c r="AU59" s="216">
        <f t="shared" si="28"/>
        <v>0</v>
      </c>
      <c r="AV59" s="216">
        <f t="shared" si="28"/>
        <v>0</v>
      </c>
      <c r="AW59" s="216">
        <f t="shared" si="28"/>
        <v>3</v>
      </c>
      <c r="AX59" s="216">
        <f t="shared" si="28"/>
        <v>13.3</v>
      </c>
      <c r="AY59" s="216">
        <f t="shared" si="28"/>
        <v>207</v>
      </c>
      <c r="AZ59" s="216">
        <f t="shared" si="28"/>
        <v>186.7</v>
      </c>
      <c r="BA59" s="216">
        <f t="shared" si="28"/>
        <v>210</v>
      </c>
      <c r="BB59" s="216">
        <f t="shared" si="28"/>
        <v>200</v>
      </c>
      <c r="BC59" s="216">
        <f t="shared" si="28"/>
        <v>720</v>
      </c>
      <c r="BD59" s="216">
        <f t="shared" si="28"/>
        <v>1150</v>
      </c>
    </row>
    <row r="60" spans="1:56" s="119" customFormat="1" ht="15" x14ac:dyDescent="0.25">
      <c r="A60" s="117"/>
      <c r="B60" s="176" t="s">
        <v>88</v>
      </c>
      <c r="C60" s="216">
        <f>C20+C35+C45+C47+C49+C52+C54+C59</f>
        <v>261010</v>
      </c>
      <c r="D60" s="216">
        <f t="shared" ref="D60:BB60" si="29">D20+D35+D45+D47+D49+D52+D54+D59</f>
        <v>185000</v>
      </c>
      <c r="E60" s="216">
        <f t="shared" si="29"/>
        <v>12881</v>
      </c>
      <c r="F60" s="216">
        <f t="shared" si="29"/>
        <v>34456.431907821359</v>
      </c>
      <c r="G60" s="216">
        <f t="shared" si="29"/>
        <v>3816</v>
      </c>
      <c r="H60" s="216">
        <f t="shared" si="29"/>
        <v>4515.3050000000003</v>
      </c>
      <c r="I60" s="216">
        <f t="shared" si="29"/>
        <v>1812</v>
      </c>
      <c r="J60" s="216">
        <f t="shared" si="29"/>
        <v>4889.4226200000003</v>
      </c>
      <c r="K60" s="216">
        <f t="shared" si="29"/>
        <v>2212</v>
      </c>
      <c r="L60" s="216">
        <f t="shared" si="29"/>
        <v>5669</v>
      </c>
      <c r="M60" s="216">
        <f t="shared" si="29"/>
        <v>277915</v>
      </c>
      <c r="N60" s="216">
        <f t="shared" si="29"/>
        <v>230014.85452782136</v>
      </c>
      <c r="O60" s="216">
        <f t="shared" si="29"/>
        <v>5789</v>
      </c>
      <c r="P60" s="216">
        <f t="shared" si="29"/>
        <v>55000</v>
      </c>
      <c r="Q60" s="216">
        <f t="shared" si="29"/>
        <v>3469</v>
      </c>
      <c r="R60" s="216">
        <f t="shared" si="29"/>
        <v>33000</v>
      </c>
      <c r="S60" s="216">
        <f t="shared" si="29"/>
        <v>2266</v>
      </c>
      <c r="T60" s="216">
        <f t="shared" si="29"/>
        <v>22000</v>
      </c>
      <c r="U60" s="216">
        <f t="shared" si="29"/>
        <v>0</v>
      </c>
      <c r="V60" s="216">
        <f t="shared" si="29"/>
        <v>0</v>
      </c>
      <c r="W60" s="216">
        <f t="shared" si="29"/>
        <v>0</v>
      </c>
      <c r="X60" s="216">
        <f t="shared" si="29"/>
        <v>0</v>
      </c>
      <c r="Y60" s="216">
        <f t="shared" si="29"/>
        <v>11524</v>
      </c>
      <c r="Z60" s="216">
        <f t="shared" si="29"/>
        <v>110000</v>
      </c>
      <c r="AA60" s="216">
        <f t="shared" si="29"/>
        <v>0</v>
      </c>
      <c r="AB60" s="216">
        <f t="shared" si="29"/>
        <v>0</v>
      </c>
      <c r="AC60" s="216">
        <f t="shared" si="29"/>
        <v>2971</v>
      </c>
      <c r="AD60" s="216">
        <f t="shared" si="29"/>
        <v>8000</v>
      </c>
      <c r="AE60" s="216">
        <f t="shared" si="29"/>
        <v>6440</v>
      </c>
      <c r="AF60" s="216">
        <f t="shared" si="29"/>
        <v>52000</v>
      </c>
      <c r="AG60" s="216">
        <f t="shared" si="29"/>
        <v>0</v>
      </c>
      <c r="AH60" s="216">
        <f t="shared" si="29"/>
        <v>0</v>
      </c>
      <c r="AI60" s="216">
        <f t="shared" si="29"/>
        <v>0</v>
      </c>
      <c r="AJ60" s="216">
        <f t="shared" si="29"/>
        <v>0</v>
      </c>
      <c r="AK60" s="216">
        <f t="shared" si="29"/>
        <v>25932</v>
      </c>
      <c r="AL60" s="216">
        <f t="shared" si="29"/>
        <v>60000</v>
      </c>
      <c r="AM60" s="216">
        <f>M60+Y60+AA60+AC60+AE60+AG60+AI60+AK60</f>
        <v>324782</v>
      </c>
      <c r="AN60" s="216">
        <f>N60+Z60+AB60+AD60+AF60+AH60+AJ60+AL60</f>
        <v>460014.85452782136</v>
      </c>
      <c r="AO60" s="216">
        <f t="shared" si="29"/>
        <v>30572</v>
      </c>
      <c r="AP60" s="216">
        <f t="shared" si="29"/>
        <v>46000.030000000013</v>
      </c>
      <c r="AQ60" s="216">
        <f t="shared" si="29"/>
        <v>0</v>
      </c>
      <c r="AR60" s="216">
        <f t="shared" si="29"/>
        <v>0</v>
      </c>
      <c r="AS60" s="216">
        <f t="shared" si="29"/>
        <v>0</v>
      </c>
      <c r="AT60" s="216">
        <f t="shared" si="29"/>
        <v>0</v>
      </c>
      <c r="AU60" s="216">
        <f t="shared" si="29"/>
        <v>75</v>
      </c>
      <c r="AV60" s="216">
        <f t="shared" si="29"/>
        <v>2715.62</v>
      </c>
      <c r="AW60" s="216">
        <f t="shared" si="29"/>
        <v>674</v>
      </c>
      <c r="AX60" s="216">
        <f t="shared" si="29"/>
        <v>3369.8899999999994</v>
      </c>
      <c r="AY60" s="216">
        <f t="shared" si="29"/>
        <v>18911</v>
      </c>
      <c r="AZ60" s="216">
        <f t="shared" si="29"/>
        <v>33914.49</v>
      </c>
      <c r="BA60" s="216">
        <f t="shared" si="29"/>
        <v>19660</v>
      </c>
      <c r="BB60" s="216">
        <f t="shared" si="29"/>
        <v>40000</v>
      </c>
      <c r="BC60" s="216">
        <f>AM60+BA60</f>
        <v>344442</v>
      </c>
      <c r="BD60" s="216">
        <f>AN60+BB60</f>
        <v>500014.85452782136</v>
      </c>
    </row>
    <row r="61" spans="1:56" s="114" customFormat="1" x14ac:dyDescent="0.2">
      <c r="B61" s="177"/>
      <c r="O61" s="143"/>
      <c r="BD61" s="115"/>
    </row>
    <row r="62" spans="1:56" s="114" customFormat="1" x14ac:dyDescent="0.2">
      <c r="B62" s="177"/>
      <c r="D62" s="144"/>
      <c r="M62" s="143"/>
      <c r="N62" s="143"/>
      <c r="BD62" s="115"/>
    </row>
    <row r="63" spans="1:56" s="114" customFormat="1" x14ac:dyDescent="0.2">
      <c r="B63" s="177"/>
      <c r="F63" s="143"/>
      <c r="G63" s="143"/>
      <c r="BD63" s="115"/>
    </row>
    <row r="64" spans="1:56" s="114" customFormat="1" x14ac:dyDescent="0.2">
      <c r="B64" s="177"/>
      <c r="BD64" s="115"/>
    </row>
    <row r="65" spans="2:56" s="114" customFormat="1" x14ac:dyDescent="0.2">
      <c r="B65" s="177"/>
      <c r="BD65" s="115"/>
    </row>
    <row r="66" spans="2:56" s="114" customFormat="1" x14ac:dyDescent="0.2">
      <c r="B66" s="177"/>
      <c r="E66" s="144"/>
      <c r="F66" s="144"/>
      <c r="H66" s="144"/>
      <c r="I66" s="144"/>
      <c r="BD66" s="115"/>
    </row>
    <row r="67" spans="2:56" s="114" customFormat="1" x14ac:dyDescent="0.2">
      <c r="B67" s="177"/>
      <c r="E67" s="144"/>
      <c r="F67" s="144"/>
      <c r="H67" s="144"/>
      <c r="I67" s="144"/>
      <c r="BD67" s="115"/>
    </row>
    <row r="68" spans="2:56" s="114" customFormat="1" x14ac:dyDescent="0.2">
      <c r="B68" s="177"/>
      <c r="E68" s="144"/>
      <c r="F68" s="144"/>
      <c r="H68" s="144"/>
      <c r="I68" s="144"/>
      <c r="BD68" s="115"/>
    </row>
    <row r="69" spans="2:56" s="114" customFormat="1" x14ac:dyDescent="0.2">
      <c r="B69" s="177"/>
      <c r="E69" s="144"/>
      <c r="F69" s="144"/>
      <c r="H69" s="144"/>
      <c r="I69" s="144"/>
      <c r="BD69" s="115"/>
    </row>
    <row r="70" spans="2:56" s="114" customFormat="1" x14ac:dyDescent="0.2">
      <c r="B70" s="177"/>
      <c r="E70" s="144"/>
      <c r="F70" s="144"/>
      <c r="H70" s="144"/>
      <c r="I70" s="144"/>
      <c r="BD70" s="115"/>
    </row>
    <row r="71" spans="2:56" s="114" customFormat="1" x14ac:dyDescent="0.2">
      <c r="B71" s="177"/>
      <c r="E71" s="144"/>
      <c r="F71" s="144"/>
      <c r="H71" s="144"/>
      <c r="I71" s="144"/>
      <c r="BD71" s="115"/>
    </row>
    <row r="72" spans="2:56" s="114" customFormat="1" x14ac:dyDescent="0.2">
      <c r="B72" s="177"/>
      <c r="E72" s="144"/>
      <c r="F72" s="144"/>
      <c r="H72" s="144"/>
      <c r="I72" s="144"/>
      <c r="BD72" s="115"/>
    </row>
    <row r="73" spans="2:56" s="114" customFormat="1" x14ac:dyDescent="0.2">
      <c r="B73" s="177"/>
      <c r="E73" s="144"/>
      <c r="F73" s="144"/>
      <c r="H73" s="144"/>
      <c r="I73" s="144"/>
      <c r="BD73" s="115"/>
    </row>
    <row r="74" spans="2:56" s="114" customFormat="1" x14ac:dyDescent="0.2">
      <c r="B74" s="177"/>
      <c r="E74" s="144"/>
      <c r="F74" s="144"/>
      <c r="H74" s="144"/>
      <c r="I74" s="144"/>
      <c r="BD74" s="115"/>
    </row>
    <row r="75" spans="2:56" s="114" customFormat="1" x14ac:dyDescent="0.2">
      <c r="B75" s="177"/>
      <c r="E75" s="144"/>
      <c r="F75" s="144"/>
      <c r="H75" s="144"/>
      <c r="I75" s="144"/>
      <c r="BD75" s="115"/>
    </row>
    <row r="76" spans="2:56" s="114" customFormat="1" x14ac:dyDescent="0.2">
      <c r="B76" s="177"/>
      <c r="E76" s="144"/>
      <c r="F76" s="144"/>
      <c r="H76" s="144"/>
      <c r="I76" s="144"/>
      <c r="BD76" s="115"/>
    </row>
    <row r="77" spans="2:56" s="114" customFormat="1" x14ac:dyDescent="0.2">
      <c r="B77" s="177"/>
      <c r="E77" s="144"/>
      <c r="F77" s="144"/>
      <c r="H77" s="144"/>
      <c r="I77" s="144"/>
      <c r="BD77" s="115"/>
    </row>
    <row r="78" spans="2:56" s="114" customFormat="1" x14ac:dyDescent="0.2">
      <c r="B78" s="177"/>
      <c r="BD78" s="115"/>
    </row>
    <row r="79" spans="2:56" s="114" customFormat="1" x14ac:dyDescent="0.2">
      <c r="B79" s="177"/>
      <c r="BD79" s="115"/>
    </row>
    <row r="80" spans="2:56" s="114" customFormat="1" x14ac:dyDescent="0.2">
      <c r="B80" s="177"/>
      <c r="BD80" s="115"/>
    </row>
    <row r="81" spans="2:56" s="114" customFormat="1" x14ac:dyDescent="0.2">
      <c r="B81" s="177"/>
      <c r="BD81" s="115"/>
    </row>
    <row r="82" spans="2:56" s="114" customFormat="1" x14ac:dyDescent="0.2">
      <c r="B82" s="177"/>
      <c r="BD82" s="115"/>
    </row>
    <row r="83" spans="2:56" s="114" customFormat="1" x14ac:dyDescent="0.2">
      <c r="B83" s="177"/>
      <c r="BD83" s="115"/>
    </row>
    <row r="84" spans="2:56" s="114" customFormat="1" x14ac:dyDescent="0.2">
      <c r="B84" s="177"/>
      <c r="BD84" s="115"/>
    </row>
    <row r="85" spans="2:56" s="114" customFormat="1" x14ac:dyDescent="0.2">
      <c r="B85" s="177"/>
      <c r="BD85" s="115"/>
    </row>
    <row r="86" spans="2:56" s="114" customFormat="1" x14ac:dyDescent="0.2">
      <c r="B86" s="177"/>
      <c r="BD86" s="115"/>
    </row>
    <row r="87" spans="2:56" s="114" customFormat="1" x14ac:dyDescent="0.2">
      <c r="B87" s="177"/>
      <c r="BD87" s="115"/>
    </row>
    <row r="88" spans="2:56" s="114" customFormat="1" x14ac:dyDescent="0.2">
      <c r="B88" s="177"/>
      <c r="BD88" s="115"/>
    </row>
    <row r="89" spans="2:56" s="114" customFormat="1" x14ac:dyDescent="0.2">
      <c r="B89" s="177"/>
      <c r="BD89" s="115"/>
    </row>
    <row r="90" spans="2:56" s="114" customFormat="1" x14ac:dyDescent="0.2">
      <c r="B90" s="177"/>
      <c r="BD90" s="115"/>
    </row>
    <row r="91" spans="2:56" s="114" customFormat="1" x14ac:dyDescent="0.2">
      <c r="B91" s="177"/>
      <c r="BD91" s="115"/>
    </row>
    <row r="92" spans="2:56" s="114" customFormat="1" x14ac:dyDescent="0.2">
      <c r="B92" s="177"/>
      <c r="BD92" s="115"/>
    </row>
    <row r="93" spans="2:56" s="114" customFormat="1" x14ac:dyDescent="0.2">
      <c r="B93" s="177"/>
      <c r="BD93" s="115"/>
    </row>
    <row r="94" spans="2:56" s="114" customFormat="1" x14ac:dyDescent="0.2">
      <c r="B94" s="177"/>
      <c r="BD94" s="115"/>
    </row>
    <row r="95" spans="2:56" s="114" customFormat="1" x14ac:dyDescent="0.2">
      <c r="B95" s="177"/>
      <c r="BD95" s="115"/>
    </row>
    <row r="96" spans="2:56" s="114" customFormat="1" x14ac:dyDescent="0.2">
      <c r="B96" s="177"/>
      <c r="BD96" s="115"/>
    </row>
    <row r="97" spans="2:56" s="114" customFormat="1" x14ac:dyDescent="0.2">
      <c r="B97" s="177"/>
      <c r="BD97" s="115"/>
    </row>
    <row r="98" spans="2:56" s="114" customFormat="1" x14ac:dyDescent="0.2">
      <c r="B98" s="177"/>
      <c r="BD98" s="115"/>
    </row>
    <row r="99" spans="2:56" s="114" customFormat="1" x14ac:dyDescent="0.2">
      <c r="B99" s="177"/>
      <c r="BD99" s="115"/>
    </row>
    <row r="100" spans="2:56" s="114" customFormat="1" x14ac:dyDescent="0.2">
      <c r="B100" s="177"/>
      <c r="BD100" s="115"/>
    </row>
    <row r="101" spans="2:56" s="114" customFormat="1" x14ac:dyDescent="0.2">
      <c r="B101" s="177"/>
      <c r="BD101" s="115"/>
    </row>
    <row r="102" spans="2:56" s="114" customFormat="1" x14ac:dyDescent="0.2">
      <c r="B102" s="177"/>
      <c r="BD102" s="115"/>
    </row>
    <row r="103" spans="2:56" s="114" customFormat="1" x14ac:dyDescent="0.2">
      <c r="B103" s="177"/>
      <c r="BD103" s="115"/>
    </row>
    <row r="104" spans="2:56" s="114" customFormat="1" x14ac:dyDescent="0.2">
      <c r="B104" s="177"/>
      <c r="BD104" s="115"/>
    </row>
    <row r="105" spans="2:56" s="114" customFormat="1" x14ac:dyDescent="0.2">
      <c r="B105" s="177"/>
      <c r="BD105" s="115"/>
    </row>
    <row r="106" spans="2:56" s="114" customFormat="1" x14ac:dyDescent="0.2">
      <c r="B106" s="177"/>
      <c r="BD106" s="115"/>
    </row>
    <row r="107" spans="2:56" s="114" customFormat="1" x14ac:dyDescent="0.2">
      <c r="B107" s="177"/>
      <c r="BD107" s="115"/>
    </row>
    <row r="108" spans="2:56" s="114" customFormat="1" x14ac:dyDescent="0.2">
      <c r="B108" s="177"/>
      <c r="BD108" s="115"/>
    </row>
    <row r="109" spans="2:56" s="114" customFormat="1" x14ac:dyDescent="0.2">
      <c r="B109" s="177"/>
      <c r="BD109" s="115"/>
    </row>
    <row r="110" spans="2:56" s="114" customFormat="1" x14ac:dyDescent="0.2">
      <c r="B110" s="177"/>
      <c r="BD110" s="115"/>
    </row>
    <row r="111" spans="2:56" s="114" customFormat="1" x14ac:dyDescent="0.2">
      <c r="B111" s="177"/>
      <c r="BD111" s="115"/>
    </row>
    <row r="112" spans="2:56" s="114" customFormat="1" x14ac:dyDescent="0.2">
      <c r="B112" s="177"/>
      <c r="BD112" s="115"/>
    </row>
    <row r="113" spans="2:56" s="114" customFormat="1" x14ac:dyDescent="0.2">
      <c r="B113" s="177"/>
      <c r="BD113" s="115"/>
    </row>
    <row r="114" spans="2:56" s="114" customFormat="1" x14ac:dyDescent="0.2">
      <c r="B114" s="177"/>
      <c r="BD114" s="115"/>
    </row>
    <row r="115" spans="2:56" s="114" customFormat="1" x14ac:dyDescent="0.2">
      <c r="B115" s="177"/>
      <c r="BD115" s="115"/>
    </row>
    <row r="116" spans="2:56" s="114" customFormat="1" x14ac:dyDescent="0.2">
      <c r="B116" s="177"/>
      <c r="BD116" s="115"/>
    </row>
    <row r="117" spans="2:56" s="114" customFormat="1" x14ac:dyDescent="0.2">
      <c r="B117" s="177"/>
      <c r="BD117" s="115"/>
    </row>
    <row r="118" spans="2:56" s="114" customFormat="1" x14ac:dyDescent="0.2">
      <c r="B118" s="177"/>
      <c r="BD118" s="115"/>
    </row>
    <row r="119" spans="2:56" s="114" customFormat="1" x14ac:dyDescent="0.2">
      <c r="B119" s="177"/>
      <c r="BD119" s="115"/>
    </row>
    <row r="120" spans="2:56" s="114" customFormat="1" x14ac:dyDescent="0.2">
      <c r="B120" s="177"/>
      <c r="BD120" s="115"/>
    </row>
    <row r="121" spans="2:56" s="114" customFormat="1" x14ac:dyDescent="0.2">
      <c r="B121" s="177"/>
      <c r="BD121" s="115"/>
    </row>
    <row r="122" spans="2:56" s="114" customFormat="1" x14ac:dyDescent="0.2">
      <c r="B122" s="177"/>
      <c r="BD122" s="115"/>
    </row>
    <row r="123" spans="2:56" s="114" customFormat="1" x14ac:dyDescent="0.2">
      <c r="B123" s="177"/>
      <c r="BD123" s="115"/>
    </row>
    <row r="124" spans="2:56" s="114" customFormat="1" x14ac:dyDescent="0.2">
      <c r="B124" s="177"/>
      <c r="BD124" s="115"/>
    </row>
  </sheetData>
  <mergeCells count="18">
    <mergeCell ref="BC4:BD6"/>
    <mergeCell ref="AM5:AN6"/>
    <mergeCell ref="AO5:AP6"/>
    <mergeCell ref="AQ5:AR6"/>
    <mergeCell ref="AK5:AL6"/>
    <mergeCell ref="AS5:AT6"/>
    <mergeCell ref="AU5:AV6"/>
    <mergeCell ref="AW5:AX6"/>
    <mergeCell ref="AY5:AZ6"/>
    <mergeCell ref="BA5:BB6"/>
    <mergeCell ref="G5:H6"/>
    <mergeCell ref="I5:J6"/>
    <mergeCell ref="F1:G2"/>
    <mergeCell ref="K5:L6"/>
    <mergeCell ref="C5:F5"/>
    <mergeCell ref="C6:D6"/>
    <mergeCell ref="E6:F6"/>
    <mergeCell ref="A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8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ColWidth="9.140625" defaultRowHeight="14.25" x14ac:dyDescent="0.2"/>
  <cols>
    <col min="1" max="1" width="6.28515625" style="120" customWidth="1"/>
    <col min="2" max="2" width="31.5703125" style="172" customWidth="1"/>
    <col min="3" max="55" width="14.7109375" style="120" customWidth="1"/>
    <col min="56" max="56" width="20.5703125" style="123" customWidth="1"/>
    <col min="57" max="16384" width="9.140625" style="120"/>
  </cols>
  <sheetData>
    <row r="1" spans="1:56" ht="15" x14ac:dyDescent="0.25">
      <c r="A1" s="114"/>
      <c r="B1" s="177"/>
      <c r="C1" s="114"/>
      <c r="D1" s="114"/>
      <c r="E1" s="114"/>
      <c r="F1" s="213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</row>
    <row r="2" spans="1:56" ht="21.75" customHeight="1" x14ac:dyDescent="0.25">
      <c r="A2" s="114"/>
      <c r="B2" s="368" t="s">
        <v>0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</row>
    <row r="3" spans="1:56" ht="17.25" customHeight="1" thickBot="1" x14ac:dyDescent="0.3">
      <c r="A3" s="114"/>
      <c r="B3" s="370" t="s">
        <v>308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</row>
    <row r="4" spans="1:56" ht="20.25" customHeight="1" thickBot="1" x14ac:dyDescent="0.3">
      <c r="A4" s="396" t="s">
        <v>91</v>
      </c>
      <c r="B4" s="397"/>
      <c r="C4" s="371" t="s">
        <v>2</v>
      </c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3"/>
      <c r="AQ4" s="371" t="s">
        <v>3</v>
      </c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3"/>
      <c r="BC4" s="336" t="s">
        <v>4</v>
      </c>
      <c r="BD4" s="337"/>
    </row>
    <row r="5" spans="1:56" ht="24.75" customHeight="1" x14ac:dyDescent="0.2">
      <c r="A5" s="400" t="s">
        <v>5</v>
      </c>
      <c r="B5" s="403" t="s">
        <v>6</v>
      </c>
      <c r="C5" s="380" t="s">
        <v>7</v>
      </c>
      <c r="D5" s="374"/>
      <c r="E5" s="374"/>
      <c r="F5" s="374"/>
      <c r="G5" s="376" t="s">
        <v>8</v>
      </c>
      <c r="H5" s="406"/>
      <c r="I5" s="374" t="s">
        <v>9</v>
      </c>
      <c r="J5" s="374"/>
      <c r="K5" s="374" t="s">
        <v>10</v>
      </c>
      <c r="L5" s="374"/>
      <c r="M5" s="376" t="s">
        <v>11</v>
      </c>
      <c r="N5" s="377"/>
      <c r="O5" s="380" t="s">
        <v>12</v>
      </c>
      <c r="P5" s="374"/>
      <c r="Q5" s="374" t="s">
        <v>13</v>
      </c>
      <c r="R5" s="374"/>
      <c r="S5" s="374" t="s">
        <v>14</v>
      </c>
      <c r="T5" s="374"/>
      <c r="U5" s="382" t="s">
        <v>15</v>
      </c>
      <c r="V5" s="382"/>
      <c r="W5" s="382" t="s">
        <v>16</v>
      </c>
      <c r="X5" s="382"/>
      <c r="Y5" s="382" t="s">
        <v>17</v>
      </c>
      <c r="Z5" s="398"/>
      <c r="AA5" s="392" t="s">
        <v>18</v>
      </c>
      <c r="AB5" s="382"/>
      <c r="AC5" s="382" t="s">
        <v>19</v>
      </c>
      <c r="AD5" s="382"/>
      <c r="AE5" s="382" t="s">
        <v>20</v>
      </c>
      <c r="AF5" s="382"/>
      <c r="AG5" s="382" t="s">
        <v>21</v>
      </c>
      <c r="AH5" s="382"/>
      <c r="AI5" s="382" t="s">
        <v>22</v>
      </c>
      <c r="AJ5" s="382"/>
      <c r="AK5" s="382" t="s">
        <v>23</v>
      </c>
      <c r="AL5" s="398"/>
      <c r="AM5" s="384" t="s">
        <v>24</v>
      </c>
      <c r="AN5" s="377"/>
      <c r="AO5" s="387" t="s">
        <v>25</v>
      </c>
      <c r="AP5" s="388"/>
      <c r="AQ5" s="384" t="s">
        <v>26</v>
      </c>
      <c r="AR5" s="377"/>
      <c r="AS5" s="392" t="s">
        <v>27</v>
      </c>
      <c r="AT5" s="382"/>
      <c r="AU5" s="382" t="s">
        <v>28</v>
      </c>
      <c r="AV5" s="382"/>
      <c r="AW5" s="382" t="s">
        <v>29</v>
      </c>
      <c r="AX5" s="382"/>
      <c r="AY5" s="382" t="s">
        <v>30</v>
      </c>
      <c r="AZ5" s="398"/>
      <c r="BA5" s="384" t="s">
        <v>31</v>
      </c>
      <c r="BB5" s="377"/>
      <c r="BC5" s="338"/>
      <c r="BD5" s="339"/>
    </row>
    <row r="6" spans="1:56" ht="27" customHeight="1" x14ac:dyDescent="0.2">
      <c r="A6" s="401"/>
      <c r="B6" s="404"/>
      <c r="C6" s="381" t="s">
        <v>32</v>
      </c>
      <c r="D6" s="375"/>
      <c r="E6" s="375" t="s">
        <v>33</v>
      </c>
      <c r="F6" s="375"/>
      <c r="G6" s="407"/>
      <c r="H6" s="408"/>
      <c r="I6" s="375"/>
      <c r="J6" s="375"/>
      <c r="K6" s="375"/>
      <c r="L6" s="375"/>
      <c r="M6" s="378"/>
      <c r="N6" s="379"/>
      <c r="O6" s="381"/>
      <c r="P6" s="375"/>
      <c r="Q6" s="375"/>
      <c r="R6" s="375"/>
      <c r="S6" s="375"/>
      <c r="T6" s="375"/>
      <c r="U6" s="383"/>
      <c r="V6" s="383"/>
      <c r="W6" s="383"/>
      <c r="X6" s="383"/>
      <c r="Y6" s="383"/>
      <c r="Z6" s="399"/>
      <c r="AA6" s="39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99"/>
      <c r="AM6" s="385"/>
      <c r="AN6" s="386"/>
      <c r="AO6" s="389"/>
      <c r="AP6" s="390"/>
      <c r="AQ6" s="391"/>
      <c r="AR6" s="379"/>
      <c r="AS6" s="393"/>
      <c r="AT6" s="383"/>
      <c r="AU6" s="383"/>
      <c r="AV6" s="383"/>
      <c r="AW6" s="383"/>
      <c r="AX6" s="383"/>
      <c r="AY6" s="383"/>
      <c r="AZ6" s="399"/>
      <c r="BA6" s="385"/>
      <c r="BB6" s="386"/>
      <c r="BC6" s="340"/>
      <c r="BD6" s="341"/>
    </row>
    <row r="7" spans="1:56" ht="15.75" customHeight="1" thickBot="1" x14ac:dyDescent="0.25">
      <c r="A7" s="402"/>
      <c r="B7" s="405" t="s">
        <v>6</v>
      </c>
      <c r="C7" s="178" t="s">
        <v>34</v>
      </c>
      <c r="D7" s="179" t="s">
        <v>35</v>
      </c>
      <c r="E7" s="179" t="s">
        <v>34</v>
      </c>
      <c r="F7" s="179" t="s">
        <v>35</v>
      </c>
      <c r="G7" s="179" t="s">
        <v>34</v>
      </c>
      <c r="H7" s="179" t="s">
        <v>35</v>
      </c>
      <c r="I7" s="179" t="s">
        <v>34</v>
      </c>
      <c r="J7" s="179" t="s">
        <v>35</v>
      </c>
      <c r="K7" s="179" t="s">
        <v>34</v>
      </c>
      <c r="L7" s="179" t="s">
        <v>35</v>
      </c>
      <c r="M7" s="179" t="s">
        <v>34</v>
      </c>
      <c r="N7" s="180" t="s">
        <v>35</v>
      </c>
      <c r="O7" s="178" t="s">
        <v>34</v>
      </c>
      <c r="P7" s="179" t="s">
        <v>35</v>
      </c>
      <c r="Q7" s="179" t="s">
        <v>34</v>
      </c>
      <c r="R7" s="179" t="s">
        <v>35</v>
      </c>
      <c r="S7" s="179" t="s">
        <v>34</v>
      </c>
      <c r="T7" s="179" t="s">
        <v>35</v>
      </c>
      <c r="U7" s="179" t="s">
        <v>34</v>
      </c>
      <c r="V7" s="179" t="s">
        <v>35</v>
      </c>
      <c r="W7" s="179" t="s">
        <v>34</v>
      </c>
      <c r="X7" s="179" t="s">
        <v>35</v>
      </c>
      <c r="Y7" s="179" t="s">
        <v>34</v>
      </c>
      <c r="Z7" s="180" t="s">
        <v>35</v>
      </c>
      <c r="AA7" s="178" t="s">
        <v>34</v>
      </c>
      <c r="AB7" s="179" t="s">
        <v>35</v>
      </c>
      <c r="AC7" s="179" t="s">
        <v>34</v>
      </c>
      <c r="AD7" s="179" t="s">
        <v>35</v>
      </c>
      <c r="AE7" s="179" t="s">
        <v>34</v>
      </c>
      <c r="AF7" s="179" t="s">
        <v>35</v>
      </c>
      <c r="AG7" s="179" t="s">
        <v>34</v>
      </c>
      <c r="AH7" s="179" t="s">
        <v>35</v>
      </c>
      <c r="AI7" s="179" t="s">
        <v>34</v>
      </c>
      <c r="AJ7" s="179" t="s">
        <v>35</v>
      </c>
      <c r="AK7" s="179" t="s">
        <v>34</v>
      </c>
      <c r="AL7" s="180" t="s">
        <v>35</v>
      </c>
      <c r="AM7" s="178" t="s">
        <v>34</v>
      </c>
      <c r="AN7" s="180" t="s">
        <v>35</v>
      </c>
      <c r="AO7" s="178" t="s">
        <v>34</v>
      </c>
      <c r="AP7" s="180" t="s">
        <v>35</v>
      </c>
      <c r="AQ7" s="178" t="s">
        <v>34</v>
      </c>
      <c r="AR7" s="180" t="s">
        <v>35</v>
      </c>
      <c r="AS7" s="178" t="s">
        <v>34</v>
      </c>
      <c r="AT7" s="179" t="s">
        <v>35</v>
      </c>
      <c r="AU7" s="179" t="s">
        <v>34</v>
      </c>
      <c r="AV7" s="179" t="s">
        <v>35</v>
      </c>
      <c r="AW7" s="179" t="s">
        <v>34</v>
      </c>
      <c r="AX7" s="179" t="s">
        <v>35</v>
      </c>
      <c r="AY7" s="179" t="s">
        <v>34</v>
      </c>
      <c r="AZ7" s="180" t="s">
        <v>35</v>
      </c>
      <c r="BA7" s="178" t="s">
        <v>34</v>
      </c>
      <c r="BB7" s="180" t="s">
        <v>35</v>
      </c>
      <c r="BC7" s="140" t="s">
        <v>34</v>
      </c>
      <c r="BD7" s="142" t="s">
        <v>35</v>
      </c>
    </row>
    <row r="8" spans="1:56" s="114" customFormat="1" x14ac:dyDescent="0.2">
      <c r="A8" s="116">
        <v>1</v>
      </c>
      <c r="B8" s="145" t="s">
        <v>36</v>
      </c>
      <c r="C8" s="186">
        <f>'Crop Loan'!Y11</f>
        <v>12965</v>
      </c>
      <c r="D8" s="186">
        <f>'Crop Loan'!Z11</f>
        <v>8000</v>
      </c>
      <c r="E8" s="116">
        <v>3270</v>
      </c>
      <c r="F8" s="116">
        <v>5118</v>
      </c>
      <c r="G8" s="116">
        <v>1124</v>
      </c>
      <c r="H8" s="116">
        <v>1727.8957499999999</v>
      </c>
      <c r="I8" s="116">
        <v>240</v>
      </c>
      <c r="J8" s="116">
        <v>524.99250000000006</v>
      </c>
      <c r="K8" s="116">
        <v>61</v>
      </c>
      <c r="L8" s="116">
        <v>134.39999999999998</v>
      </c>
      <c r="M8" s="186">
        <f>C8+E8+I8+K8</f>
        <v>16536</v>
      </c>
      <c r="N8" s="186">
        <f>D8+F8+J8+L8</f>
        <v>13777.3925</v>
      </c>
      <c r="O8" s="116">
        <v>1466</v>
      </c>
      <c r="P8" s="116">
        <v>2222.0100000000002</v>
      </c>
      <c r="Q8" s="116">
        <v>154</v>
      </c>
      <c r="R8" s="116">
        <v>5925.49</v>
      </c>
      <c r="S8" s="116">
        <v>46</v>
      </c>
      <c r="T8" s="116">
        <v>562.29</v>
      </c>
      <c r="U8" s="116">
        <v>274</v>
      </c>
      <c r="V8" s="116">
        <v>3333.17</v>
      </c>
      <c r="W8" s="116">
        <v>529</v>
      </c>
      <c r="X8" s="116">
        <v>6291.45</v>
      </c>
      <c r="Y8" s="116">
        <f>O8+Q8+S8+U8+W8</f>
        <v>2469</v>
      </c>
      <c r="Z8" s="116">
        <f>P8+R8+T8+V8+X8</f>
        <v>18334.41</v>
      </c>
      <c r="AA8" s="116">
        <v>566</v>
      </c>
      <c r="AB8" s="116">
        <v>1611.8</v>
      </c>
      <c r="AC8" s="116">
        <v>193</v>
      </c>
      <c r="AD8" s="116">
        <v>1629.93</v>
      </c>
      <c r="AE8" s="116">
        <v>143</v>
      </c>
      <c r="AF8" s="116">
        <v>6106.19</v>
      </c>
      <c r="AG8" s="116">
        <v>757</v>
      </c>
      <c r="AH8" s="116">
        <v>2148.02</v>
      </c>
      <c r="AI8" s="116">
        <v>759</v>
      </c>
      <c r="AJ8" s="116">
        <v>2150.12</v>
      </c>
      <c r="AK8" s="116">
        <v>475</v>
      </c>
      <c r="AL8" s="116">
        <v>2694.3</v>
      </c>
      <c r="AM8" s="116">
        <f>M8+Y8+AA8+AC8+AE8+AG8+AI8+AK8</f>
        <v>21898</v>
      </c>
      <c r="AN8" s="116">
        <f>N8+Z8+AB8+AD8+AF8+AH8+AJ8+AL8</f>
        <v>48452.162500000006</v>
      </c>
      <c r="AO8" s="116">
        <v>3286</v>
      </c>
      <c r="AP8" s="116">
        <v>7696.33</v>
      </c>
      <c r="AQ8" s="116">
        <v>0</v>
      </c>
      <c r="AR8" s="116">
        <v>0</v>
      </c>
      <c r="AS8" s="116">
        <v>0</v>
      </c>
      <c r="AT8" s="116">
        <v>0</v>
      </c>
      <c r="AU8" s="116">
        <v>773</v>
      </c>
      <c r="AV8" s="116">
        <v>6864.84</v>
      </c>
      <c r="AW8" s="116">
        <v>0</v>
      </c>
      <c r="AX8" s="116">
        <v>0</v>
      </c>
      <c r="AY8" s="116">
        <v>7740</v>
      </c>
      <c r="AZ8" s="116">
        <v>20594.28</v>
      </c>
      <c r="BA8" s="116">
        <f>AQ8+AS8+AU8+AW8+AY8</f>
        <v>8513</v>
      </c>
      <c r="BB8" s="116">
        <v>27459.119999999999</v>
      </c>
      <c r="BC8" s="116">
        <v>30411</v>
      </c>
      <c r="BD8" s="116">
        <v>78767.98</v>
      </c>
    </row>
    <row r="9" spans="1:56" s="114" customFormat="1" x14ac:dyDescent="0.2">
      <c r="A9" s="116">
        <v>2</v>
      </c>
      <c r="B9" s="145" t="s">
        <v>37</v>
      </c>
      <c r="C9" s="186">
        <f>'Crop Loan'!Y12</f>
        <v>7339</v>
      </c>
      <c r="D9" s="186">
        <f>'Crop Loan'!Z12</f>
        <v>4900</v>
      </c>
      <c r="E9" s="116">
        <v>201</v>
      </c>
      <c r="F9" s="116">
        <v>400</v>
      </c>
      <c r="G9" s="116">
        <v>65</v>
      </c>
      <c r="H9" s="116">
        <v>102.57974999999999</v>
      </c>
      <c r="I9" s="116">
        <v>6</v>
      </c>
      <c r="J9" s="116">
        <v>11.925000000000001</v>
      </c>
      <c r="K9" s="116">
        <v>1</v>
      </c>
      <c r="L9" s="116">
        <v>1.4324999999999999</v>
      </c>
      <c r="M9" s="186">
        <f t="shared" ref="M9:M19" si="0">C9+E9+I9+K9</f>
        <v>7547</v>
      </c>
      <c r="N9" s="186">
        <f t="shared" ref="N9:N19" si="1">D9+F9+J9+L9</f>
        <v>5313.3575000000001</v>
      </c>
      <c r="O9" s="116">
        <v>334</v>
      </c>
      <c r="P9" s="116">
        <v>504.78</v>
      </c>
      <c r="Q9" s="116">
        <v>37</v>
      </c>
      <c r="R9" s="116">
        <v>1346.22</v>
      </c>
      <c r="S9" s="116">
        <v>10</v>
      </c>
      <c r="T9" s="116">
        <v>126.17</v>
      </c>
      <c r="U9" s="116">
        <v>64</v>
      </c>
      <c r="V9" s="116">
        <v>757.18</v>
      </c>
      <c r="W9" s="116">
        <v>120</v>
      </c>
      <c r="X9" s="116">
        <v>1430.36</v>
      </c>
      <c r="Y9" s="116">
        <f t="shared" ref="Y9:Y19" si="2">O9+Q9+S9+U9+W9</f>
        <v>565</v>
      </c>
      <c r="Z9" s="116">
        <f t="shared" ref="Z9:Z19" si="3">P9+R9+T9+V9+X9</f>
        <v>4164.71</v>
      </c>
      <c r="AA9" s="116">
        <v>126</v>
      </c>
      <c r="AB9" s="116">
        <v>361.45</v>
      </c>
      <c r="AC9" s="116">
        <v>42</v>
      </c>
      <c r="AD9" s="116">
        <v>365.72</v>
      </c>
      <c r="AE9" s="116">
        <v>33</v>
      </c>
      <c r="AF9" s="116">
        <v>1369.33</v>
      </c>
      <c r="AG9" s="116">
        <v>168</v>
      </c>
      <c r="AH9" s="116">
        <v>481.95</v>
      </c>
      <c r="AI9" s="116">
        <v>168</v>
      </c>
      <c r="AJ9" s="116">
        <v>481.95</v>
      </c>
      <c r="AK9" s="116">
        <v>106</v>
      </c>
      <c r="AL9" s="116">
        <v>602.46</v>
      </c>
      <c r="AM9" s="116">
        <f t="shared" ref="AM9:AM19" si="4">M9+Y9+AA9+AC9+AE9+AG9+AI9+AK9</f>
        <v>8755</v>
      </c>
      <c r="AN9" s="116">
        <f t="shared" ref="AN9:AN19" si="5">N9+Z9+AB9+AD9+AF9+AH9+AJ9+AL9</f>
        <v>13140.927500000002</v>
      </c>
      <c r="AO9" s="116">
        <v>1313</v>
      </c>
      <c r="AP9" s="116">
        <v>1831.82</v>
      </c>
      <c r="AQ9" s="116">
        <v>0</v>
      </c>
      <c r="AR9" s="116">
        <v>0</v>
      </c>
      <c r="AS9" s="116">
        <v>0</v>
      </c>
      <c r="AT9" s="116">
        <v>0</v>
      </c>
      <c r="AU9" s="116">
        <v>86</v>
      </c>
      <c r="AV9" s="116">
        <v>743.27</v>
      </c>
      <c r="AW9" s="116">
        <v>0</v>
      </c>
      <c r="AX9" s="116">
        <v>0</v>
      </c>
      <c r="AY9" s="116">
        <v>838</v>
      </c>
      <c r="AZ9" s="116">
        <v>2229.83</v>
      </c>
      <c r="BA9" s="116">
        <v>924</v>
      </c>
      <c r="BB9" s="116">
        <v>2973.1</v>
      </c>
      <c r="BC9" s="116">
        <v>9679</v>
      </c>
      <c r="BD9" s="116">
        <v>15185.28</v>
      </c>
    </row>
    <row r="10" spans="1:56" s="114" customFormat="1" x14ac:dyDescent="0.2">
      <c r="A10" s="116">
        <v>3</v>
      </c>
      <c r="B10" s="145" t="s">
        <v>38</v>
      </c>
      <c r="C10" s="186">
        <f>'Crop Loan'!Y13</f>
        <v>38946</v>
      </c>
      <c r="D10" s="186">
        <f>'Crop Loan'!Z13</f>
        <v>23300</v>
      </c>
      <c r="E10" s="116">
        <v>2366</v>
      </c>
      <c r="F10" s="116">
        <v>3750</v>
      </c>
      <c r="G10" s="116">
        <v>808</v>
      </c>
      <c r="H10" s="116">
        <v>1250</v>
      </c>
      <c r="I10" s="116">
        <v>154</v>
      </c>
      <c r="J10" s="116">
        <v>322.13249999999999</v>
      </c>
      <c r="K10" s="116">
        <v>60</v>
      </c>
      <c r="L10" s="116">
        <v>130.82249999999999</v>
      </c>
      <c r="M10" s="186">
        <f t="shared" si="0"/>
        <v>41526</v>
      </c>
      <c r="N10" s="186">
        <f t="shared" si="1"/>
        <v>27502.954999999998</v>
      </c>
      <c r="O10" s="116">
        <v>2307</v>
      </c>
      <c r="P10" s="116">
        <v>3480.63</v>
      </c>
      <c r="Q10" s="116">
        <v>242</v>
      </c>
      <c r="R10" s="116">
        <v>9083.24</v>
      </c>
      <c r="S10" s="116">
        <v>84</v>
      </c>
      <c r="T10" s="116">
        <v>848.02</v>
      </c>
      <c r="U10" s="116">
        <v>424</v>
      </c>
      <c r="V10" s="116">
        <v>5196.3</v>
      </c>
      <c r="W10" s="116">
        <v>864</v>
      </c>
      <c r="X10" s="116">
        <v>10381.34</v>
      </c>
      <c r="Y10" s="116">
        <f t="shared" si="2"/>
        <v>3921</v>
      </c>
      <c r="Z10" s="116">
        <f t="shared" si="3"/>
        <v>28989.53</v>
      </c>
      <c r="AA10" s="116">
        <v>668</v>
      </c>
      <c r="AB10" s="116">
        <v>1905.37</v>
      </c>
      <c r="AC10" s="116">
        <v>217</v>
      </c>
      <c r="AD10" s="116">
        <v>1889.74</v>
      </c>
      <c r="AE10" s="116">
        <v>168</v>
      </c>
      <c r="AF10" s="116">
        <v>7186.57</v>
      </c>
      <c r="AG10" s="116">
        <v>906</v>
      </c>
      <c r="AH10" s="116">
        <v>2564.9299999999998</v>
      </c>
      <c r="AI10" s="116">
        <v>896</v>
      </c>
      <c r="AJ10" s="116">
        <v>2534.4699999999998</v>
      </c>
      <c r="AK10" s="116">
        <v>555</v>
      </c>
      <c r="AL10" s="116">
        <v>3113.56</v>
      </c>
      <c r="AM10" s="116">
        <f t="shared" si="4"/>
        <v>48857</v>
      </c>
      <c r="AN10" s="116">
        <f t="shared" si="5"/>
        <v>75687.125</v>
      </c>
      <c r="AO10" s="116">
        <v>7329</v>
      </c>
      <c r="AP10" s="116">
        <v>11328.51</v>
      </c>
      <c r="AQ10" s="116">
        <v>0</v>
      </c>
      <c r="AR10" s="116">
        <v>0</v>
      </c>
      <c r="AS10" s="116">
        <v>0</v>
      </c>
      <c r="AT10" s="116">
        <v>0</v>
      </c>
      <c r="AU10" s="116">
        <v>314</v>
      </c>
      <c r="AV10" s="116">
        <v>2863.91</v>
      </c>
      <c r="AW10" s="116">
        <v>0</v>
      </c>
      <c r="AX10" s="116">
        <v>0</v>
      </c>
      <c r="AY10" s="116">
        <v>3395</v>
      </c>
      <c r="AZ10" s="116">
        <v>9041.0499999999993</v>
      </c>
      <c r="BA10" s="116">
        <v>3709</v>
      </c>
      <c r="BB10" s="116">
        <v>11904.96</v>
      </c>
      <c r="BC10" s="116">
        <v>52566</v>
      </c>
      <c r="BD10" s="116">
        <v>87428.34</v>
      </c>
    </row>
    <row r="11" spans="1:56" s="114" customFormat="1" x14ac:dyDescent="0.2">
      <c r="A11" s="116">
        <v>4</v>
      </c>
      <c r="B11" s="145" t="s">
        <v>39</v>
      </c>
      <c r="C11" s="186">
        <f>'Crop Loan'!Y14</f>
        <v>1989</v>
      </c>
      <c r="D11" s="186">
        <f>'Crop Loan'!Z14</f>
        <v>1200</v>
      </c>
      <c r="E11" s="116">
        <v>327</v>
      </c>
      <c r="F11" s="116">
        <v>620</v>
      </c>
      <c r="G11" s="116">
        <v>113</v>
      </c>
      <c r="H11" s="116">
        <v>180</v>
      </c>
      <c r="I11" s="116">
        <v>11</v>
      </c>
      <c r="J11" s="116">
        <v>27.27</v>
      </c>
      <c r="K11" s="116">
        <v>4</v>
      </c>
      <c r="L11" s="116">
        <v>8.0249999999999986</v>
      </c>
      <c r="M11" s="186">
        <f t="shared" si="0"/>
        <v>2331</v>
      </c>
      <c r="N11" s="186">
        <f t="shared" si="1"/>
        <v>1855.2950000000001</v>
      </c>
      <c r="O11" s="116">
        <v>1577</v>
      </c>
      <c r="P11" s="116">
        <v>2382.79</v>
      </c>
      <c r="Q11" s="116">
        <v>174</v>
      </c>
      <c r="R11" s="116">
        <v>6354.08</v>
      </c>
      <c r="S11" s="116">
        <v>48</v>
      </c>
      <c r="T11" s="116">
        <v>595.57000000000005</v>
      </c>
      <c r="U11" s="116">
        <v>297</v>
      </c>
      <c r="V11" s="116">
        <v>3574.01</v>
      </c>
      <c r="W11" s="116">
        <v>559</v>
      </c>
      <c r="X11" s="116">
        <v>6751.25</v>
      </c>
      <c r="Y11" s="116">
        <f t="shared" si="2"/>
        <v>2655</v>
      </c>
      <c r="Z11" s="116">
        <f t="shared" si="3"/>
        <v>19657.699999999997</v>
      </c>
      <c r="AA11" s="116">
        <v>425</v>
      </c>
      <c r="AB11" s="116">
        <v>1200.54</v>
      </c>
      <c r="AC11" s="116">
        <v>142</v>
      </c>
      <c r="AD11" s="116">
        <v>1214.58</v>
      </c>
      <c r="AE11" s="116">
        <v>107</v>
      </c>
      <c r="AF11" s="116">
        <v>4547.88</v>
      </c>
      <c r="AG11" s="116">
        <v>564</v>
      </c>
      <c r="AH11" s="116">
        <v>1600.64</v>
      </c>
      <c r="AI11" s="116">
        <v>564</v>
      </c>
      <c r="AJ11" s="116">
        <v>1600.64</v>
      </c>
      <c r="AK11" s="116">
        <v>349</v>
      </c>
      <c r="AL11" s="116">
        <v>2001.69</v>
      </c>
      <c r="AM11" s="116">
        <f t="shared" si="4"/>
        <v>7137</v>
      </c>
      <c r="AN11" s="116">
        <f t="shared" si="5"/>
        <v>33678.964999999997</v>
      </c>
      <c r="AO11" s="116">
        <v>1071</v>
      </c>
      <c r="AP11" s="116">
        <v>5072.91</v>
      </c>
      <c r="AQ11" s="116">
        <v>0</v>
      </c>
      <c r="AR11" s="116">
        <v>0</v>
      </c>
      <c r="AS11" s="116">
        <v>0</v>
      </c>
      <c r="AT11" s="116">
        <v>0</v>
      </c>
      <c r="AU11" s="116">
        <v>176</v>
      </c>
      <c r="AV11" s="116">
        <v>1554.99</v>
      </c>
      <c r="AW11" s="116">
        <v>0</v>
      </c>
      <c r="AX11" s="116">
        <v>0</v>
      </c>
      <c r="AY11" s="116">
        <v>1752</v>
      </c>
      <c r="AZ11" s="116">
        <v>4664.9399999999996</v>
      </c>
      <c r="BA11" s="116">
        <v>1928</v>
      </c>
      <c r="BB11" s="116">
        <v>6219.93</v>
      </c>
      <c r="BC11" s="116">
        <v>9065</v>
      </c>
      <c r="BD11" s="116">
        <v>40039.339999999997</v>
      </c>
    </row>
    <row r="12" spans="1:56" s="114" customFormat="1" x14ac:dyDescent="0.2">
      <c r="A12" s="116">
        <v>5</v>
      </c>
      <c r="B12" s="145" t="s">
        <v>40</v>
      </c>
      <c r="C12" s="186">
        <f>'Crop Loan'!Y15</f>
        <v>10132</v>
      </c>
      <c r="D12" s="186">
        <f>'Crop Loan'!Z15</f>
        <v>6200</v>
      </c>
      <c r="E12" s="116">
        <v>961</v>
      </c>
      <c r="F12" s="116">
        <v>1500</v>
      </c>
      <c r="G12" s="116">
        <v>332</v>
      </c>
      <c r="H12" s="116">
        <v>515</v>
      </c>
      <c r="I12" s="116">
        <v>39</v>
      </c>
      <c r="J12" s="116">
        <v>94.717500000000001</v>
      </c>
      <c r="K12" s="116">
        <v>19</v>
      </c>
      <c r="L12" s="116">
        <v>36.105000000000004</v>
      </c>
      <c r="M12" s="186">
        <f t="shared" si="0"/>
        <v>11151</v>
      </c>
      <c r="N12" s="186">
        <f t="shared" si="1"/>
        <v>7830.8224999999993</v>
      </c>
      <c r="O12" s="116">
        <v>1137</v>
      </c>
      <c r="P12" s="116">
        <v>1725.14</v>
      </c>
      <c r="Q12" s="116">
        <v>144</v>
      </c>
      <c r="R12" s="116">
        <v>5382.69</v>
      </c>
      <c r="S12" s="116">
        <v>40</v>
      </c>
      <c r="T12" s="116">
        <v>514.41999999999996</v>
      </c>
      <c r="U12" s="116">
        <v>198</v>
      </c>
      <c r="V12" s="116">
        <v>2407.34</v>
      </c>
      <c r="W12" s="116">
        <v>384</v>
      </c>
      <c r="X12" s="116">
        <v>4547.72</v>
      </c>
      <c r="Y12" s="116">
        <f t="shared" si="2"/>
        <v>1903</v>
      </c>
      <c r="Z12" s="116">
        <f t="shared" si="3"/>
        <v>14577.310000000001</v>
      </c>
      <c r="AA12" s="116">
        <v>318</v>
      </c>
      <c r="AB12" s="116">
        <v>899.48</v>
      </c>
      <c r="AC12" s="116">
        <v>113</v>
      </c>
      <c r="AD12" s="116">
        <v>936.04</v>
      </c>
      <c r="AE12" s="116">
        <v>97</v>
      </c>
      <c r="AF12" s="116">
        <v>4152.67</v>
      </c>
      <c r="AG12" s="116">
        <v>435</v>
      </c>
      <c r="AH12" s="116">
        <v>1241.83</v>
      </c>
      <c r="AI12" s="116">
        <v>460</v>
      </c>
      <c r="AJ12" s="116">
        <v>1315.02</v>
      </c>
      <c r="AK12" s="116">
        <v>272</v>
      </c>
      <c r="AL12" s="116">
        <v>1499.21</v>
      </c>
      <c r="AM12" s="116">
        <f t="shared" si="4"/>
        <v>14749</v>
      </c>
      <c r="AN12" s="116">
        <f t="shared" si="5"/>
        <v>32452.382500000003</v>
      </c>
      <c r="AO12" s="116">
        <v>2214</v>
      </c>
      <c r="AP12" s="116">
        <v>4902.55</v>
      </c>
      <c r="AQ12" s="116">
        <v>0</v>
      </c>
      <c r="AR12" s="116">
        <v>0</v>
      </c>
      <c r="AS12" s="116">
        <v>0</v>
      </c>
      <c r="AT12" s="116">
        <v>0</v>
      </c>
      <c r="AU12" s="116">
        <v>322</v>
      </c>
      <c r="AV12" s="116">
        <v>2808.59</v>
      </c>
      <c r="AW12" s="116">
        <v>0</v>
      </c>
      <c r="AX12" s="116">
        <v>0</v>
      </c>
      <c r="AY12" s="116">
        <v>3455</v>
      </c>
      <c r="AZ12" s="116">
        <v>9187.0499999999993</v>
      </c>
      <c r="BA12" s="116">
        <v>3777</v>
      </c>
      <c r="BB12" s="116">
        <v>11995.64</v>
      </c>
      <c r="BC12" s="116">
        <v>18526</v>
      </c>
      <c r="BD12" s="116">
        <v>44679.31</v>
      </c>
    </row>
    <row r="13" spans="1:56" s="114" customFormat="1" x14ac:dyDescent="0.2">
      <c r="A13" s="116">
        <v>6</v>
      </c>
      <c r="B13" s="145" t="s">
        <v>41</v>
      </c>
      <c r="C13" s="186">
        <f>'Crop Loan'!Y16</f>
        <v>2866</v>
      </c>
      <c r="D13" s="186">
        <f>'Crop Loan'!Z16</f>
        <v>1700</v>
      </c>
      <c r="E13" s="116">
        <v>313</v>
      </c>
      <c r="F13" s="116">
        <v>500</v>
      </c>
      <c r="G13" s="116">
        <v>109</v>
      </c>
      <c r="H13" s="116">
        <v>170</v>
      </c>
      <c r="I13" s="116">
        <v>12</v>
      </c>
      <c r="J13" s="116">
        <v>26.962500000000002</v>
      </c>
      <c r="K13" s="116">
        <v>9</v>
      </c>
      <c r="L13" s="116">
        <v>21.105</v>
      </c>
      <c r="M13" s="186">
        <f t="shared" si="0"/>
        <v>3200</v>
      </c>
      <c r="N13" s="186">
        <f t="shared" si="1"/>
        <v>2248.0675000000001</v>
      </c>
      <c r="O13" s="116">
        <v>674</v>
      </c>
      <c r="P13" s="116">
        <v>1022.14</v>
      </c>
      <c r="Q13" s="116">
        <v>71</v>
      </c>
      <c r="R13" s="116">
        <v>2726.04</v>
      </c>
      <c r="S13" s="116">
        <v>21</v>
      </c>
      <c r="T13" s="116">
        <v>255.58</v>
      </c>
      <c r="U13" s="116">
        <v>127</v>
      </c>
      <c r="V13" s="116">
        <v>1533.43</v>
      </c>
      <c r="W13" s="116">
        <v>241</v>
      </c>
      <c r="X13" s="116">
        <v>2896.41</v>
      </c>
      <c r="Y13" s="116">
        <f t="shared" si="2"/>
        <v>1134</v>
      </c>
      <c r="Z13" s="116">
        <f t="shared" si="3"/>
        <v>8433.5999999999985</v>
      </c>
      <c r="AA13" s="116">
        <v>210</v>
      </c>
      <c r="AB13" s="116">
        <v>596.55999999999995</v>
      </c>
      <c r="AC13" s="116">
        <v>73</v>
      </c>
      <c r="AD13" s="116">
        <v>603.66999999999996</v>
      </c>
      <c r="AE13" s="116">
        <v>53</v>
      </c>
      <c r="AF13" s="116">
        <v>2260.16</v>
      </c>
      <c r="AG13" s="116">
        <v>280</v>
      </c>
      <c r="AH13" s="116">
        <v>795.51</v>
      </c>
      <c r="AI13" s="116">
        <v>280</v>
      </c>
      <c r="AJ13" s="116">
        <v>795.51</v>
      </c>
      <c r="AK13" s="116">
        <v>174</v>
      </c>
      <c r="AL13" s="116">
        <v>994.37</v>
      </c>
      <c r="AM13" s="116">
        <f t="shared" si="4"/>
        <v>5404</v>
      </c>
      <c r="AN13" s="116">
        <f t="shared" si="5"/>
        <v>16727.447499999998</v>
      </c>
      <c r="AO13" s="116">
        <v>810</v>
      </c>
      <c r="AP13" s="116">
        <v>2534.42</v>
      </c>
      <c r="AQ13" s="116">
        <v>0</v>
      </c>
      <c r="AR13" s="116">
        <v>0</v>
      </c>
      <c r="AS13" s="116">
        <v>0</v>
      </c>
      <c r="AT13" s="116">
        <v>0</v>
      </c>
      <c r="AU13" s="116">
        <v>180</v>
      </c>
      <c r="AV13" s="116">
        <v>1584.57</v>
      </c>
      <c r="AW13" s="116">
        <v>0</v>
      </c>
      <c r="AX13" s="116">
        <v>0</v>
      </c>
      <c r="AY13" s="116">
        <v>1787</v>
      </c>
      <c r="AZ13" s="116">
        <v>4753.54</v>
      </c>
      <c r="BA13" s="116">
        <v>1967</v>
      </c>
      <c r="BB13" s="116">
        <v>6338.11</v>
      </c>
      <c r="BC13" s="116">
        <v>7371</v>
      </c>
      <c r="BD13" s="116">
        <v>23234.240000000002</v>
      </c>
    </row>
    <row r="14" spans="1:56" s="114" customFormat="1" x14ac:dyDescent="0.2">
      <c r="A14" s="116">
        <v>7</v>
      </c>
      <c r="B14" s="145" t="s">
        <v>42</v>
      </c>
      <c r="C14" s="186">
        <f>'Crop Loan'!Y17</f>
        <v>0</v>
      </c>
      <c r="D14" s="186">
        <f>'Crop Loan'!Z17</f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  <c r="M14" s="186">
        <f t="shared" si="0"/>
        <v>0</v>
      </c>
      <c r="N14" s="186">
        <f t="shared" si="1"/>
        <v>0</v>
      </c>
      <c r="O14" s="116">
        <v>833</v>
      </c>
      <c r="P14" s="116">
        <v>1262</v>
      </c>
      <c r="Q14" s="116">
        <v>89</v>
      </c>
      <c r="R14" s="116">
        <v>3365.4</v>
      </c>
      <c r="S14" s="116">
        <v>26</v>
      </c>
      <c r="T14" s="116">
        <v>315.5</v>
      </c>
      <c r="U14" s="116">
        <v>157</v>
      </c>
      <c r="V14" s="116">
        <v>1893.04</v>
      </c>
      <c r="W14" s="116">
        <v>295</v>
      </c>
      <c r="X14" s="116">
        <v>3575.75</v>
      </c>
      <c r="Y14" s="116">
        <f t="shared" si="2"/>
        <v>1400</v>
      </c>
      <c r="Z14" s="116">
        <f t="shared" si="3"/>
        <v>10411.689999999999</v>
      </c>
      <c r="AA14" s="116">
        <v>96</v>
      </c>
      <c r="AB14" s="116">
        <v>273.01</v>
      </c>
      <c r="AC14" s="116">
        <v>32</v>
      </c>
      <c r="AD14" s="116">
        <v>276.25</v>
      </c>
      <c r="AE14" s="116">
        <v>24</v>
      </c>
      <c r="AF14" s="116">
        <v>1034.24</v>
      </c>
      <c r="AG14" s="116">
        <v>128</v>
      </c>
      <c r="AH14" s="116">
        <v>364.03</v>
      </c>
      <c r="AI14" s="116">
        <v>128</v>
      </c>
      <c r="AJ14" s="116">
        <v>364.03</v>
      </c>
      <c r="AK14" s="116">
        <v>80</v>
      </c>
      <c r="AL14" s="116">
        <v>455.02</v>
      </c>
      <c r="AM14" s="116">
        <f t="shared" si="4"/>
        <v>1888</v>
      </c>
      <c r="AN14" s="116">
        <f t="shared" si="5"/>
        <v>13178.27</v>
      </c>
      <c r="AO14" s="116">
        <v>283</v>
      </c>
      <c r="AP14" s="116">
        <v>1976.74</v>
      </c>
      <c r="AQ14" s="116">
        <v>0</v>
      </c>
      <c r="AR14" s="116">
        <v>0</v>
      </c>
      <c r="AS14" s="116">
        <v>0</v>
      </c>
      <c r="AT14" s="116">
        <v>0</v>
      </c>
      <c r="AU14" s="116">
        <v>55</v>
      </c>
      <c r="AV14" s="116">
        <v>494.5</v>
      </c>
      <c r="AW14" s="116">
        <v>0</v>
      </c>
      <c r="AX14" s="116">
        <v>0</v>
      </c>
      <c r="AY14" s="116">
        <v>557</v>
      </c>
      <c r="AZ14" s="116">
        <v>1483.46</v>
      </c>
      <c r="BA14" s="116">
        <v>612</v>
      </c>
      <c r="BB14" s="116">
        <v>1977.96</v>
      </c>
      <c r="BC14" s="116">
        <v>2500</v>
      </c>
      <c r="BD14" s="116">
        <v>15156.23</v>
      </c>
    </row>
    <row r="15" spans="1:56" s="114" customFormat="1" x14ac:dyDescent="0.2">
      <c r="A15" s="116">
        <v>8</v>
      </c>
      <c r="B15" s="145" t="s">
        <v>43</v>
      </c>
      <c r="C15" s="186">
        <f>'Crop Loan'!Y18</f>
        <v>0</v>
      </c>
      <c r="D15" s="186">
        <f>'Crop Loan'!Z18</f>
        <v>0</v>
      </c>
      <c r="E15" s="116">
        <v>0</v>
      </c>
      <c r="F15" s="116">
        <v>0</v>
      </c>
      <c r="G15" s="116">
        <v>0</v>
      </c>
      <c r="H15" s="116">
        <v>0</v>
      </c>
      <c r="I15" s="116">
        <v>0</v>
      </c>
      <c r="J15" s="116">
        <v>0</v>
      </c>
      <c r="K15" s="116">
        <v>0</v>
      </c>
      <c r="L15" s="116">
        <v>0</v>
      </c>
      <c r="M15" s="186">
        <f t="shared" si="0"/>
        <v>0</v>
      </c>
      <c r="N15" s="186">
        <f t="shared" si="1"/>
        <v>0</v>
      </c>
      <c r="O15" s="116">
        <v>152</v>
      </c>
      <c r="P15" s="116">
        <v>229.61</v>
      </c>
      <c r="Q15" s="116">
        <v>17</v>
      </c>
      <c r="R15" s="116">
        <v>612.27</v>
      </c>
      <c r="S15" s="116">
        <v>5</v>
      </c>
      <c r="T15" s="116">
        <v>57.39</v>
      </c>
      <c r="U15" s="116">
        <v>28</v>
      </c>
      <c r="V15" s="116">
        <v>344.42</v>
      </c>
      <c r="W15" s="116">
        <v>54</v>
      </c>
      <c r="X15" s="116">
        <v>650.49</v>
      </c>
      <c r="Y15" s="116">
        <f t="shared" si="2"/>
        <v>256</v>
      </c>
      <c r="Z15" s="116">
        <f t="shared" si="3"/>
        <v>1894.18</v>
      </c>
      <c r="AA15" s="116">
        <v>13</v>
      </c>
      <c r="AB15" s="116">
        <v>37.5</v>
      </c>
      <c r="AC15" s="116">
        <v>5</v>
      </c>
      <c r="AD15" s="116">
        <v>37.96</v>
      </c>
      <c r="AE15" s="116">
        <v>3</v>
      </c>
      <c r="AF15" s="116">
        <v>142.08000000000001</v>
      </c>
      <c r="AG15" s="116">
        <v>18</v>
      </c>
      <c r="AH15" s="116">
        <v>49.99</v>
      </c>
      <c r="AI15" s="116">
        <v>18</v>
      </c>
      <c r="AJ15" s="116">
        <v>49.99</v>
      </c>
      <c r="AK15" s="116">
        <v>11</v>
      </c>
      <c r="AL15" s="116">
        <v>62.49</v>
      </c>
      <c r="AM15" s="116">
        <f t="shared" si="4"/>
        <v>324</v>
      </c>
      <c r="AN15" s="116">
        <f t="shared" si="5"/>
        <v>2274.1899999999996</v>
      </c>
      <c r="AO15" s="116">
        <v>49</v>
      </c>
      <c r="AP15" s="116">
        <v>341.13</v>
      </c>
      <c r="AQ15" s="116">
        <v>0</v>
      </c>
      <c r="AR15" s="116">
        <v>0</v>
      </c>
      <c r="AS15" s="116">
        <v>0</v>
      </c>
      <c r="AT15" s="116">
        <v>0</v>
      </c>
      <c r="AU15" s="116">
        <v>55</v>
      </c>
      <c r="AV15" s="116">
        <v>494.49</v>
      </c>
      <c r="AW15" s="116">
        <v>0</v>
      </c>
      <c r="AX15" s="116">
        <v>0</v>
      </c>
      <c r="AY15" s="116">
        <v>557</v>
      </c>
      <c r="AZ15" s="116">
        <v>1483.45</v>
      </c>
      <c r="BA15" s="116">
        <v>612</v>
      </c>
      <c r="BB15" s="116">
        <v>1977.94</v>
      </c>
      <c r="BC15" s="116">
        <v>936</v>
      </c>
      <c r="BD15" s="116">
        <v>4252.13</v>
      </c>
    </row>
    <row r="16" spans="1:56" s="114" customFormat="1" x14ac:dyDescent="0.2">
      <c r="A16" s="116">
        <v>9</v>
      </c>
      <c r="B16" s="145" t="s">
        <v>44</v>
      </c>
      <c r="C16" s="186">
        <f>'Crop Loan'!Y19</f>
        <v>1675</v>
      </c>
      <c r="D16" s="186">
        <f>'Crop Loan'!Z19</f>
        <v>1100</v>
      </c>
      <c r="E16" s="116">
        <v>99</v>
      </c>
      <c r="F16" s="116">
        <v>220</v>
      </c>
      <c r="G16" s="116">
        <v>34</v>
      </c>
      <c r="H16" s="116">
        <v>55</v>
      </c>
      <c r="I16" s="116">
        <v>1</v>
      </c>
      <c r="J16" s="116">
        <v>1.59</v>
      </c>
      <c r="K16" s="116">
        <v>0</v>
      </c>
      <c r="L16" s="116">
        <v>0</v>
      </c>
      <c r="M16" s="186">
        <f t="shared" si="0"/>
        <v>1775</v>
      </c>
      <c r="N16" s="186">
        <f t="shared" si="1"/>
        <v>1321.59</v>
      </c>
      <c r="O16" s="116">
        <v>593</v>
      </c>
      <c r="P16" s="116">
        <v>897.86</v>
      </c>
      <c r="Q16" s="116">
        <v>65</v>
      </c>
      <c r="R16" s="116">
        <v>2394.41</v>
      </c>
      <c r="S16" s="116">
        <v>17</v>
      </c>
      <c r="T16" s="116">
        <v>224.52</v>
      </c>
      <c r="U16" s="116">
        <v>116</v>
      </c>
      <c r="V16" s="116">
        <v>1346.9</v>
      </c>
      <c r="W16" s="116">
        <v>210</v>
      </c>
      <c r="X16" s="116">
        <v>2544.0300000000002</v>
      </c>
      <c r="Y16" s="116">
        <f t="shared" si="2"/>
        <v>1001</v>
      </c>
      <c r="Z16" s="116">
        <f t="shared" si="3"/>
        <v>7407.7200000000012</v>
      </c>
      <c r="AA16" s="116">
        <v>230</v>
      </c>
      <c r="AB16" s="116">
        <v>654.05999999999995</v>
      </c>
      <c r="AC16" s="116">
        <v>80</v>
      </c>
      <c r="AD16" s="116">
        <v>661.83</v>
      </c>
      <c r="AE16" s="116">
        <v>58</v>
      </c>
      <c r="AF16" s="116">
        <v>2477.77</v>
      </c>
      <c r="AG16" s="116">
        <v>306</v>
      </c>
      <c r="AH16" s="116">
        <v>872.15</v>
      </c>
      <c r="AI16" s="116">
        <v>306</v>
      </c>
      <c r="AJ16" s="116">
        <v>871.85</v>
      </c>
      <c r="AK16" s="116">
        <v>191</v>
      </c>
      <c r="AL16" s="116">
        <v>1090.1199999999999</v>
      </c>
      <c r="AM16" s="116">
        <f t="shared" si="4"/>
        <v>3947</v>
      </c>
      <c r="AN16" s="116">
        <f t="shared" si="5"/>
        <v>15357.09</v>
      </c>
      <c r="AO16" s="116">
        <v>592</v>
      </c>
      <c r="AP16" s="116">
        <v>2276.8000000000002</v>
      </c>
      <c r="AQ16" s="116">
        <v>0</v>
      </c>
      <c r="AR16" s="116">
        <v>0</v>
      </c>
      <c r="AS16" s="116">
        <v>0</v>
      </c>
      <c r="AT16" s="116">
        <v>0</v>
      </c>
      <c r="AU16" s="116">
        <v>121</v>
      </c>
      <c r="AV16" s="116">
        <v>1062.1199999999999</v>
      </c>
      <c r="AW16" s="116">
        <v>0</v>
      </c>
      <c r="AX16" s="116">
        <v>0</v>
      </c>
      <c r="AY16" s="116">
        <v>1196</v>
      </c>
      <c r="AZ16" s="116">
        <v>3186.27</v>
      </c>
      <c r="BA16" s="116">
        <v>1317</v>
      </c>
      <c r="BB16" s="116">
        <v>4248.3900000000003</v>
      </c>
      <c r="BC16" s="116">
        <v>5264</v>
      </c>
      <c r="BD16" s="116">
        <v>19427.03</v>
      </c>
    </row>
    <row r="17" spans="1:56" s="114" customFormat="1" x14ac:dyDescent="0.2">
      <c r="A17" s="116">
        <v>10</v>
      </c>
      <c r="B17" s="145" t="s">
        <v>45</v>
      </c>
      <c r="C17" s="186">
        <f>'Crop Loan'!Y20</f>
        <v>59128</v>
      </c>
      <c r="D17" s="186">
        <f>'Crop Loan'!Z20</f>
        <v>35465</v>
      </c>
      <c r="E17" s="116">
        <v>7900</v>
      </c>
      <c r="F17" s="116">
        <v>12300</v>
      </c>
      <c r="G17" s="116">
        <v>2761</v>
      </c>
      <c r="H17" s="116">
        <v>4250</v>
      </c>
      <c r="I17" s="116">
        <v>560</v>
      </c>
      <c r="J17" s="116">
        <v>1219.0274999999999</v>
      </c>
      <c r="K17" s="116">
        <v>147</v>
      </c>
      <c r="L17" s="116">
        <v>320.8725</v>
      </c>
      <c r="M17" s="186">
        <f t="shared" si="0"/>
        <v>67735</v>
      </c>
      <c r="N17" s="186">
        <f t="shared" si="1"/>
        <v>49304.899999999994</v>
      </c>
      <c r="O17" s="116">
        <v>7728</v>
      </c>
      <c r="P17" s="116">
        <v>11710.63</v>
      </c>
      <c r="Q17" s="116">
        <v>847</v>
      </c>
      <c r="R17" s="116">
        <v>31876.26</v>
      </c>
      <c r="S17" s="116">
        <v>214</v>
      </c>
      <c r="T17" s="116">
        <v>2709.26</v>
      </c>
      <c r="U17" s="116">
        <v>1497</v>
      </c>
      <c r="V17" s="116">
        <v>18041.990000000002</v>
      </c>
      <c r="W17" s="116">
        <v>2885</v>
      </c>
      <c r="X17" s="116">
        <v>35009.89</v>
      </c>
      <c r="Y17" s="116">
        <f t="shared" si="2"/>
        <v>13171</v>
      </c>
      <c r="Z17" s="116">
        <f t="shared" si="3"/>
        <v>99348.03</v>
      </c>
      <c r="AA17" s="116">
        <v>2988</v>
      </c>
      <c r="AB17" s="116">
        <v>8527.2999999999993</v>
      </c>
      <c r="AC17" s="116">
        <v>1050</v>
      </c>
      <c r="AD17" s="116">
        <v>8918.52</v>
      </c>
      <c r="AE17" s="116">
        <v>791</v>
      </c>
      <c r="AF17" s="116">
        <v>33433.22</v>
      </c>
      <c r="AG17" s="116">
        <v>3999</v>
      </c>
      <c r="AH17" s="116">
        <v>11368.84</v>
      </c>
      <c r="AI17" s="116">
        <v>4141</v>
      </c>
      <c r="AJ17" s="116">
        <v>11773.47</v>
      </c>
      <c r="AK17" s="116">
        <v>2572</v>
      </c>
      <c r="AL17" s="116">
        <v>14555.06</v>
      </c>
      <c r="AM17" s="116">
        <f t="shared" si="4"/>
        <v>96447</v>
      </c>
      <c r="AN17" s="116">
        <f t="shared" si="5"/>
        <v>237229.33999999997</v>
      </c>
      <c r="AO17" s="116">
        <v>14466</v>
      </c>
      <c r="AP17" s="116">
        <v>36372.92</v>
      </c>
      <c r="AQ17" s="116">
        <v>0</v>
      </c>
      <c r="AR17" s="116">
        <v>0</v>
      </c>
      <c r="AS17" s="116">
        <v>0</v>
      </c>
      <c r="AT17" s="116">
        <v>0</v>
      </c>
      <c r="AU17" s="116">
        <v>739</v>
      </c>
      <c r="AV17" s="116">
        <v>6590.67</v>
      </c>
      <c r="AW17" s="116">
        <v>0</v>
      </c>
      <c r="AX17" s="116">
        <v>0</v>
      </c>
      <c r="AY17" s="116">
        <v>7878</v>
      </c>
      <c r="AZ17" s="116">
        <v>20990.82</v>
      </c>
      <c r="BA17" s="116">
        <v>8617</v>
      </c>
      <c r="BB17" s="116">
        <v>27581.49</v>
      </c>
      <c r="BC17" s="116">
        <v>105064</v>
      </c>
      <c r="BD17" s="116">
        <v>270067.65999999997</v>
      </c>
    </row>
    <row r="18" spans="1:56" s="114" customFormat="1" x14ac:dyDescent="0.2">
      <c r="A18" s="116">
        <v>11</v>
      </c>
      <c r="B18" s="145" t="s">
        <v>46</v>
      </c>
      <c r="C18" s="186">
        <f>'Crop Loan'!Y21</f>
        <v>0</v>
      </c>
      <c r="D18" s="186">
        <f>'Crop Loan'!Z21</f>
        <v>0</v>
      </c>
      <c r="E18" s="116">
        <v>0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  <c r="M18" s="186">
        <f t="shared" si="0"/>
        <v>0</v>
      </c>
      <c r="N18" s="186">
        <f t="shared" si="1"/>
        <v>0</v>
      </c>
      <c r="O18" s="116">
        <v>35</v>
      </c>
      <c r="P18" s="116">
        <v>50.5</v>
      </c>
      <c r="Q18" s="116">
        <v>3</v>
      </c>
      <c r="R18" s="116">
        <v>134.65</v>
      </c>
      <c r="S18" s="116">
        <v>2</v>
      </c>
      <c r="T18" s="116">
        <v>12.6</v>
      </c>
      <c r="U18" s="116">
        <v>5</v>
      </c>
      <c r="V18" s="116">
        <v>75.73</v>
      </c>
      <c r="W18" s="116">
        <v>12</v>
      </c>
      <c r="X18" s="116">
        <v>143</v>
      </c>
      <c r="Y18" s="116">
        <f t="shared" si="2"/>
        <v>57</v>
      </c>
      <c r="Z18" s="116">
        <f t="shared" si="3"/>
        <v>416.48</v>
      </c>
      <c r="AA18" s="116">
        <v>65</v>
      </c>
      <c r="AB18" s="116">
        <v>185.63</v>
      </c>
      <c r="AC18" s="116">
        <v>22</v>
      </c>
      <c r="AD18" s="116">
        <v>187.83</v>
      </c>
      <c r="AE18" s="116">
        <v>17</v>
      </c>
      <c r="AF18" s="116">
        <v>703.27</v>
      </c>
      <c r="AG18" s="116">
        <v>87</v>
      </c>
      <c r="AH18" s="116">
        <v>247.54</v>
      </c>
      <c r="AI18" s="116">
        <v>87</v>
      </c>
      <c r="AJ18" s="116">
        <v>247.54</v>
      </c>
      <c r="AK18" s="116">
        <v>54</v>
      </c>
      <c r="AL18" s="116">
        <v>309.38</v>
      </c>
      <c r="AM18" s="116">
        <f t="shared" si="4"/>
        <v>389</v>
      </c>
      <c r="AN18" s="116">
        <f t="shared" si="5"/>
        <v>2297.67</v>
      </c>
      <c r="AO18" s="116">
        <v>58</v>
      </c>
      <c r="AP18" s="116">
        <v>344.65</v>
      </c>
      <c r="AQ18" s="116">
        <v>0</v>
      </c>
      <c r="AR18" s="116">
        <v>0</v>
      </c>
      <c r="AS18" s="116">
        <v>0</v>
      </c>
      <c r="AT18" s="116">
        <v>0</v>
      </c>
      <c r="AU18" s="116">
        <v>12</v>
      </c>
      <c r="AV18" s="116">
        <v>100.3</v>
      </c>
      <c r="AW18" s="116">
        <v>0</v>
      </c>
      <c r="AX18" s="116">
        <v>0</v>
      </c>
      <c r="AY18" s="116">
        <v>113</v>
      </c>
      <c r="AZ18" s="116">
        <v>300.89</v>
      </c>
      <c r="BA18" s="116">
        <v>125</v>
      </c>
      <c r="BB18" s="116">
        <v>401.19</v>
      </c>
      <c r="BC18" s="116">
        <v>514</v>
      </c>
      <c r="BD18" s="116">
        <v>2698.86</v>
      </c>
    </row>
    <row r="19" spans="1:56" s="114" customFormat="1" x14ac:dyDescent="0.2">
      <c r="A19" s="116">
        <v>12</v>
      </c>
      <c r="B19" s="145" t="s">
        <v>47</v>
      </c>
      <c r="C19" s="186">
        <f>'Crop Loan'!Y22</f>
        <v>1748</v>
      </c>
      <c r="D19" s="186">
        <f>'Crop Loan'!Z22</f>
        <v>1014</v>
      </c>
      <c r="E19" s="116">
        <v>250</v>
      </c>
      <c r="F19" s="116">
        <v>385</v>
      </c>
      <c r="G19" s="116">
        <v>83</v>
      </c>
      <c r="H19" s="116">
        <v>126.96599999999999</v>
      </c>
      <c r="I19" s="116">
        <v>7</v>
      </c>
      <c r="J19" s="116">
        <v>14.76</v>
      </c>
      <c r="K19" s="116">
        <v>2</v>
      </c>
      <c r="L19" s="116">
        <v>5.0774999999999997</v>
      </c>
      <c r="M19" s="186">
        <f t="shared" si="0"/>
        <v>2007</v>
      </c>
      <c r="N19" s="186">
        <f t="shared" si="1"/>
        <v>1418.8375000000001</v>
      </c>
      <c r="O19" s="116">
        <v>140</v>
      </c>
      <c r="P19" s="116">
        <v>212.39</v>
      </c>
      <c r="Q19" s="116">
        <v>121</v>
      </c>
      <c r="R19" s="116">
        <v>4384.49</v>
      </c>
      <c r="S19" s="116">
        <v>6</v>
      </c>
      <c r="T19" s="116">
        <v>70.8</v>
      </c>
      <c r="U19" s="116">
        <v>333</v>
      </c>
      <c r="V19" s="116">
        <v>4135.67</v>
      </c>
      <c r="W19" s="116">
        <v>356</v>
      </c>
      <c r="X19" s="116">
        <v>4418.96</v>
      </c>
      <c r="Y19" s="116">
        <f t="shared" si="2"/>
        <v>956</v>
      </c>
      <c r="Z19" s="116">
        <f t="shared" si="3"/>
        <v>13222.310000000001</v>
      </c>
      <c r="AA19" s="116">
        <v>751</v>
      </c>
      <c r="AB19" s="116">
        <v>2138.44</v>
      </c>
      <c r="AC19" s="116">
        <v>299</v>
      </c>
      <c r="AD19" s="116">
        <v>2551.86</v>
      </c>
      <c r="AE19" s="116">
        <v>98</v>
      </c>
      <c r="AF19" s="116">
        <v>4182.8500000000004</v>
      </c>
      <c r="AG19" s="116">
        <v>778</v>
      </c>
      <c r="AH19" s="116">
        <v>2212.9899999999998</v>
      </c>
      <c r="AI19" s="116">
        <v>778</v>
      </c>
      <c r="AJ19" s="116">
        <v>2212.9899999999998</v>
      </c>
      <c r="AK19" s="116">
        <v>401</v>
      </c>
      <c r="AL19" s="116">
        <v>2287.4699999999998</v>
      </c>
      <c r="AM19" s="116">
        <f t="shared" si="4"/>
        <v>6068</v>
      </c>
      <c r="AN19" s="116">
        <f t="shared" si="5"/>
        <v>30227.747499999998</v>
      </c>
      <c r="AO19" s="116">
        <v>910</v>
      </c>
      <c r="AP19" s="116">
        <v>4564.22</v>
      </c>
      <c r="AQ19" s="116">
        <v>0</v>
      </c>
      <c r="AR19" s="116">
        <v>0</v>
      </c>
      <c r="AS19" s="116">
        <v>0</v>
      </c>
      <c r="AT19" s="116">
        <v>0</v>
      </c>
      <c r="AU19" s="116">
        <v>170</v>
      </c>
      <c r="AV19" s="116">
        <v>1468.05</v>
      </c>
      <c r="AW19" s="116">
        <v>0</v>
      </c>
      <c r="AX19" s="116">
        <v>0</v>
      </c>
      <c r="AY19" s="116">
        <v>966</v>
      </c>
      <c r="AZ19" s="116">
        <v>2568.86</v>
      </c>
      <c r="BA19" s="116">
        <v>1136</v>
      </c>
      <c r="BB19" s="116">
        <v>4036.91</v>
      </c>
      <c r="BC19" s="116">
        <v>7204</v>
      </c>
      <c r="BD19" s="116">
        <v>34465.050000000003</v>
      </c>
    </row>
    <row r="20" spans="1:56" s="119" customFormat="1" ht="15" x14ac:dyDescent="0.25">
      <c r="A20" s="117"/>
      <c r="B20" s="176" t="s">
        <v>48</v>
      </c>
      <c r="C20" s="216">
        <f>SUM(C8:C19)</f>
        <v>136788</v>
      </c>
      <c r="D20" s="216">
        <f t="shared" ref="D20:BD20" si="6">SUM(D8:D19)</f>
        <v>82879</v>
      </c>
      <c r="E20" s="216">
        <f t="shared" si="6"/>
        <v>15687</v>
      </c>
      <c r="F20" s="216">
        <f t="shared" si="6"/>
        <v>24793</v>
      </c>
      <c r="G20" s="216">
        <f t="shared" si="6"/>
        <v>5429</v>
      </c>
      <c r="H20" s="216">
        <f t="shared" si="6"/>
        <v>8377.4415000000008</v>
      </c>
      <c r="I20" s="216">
        <f t="shared" si="6"/>
        <v>1030</v>
      </c>
      <c r="J20" s="216">
        <f t="shared" si="6"/>
        <v>2243.3775000000001</v>
      </c>
      <c r="K20" s="216">
        <f t="shared" si="6"/>
        <v>303</v>
      </c>
      <c r="L20" s="216">
        <f t="shared" si="6"/>
        <v>657.84</v>
      </c>
      <c r="M20" s="216">
        <f t="shared" si="6"/>
        <v>153808</v>
      </c>
      <c r="N20" s="216">
        <f t="shared" si="6"/>
        <v>110573.21749999998</v>
      </c>
      <c r="O20" s="216">
        <f t="shared" si="6"/>
        <v>16976</v>
      </c>
      <c r="P20" s="216">
        <f t="shared" si="6"/>
        <v>25700.479999999996</v>
      </c>
      <c r="Q20" s="216">
        <f t="shared" si="6"/>
        <v>1964</v>
      </c>
      <c r="R20" s="216">
        <f t="shared" si="6"/>
        <v>73585.239999999991</v>
      </c>
      <c r="S20" s="216">
        <f t="shared" si="6"/>
        <v>519</v>
      </c>
      <c r="T20" s="216">
        <f t="shared" si="6"/>
        <v>6292.1200000000008</v>
      </c>
      <c r="U20" s="216">
        <f t="shared" si="6"/>
        <v>3520</v>
      </c>
      <c r="V20" s="216">
        <f t="shared" si="6"/>
        <v>42639.18</v>
      </c>
      <c r="W20" s="216">
        <f t="shared" si="6"/>
        <v>6509</v>
      </c>
      <c r="X20" s="216">
        <f t="shared" si="6"/>
        <v>78640.650000000009</v>
      </c>
      <c r="Y20" s="216">
        <f t="shared" si="6"/>
        <v>29488</v>
      </c>
      <c r="Z20" s="216">
        <f t="shared" si="6"/>
        <v>226857.66999999998</v>
      </c>
      <c r="AA20" s="216">
        <f t="shared" si="6"/>
        <v>6456</v>
      </c>
      <c r="AB20" s="216">
        <f t="shared" si="6"/>
        <v>18391.139999999996</v>
      </c>
      <c r="AC20" s="216">
        <f t="shared" si="6"/>
        <v>2268</v>
      </c>
      <c r="AD20" s="216">
        <f t="shared" si="6"/>
        <v>19273.930000000004</v>
      </c>
      <c r="AE20" s="216">
        <f t="shared" si="6"/>
        <v>1592</v>
      </c>
      <c r="AF20" s="216">
        <f t="shared" si="6"/>
        <v>67596.23</v>
      </c>
      <c r="AG20" s="216">
        <f t="shared" si="6"/>
        <v>8426</v>
      </c>
      <c r="AH20" s="216">
        <f t="shared" si="6"/>
        <v>23948.42</v>
      </c>
      <c r="AI20" s="216">
        <f t="shared" si="6"/>
        <v>8585</v>
      </c>
      <c r="AJ20" s="216">
        <f t="shared" si="6"/>
        <v>24397.58</v>
      </c>
      <c r="AK20" s="216">
        <f t="shared" si="6"/>
        <v>5240</v>
      </c>
      <c r="AL20" s="216">
        <f t="shared" si="6"/>
        <v>29665.13</v>
      </c>
      <c r="AM20" s="216">
        <f t="shared" si="6"/>
        <v>215863</v>
      </c>
      <c r="AN20" s="216">
        <f t="shared" si="6"/>
        <v>520703.3175</v>
      </c>
      <c r="AO20" s="216">
        <f t="shared" si="6"/>
        <v>32381</v>
      </c>
      <c r="AP20" s="216">
        <f t="shared" si="6"/>
        <v>79243</v>
      </c>
      <c r="AQ20" s="216">
        <f t="shared" si="6"/>
        <v>0</v>
      </c>
      <c r="AR20" s="216">
        <f t="shared" si="6"/>
        <v>0</v>
      </c>
      <c r="AS20" s="216">
        <f t="shared" si="6"/>
        <v>0</v>
      </c>
      <c r="AT20" s="216">
        <f t="shared" si="6"/>
        <v>0</v>
      </c>
      <c r="AU20" s="216">
        <f t="shared" si="6"/>
        <v>3003</v>
      </c>
      <c r="AV20" s="216">
        <f t="shared" si="6"/>
        <v>26630.300000000003</v>
      </c>
      <c r="AW20" s="216">
        <f t="shared" si="6"/>
        <v>0</v>
      </c>
      <c r="AX20" s="216">
        <f t="shared" si="6"/>
        <v>0</v>
      </c>
      <c r="AY20" s="216">
        <f t="shared" si="6"/>
        <v>30234</v>
      </c>
      <c r="AZ20" s="216">
        <f t="shared" si="6"/>
        <v>80484.439999999988</v>
      </c>
      <c r="BA20" s="216">
        <f t="shared" si="6"/>
        <v>33237</v>
      </c>
      <c r="BB20" s="216">
        <f t="shared" si="6"/>
        <v>107114.74</v>
      </c>
      <c r="BC20" s="216">
        <f t="shared" si="6"/>
        <v>249100</v>
      </c>
      <c r="BD20" s="216">
        <f t="shared" si="6"/>
        <v>635401.45000000007</v>
      </c>
    </row>
    <row r="21" spans="1:56" s="114" customFormat="1" x14ac:dyDescent="0.2">
      <c r="A21" s="116">
        <v>13</v>
      </c>
      <c r="B21" s="145" t="s">
        <v>49</v>
      </c>
      <c r="C21" s="186">
        <f>'Crop Loan'!Y24</f>
        <v>3863</v>
      </c>
      <c r="D21" s="186">
        <f>'Crop Loan'!Z24</f>
        <v>2100</v>
      </c>
      <c r="E21" s="116">
        <v>531</v>
      </c>
      <c r="F21" s="116">
        <v>820</v>
      </c>
      <c r="G21" s="116">
        <v>183</v>
      </c>
      <c r="H21" s="116">
        <v>283.89374999999995</v>
      </c>
      <c r="I21" s="116">
        <v>43</v>
      </c>
      <c r="J21" s="116">
        <v>100</v>
      </c>
      <c r="K21" s="116">
        <v>9</v>
      </c>
      <c r="L21" s="116">
        <v>21.067499999999999</v>
      </c>
      <c r="M21" s="186">
        <f t="shared" ref="M21:M34" si="7">C21+E21+I21+K21</f>
        <v>4446</v>
      </c>
      <c r="N21" s="186">
        <f t="shared" ref="N21:N34" si="8">D21+F21+J21+L21</f>
        <v>3041.0675000000001</v>
      </c>
      <c r="O21" s="116">
        <v>683</v>
      </c>
      <c r="P21" s="116">
        <v>1037.98</v>
      </c>
      <c r="Q21" s="116">
        <v>74</v>
      </c>
      <c r="R21" s="116">
        <v>2767.86</v>
      </c>
      <c r="S21" s="116">
        <v>15</v>
      </c>
      <c r="T21" s="116">
        <v>260.26</v>
      </c>
      <c r="U21" s="116">
        <v>133</v>
      </c>
      <c r="V21" s="116">
        <v>1556.83</v>
      </c>
      <c r="W21" s="116">
        <v>237</v>
      </c>
      <c r="X21" s="116">
        <v>2940.83</v>
      </c>
      <c r="Y21" s="116">
        <f>O21+Q21+S21+U21+W21</f>
        <v>1142</v>
      </c>
      <c r="Z21" s="116">
        <f>P21+R21+T21+V21+X21</f>
        <v>8563.76</v>
      </c>
      <c r="AA21" s="116">
        <v>289</v>
      </c>
      <c r="AB21" s="116">
        <v>812.77</v>
      </c>
      <c r="AC21" s="116">
        <v>96</v>
      </c>
      <c r="AD21" s="116">
        <v>822.41</v>
      </c>
      <c r="AE21" s="116">
        <v>74</v>
      </c>
      <c r="AF21" s="116">
        <v>3079.43</v>
      </c>
      <c r="AG21" s="116">
        <v>379</v>
      </c>
      <c r="AH21" s="116">
        <v>1083.5999999999999</v>
      </c>
      <c r="AI21" s="116">
        <v>379</v>
      </c>
      <c r="AJ21" s="116">
        <v>1083.5999999999999</v>
      </c>
      <c r="AK21" s="116">
        <v>237</v>
      </c>
      <c r="AL21" s="116">
        <v>1354.53</v>
      </c>
      <c r="AM21" s="116">
        <f t="shared" ref="AM21:AM34" si="9">M21+Y21+AA21+AC21+AE21+AG21+AI21+AK21</f>
        <v>7042</v>
      </c>
      <c r="AN21" s="116">
        <f t="shared" ref="AN21:AN34" si="10">N21+Z21+AB21+AD21+AF21+AH21+AJ21+AL21</f>
        <v>19841.167499999996</v>
      </c>
      <c r="AO21" s="116">
        <v>1057</v>
      </c>
      <c r="AP21" s="116">
        <v>3064.43</v>
      </c>
      <c r="AQ21" s="116">
        <v>0</v>
      </c>
      <c r="AR21" s="116">
        <v>0</v>
      </c>
      <c r="AS21" s="116">
        <v>0</v>
      </c>
      <c r="AT21" s="116">
        <v>0</v>
      </c>
      <c r="AU21" s="116">
        <v>318</v>
      </c>
      <c r="AV21" s="116">
        <v>2793.19</v>
      </c>
      <c r="AW21" s="116">
        <v>0</v>
      </c>
      <c r="AX21" s="116">
        <v>0</v>
      </c>
      <c r="AY21" s="116">
        <v>3147</v>
      </c>
      <c r="AZ21" s="116">
        <v>8379.5400000000009</v>
      </c>
      <c r="BA21" s="116">
        <v>3465</v>
      </c>
      <c r="BB21" s="116">
        <v>11172.73</v>
      </c>
      <c r="BC21" s="116">
        <v>10507</v>
      </c>
      <c r="BD21" s="116">
        <v>31602.27</v>
      </c>
    </row>
    <row r="22" spans="1:56" s="114" customFormat="1" x14ac:dyDescent="0.2">
      <c r="A22" s="116">
        <v>14</v>
      </c>
      <c r="B22" s="145" t="s">
        <v>50</v>
      </c>
      <c r="C22" s="186">
        <f>'Crop Loan'!Y25</f>
        <v>0</v>
      </c>
      <c r="D22" s="186">
        <f>'Crop Loan'!Z25</f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  <c r="M22" s="186">
        <f t="shared" si="7"/>
        <v>0</v>
      </c>
      <c r="N22" s="186">
        <f t="shared" si="8"/>
        <v>0</v>
      </c>
      <c r="O22" s="116">
        <v>30</v>
      </c>
      <c r="P22" s="116">
        <v>40.75</v>
      </c>
      <c r="Q22" s="116">
        <v>5</v>
      </c>
      <c r="R22" s="116">
        <v>108.8</v>
      </c>
      <c r="S22" s="116">
        <v>5</v>
      </c>
      <c r="T22" s="116">
        <v>10.199999999999999</v>
      </c>
      <c r="U22" s="116">
        <v>5</v>
      </c>
      <c r="V22" s="116">
        <v>61.2</v>
      </c>
      <c r="W22" s="116">
        <v>10</v>
      </c>
      <c r="X22" s="116">
        <v>115.7</v>
      </c>
      <c r="Y22" s="116">
        <f t="shared" ref="Y22:Y34" si="11">O22+Q22+S22+U22+W22</f>
        <v>55</v>
      </c>
      <c r="Z22" s="116">
        <f t="shared" ref="Z22:Z34" si="12">P22+R22+T22+V22+X22</f>
        <v>336.65</v>
      </c>
      <c r="AA22" s="116">
        <v>10</v>
      </c>
      <c r="AB22" s="116">
        <v>27.25</v>
      </c>
      <c r="AC22" s="116">
        <v>5</v>
      </c>
      <c r="AD22" s="116">
        <v>27.4</v>
      </c>
      <c r="AE22" s="116">
        <v>5</v>
      </c>
      <c r="AF22" s="116">
        <v>102.64</v>
      </c>
      <c r="AG22" s="116">
        <v>10</v>
      </c>
      <c r="AH22" s="116">
        <v>36.200000000000003</v>
      </c>
      <c r="AI22" s="116">
        <v>10</v>
      </c>
      <c r="AJ22" s="116">
        <v>36.200000000000003</v>
      </c>
      <c r="AK22" s="116">
        <v>10</v>
      </c>
      <c r="AL22" s="116">
        <v>45.25</v>
      </c>
      <c r="AM22" s="116">
        <f t="shared" si="9"/>
        <v>105</v>
      </c>
      <c r="AN22" s="116">
        <f t="shared" si="10"/>
        <v>611.59</v>
      </c>
      <c r="AO22" s="116">
        <v>16</v>
      </c>
      <c r="AP22" s="116">
        <v>91.74</v>
      </c>
      <c r="AQ22" s="116">
        <v>0</v>
      </c>
      <c r="AR22" s="116">
        <v>0</v>
      </c>
      <c r="AS22" s="116">
        <v>0</v>
      </c>
      <c r="AT22" s="116">
        <v>0</v>
      </c>
      <c r="AU22" s="116">
        <v>5</v>
      </c>
      <c r="AV22" s="116">
        <v>48.25</v>
      </c>
      <c r="AW22" s="116">
        <v>0</v>
      </c>
      <c r="AX22" s="116">
        <v>0</v>
      </c>
      <c r="AY22" s="116">
        <v>55</v>
      </c>
      <c r="AZ22" s="116">
        <v>144.82</v>
      </c>
      <c r="BA22" s="116">
        <v>60</v>
      </c>
      <c r="BB22" s="116">
        <v>193.07</v>
      </c>
      <c r="BC22" s="116">
        <v>165</v>
      </c>
      <c r="BD22" s="116">
        <v>804.66</v>
      </c>
    </row>
    <row r="23" spans="1:56" s="114" customFormat="1" x14ac:dyDescent="0.2">
      <c r="A23" s="116">
        <v>15</v>
      </c>
      <c r="B23" s="145" t="s">
        <v>51</v>
      </c>
      <c r="C23" s="186">
        <f>'Crop Loan'!Y26</f>
        <v>0</v>
      </c>
      <c r="D23" s="186">
        <f>'Crop Loan'!Z26</f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  <c r="M23" s="186">
        <f t="shared" si="7"/>
        <v>0</v>
      </c>
      <c r="N23" s="186">
        <f t="shared" si="8"/>
        <v>0</v>
      </c>
      <c r="O23" s="116">
        <v>54</v>
      </c>
      <c r="P23" s="116">
        <v>80.59</v>
      </c>
      <c r="Q23" s="116">
        <v>6</v>
      </c>
      <c r="R23" s="116">
        <v>214.98</v>
      </c>
      <c r="S23" s="116">
        <v>2</v>
      </c>
      <c r="T23" s="116">
        <v>20.16</v>
      </c>
      <c r="U23" s="116">
        <v>10</v>
      </c>
      <c r="V23" s="116">
        <v>120.91</v>
      </c>
      <c r="W23" s="116">
        <v>21</v>
      </c>
      <c r="X23" s="116">
        <v>228.39</v>
      </c>
      <c r="Y23" s="116">
        <f t="shared" si="11"/>
        <v>93</v>
      </c>
      <c r="Z23" s="116">
        <f t="shared" si="12"/>
        <v>665.03</v>
      </c>
      <c r="AA23" s="116">
        <v>22</v>
      </c>
      <c r="AB23" s="116">
        <v>62.09</v>
      </c>
      <c r="AC23" s="116">
        <v>7</v>
      </c>
      <c r="AD23" s="116">
        <v>62.82</v>
      </c>
      <c r="AE23" s="116">
        <v>6</v>
      </c>
      <c r="AF23" s="116">
        <v>235.27</v>
      </c>
      <c r="AG23" s="116">
        <v>29</v>
      </c>
      <c r="AH23" s="116">
        <v>82.83</v>
      </c>
      <c r="AI23" s="116">
        <v>29</v>
      </c>
      <c r="AJ23" s="116">
        <v>82.83</v>
      </c>
      <c r="AK23" s="116">
        <v>19</v>
      </c>
      <c r="AL23" s="116">
        <v>103.52</v>
      </c>
      <c r="AM23" s="116">
        <f t="shared" si="9"/>
        <v>205</v>
      </c>
      <c r="AN23" s="116">
        <f t="shared" si="10"/>
        <v>1294.3899999999999</v>
      </c>
      <c r="AO23" s="116">
        <v>31</v>
      </c>
      <c r="AP23" s="116">
        <v>194.16</v>
      </c>
      <c r="AQ23" s="116">
        <v>0</v>
      </c>
      <c r="AR23" s="116">
        <v>0</v>
      </c>
      <c r="AS23" s="116">
        <v>0</v>
      </c>
      <c r="AT23" s="116">
        <v>0</v>
      </c>
      <c r="AU23" s="116">
        <v>7</v>
      </c>
      <c r="AV23" s="116">
        <v>56.17</v>
      </c>
      <c r="AW23" s="116">
        <v>0</v>
      </c>
      <c r="AX23" s="116">
        <v>0</v>
      </c>
      <c r="AY23" s="116">
        <v>63</v>
      </c>
      <c r="AZ23" s="116">
        <v>168.47</v>
      </c>
      <c r="BA23" s="116">
        <v>70</v>
      </c>
      <c r="BB23" s="116">
        <v>224.64</v>
      </c>
      <c r="BC23" s="116">
        <v>275</v>
      </c>
      <c r="BD23" s="116">
        <v>1519.03</v>
      </c>
    </row>
    <row r="24" spans="1:56" s="114" customFormat="1" x14ac:dyDescent="0.2">
      <c r="A24" s="116">
        <v>16</v>
      </c>
      <c r="B24" s="145" t="s">
        <v>52</v>
      </c>
      <c r="C24" s="186">
        <f>'Crop Loan'!Y27</f>
        <v>0</v>
      </c>
      <c r="D24" s="186">
        <f>'Crop Loan'!Z27</f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0</v>
      </c>
      <c r="M24" s="186">
        <f t="shared" si="7"/>
        <v>0</v>
      </c>
      <c r="N24" s="186">
        <f t="shared" si="8"/>
        <v>0</v>
      </c>
      <c r="O24" s="116">
        <v>68</v>
      </c>
      <c r="P24" s="116">
        <v>104.2</v>
      </c>
      <c r="Q24" s="116">
        <v>6</v>
      </c>
      <c r="R24" s="116">
        <v>277.86</v>
      </c>
      <c r="S24" s="116">
        <v>2</v>
      </c>
      <c r="T24" s="116">
        <v>26.1</v>
      </c>
      <c r="U24" s="116">
        <v>14</v>
      </c>
      <c r="V24" s="116">
        <v>156.28</v>
      </c>
      <c r="W24" s="116">
        <v>24</v>
      </c>
      <c r="X24" s="116">
        <v>295.02999999999997</v>
      </c>
      <c r="Y24" s="116">
        <f t="shared" si="11"/>
        <v>114</v>
      </c>
      <c r="Z24" s="116">
        <f t="shared" si="12"/>
        <v>859.47</v>
      </c>
      <c r="AA24" s="116">
        <v>44</v>
      </c>
      <c r="AB24" s="116">
        <v>124.16</v>
      </c>
      <c r="AC24" s="116">
        <v>14</v>
      </c>
      <c r="AD24" s="116">
        <v>125.6</v>
      </c>
      <c r="AE24" s="116">
        <v>12</v>
      </c>
      <c r="AF24" s="116">
        <v>470.52</v>
      </c>
      <c r="AG24" s="116">
        <v>58</v>
      </c>
      <c r="AH24" s="116">
        <v>165.66</v>
      </c>
      <c r="AI24" s="116">
        <v>58</v>
      </c>
      <c r="AJ24" s="116">
        <v>165.66</v>
      </c>
      <c r="AK24" s="116">
        <v>37</v>
      </c>
      <c r="AL24" s="116">
        <v>205.32</v>
      </c>
      <c r="AM24" s="116">
        <f t="shared" si="9"/>
        <v>337</v>
      </c>
      <c r="AN24" s="116">
        <f t="shared" si="10"/>
        <v>2116.3900000000003</v>
      </c>
      <c r="AO24" s="116">
        <v>51</v>
      </c>
      <c r="AP24" s="116">
        <v>317.45999999999998</v>
      </c>
      <c r="AQ24" s="116">
        <v>0</v>
      </c>
      <c r="AR24" s="116">
        <v>0</v>
      </c>
      <c r="AS24" s="116">
        <v>0</v>
      </c>
      <c r="AT24" s="116">
        <v>0</v>
      </c>
      <c r="AU24" s="116">
        <v>24</v>
      </c>
      <c r="AV24" s="116">
        <v>222.88</v>
      </c>
      <c r="AW24" s="116">
        <v>0</v>
      </c>
      <c r="AX24" s="116">
        <v>0</v>
      </c>
      <c r="AY24" s="116">
        <v>250</v>
      </c>
      <c r="AZ24" s="116">
        <v>668.66</v>
      </c>
      <c r="BA24" s="116">
        <v>274</v>
      </c>
      <c r="BB24" s="116">
        <v>891.54</v>
      </c>
      <c r="BC24" s="116">
        <v>611</v>
      </c>
      <c r="BD24" s="116">
        <v>3007.93</v>
      </c>
    </row>
    <row r="25" spans="1:56" s="114" customFormat="1" x14ac:dyDescent="0.2">
      <c r="A25" s="116">
        <v>17</v>
      </c>
      <c r="B25" s="145" t="s">
        <v>53</v>
      </c>
      <c r="C25" s="186">
        <f>'Crop Loan'!Y28</f>
        <v>28</v>
      </c>
      <c r="D25" s="186">
        <f>'Crop Loan'!Z28</f>
        <v>13</v>
      </c>
      <c r="E25" s="116">
        <v>4</v>
      </c>
      <c r="F25" s="116">
        <v>7</v>
      </c>
      <c r="G25" s="116">
        <v>2</v>
      </c>
      <c r="H25" s="116">
        <v>3</v>
      </c>
      <c r="I25" s="116">
        <v>0</v>
      </c>
      <c r="J25" s="116">
        <v>0</v>
      </c>
      <c r="K25" s="116">
        <v>0</v>
      </c>
      <c r="L25" s="116">
        <v>0</v>
      </c>
      <c r="M25" s="186">
        <f t="shared" si="7"/>
        <v>32</v>
      </c>
      <c r="N25" s="186">
        <f t="shared" si="8"/>
        <v>20</v>
      </c>
      <c r="O25" s="116">
        <v>19</v>
      </c>
      <c r="P25" s="116">
        <v>26.53</v>
      </c>
      <c r="Q25" s="116">
        <v>2</v>
      </c>
      <c r="R25" s="116">
        <v>70.790000000000006</v>
      </c>
      <c r="S25" s="116">
        <v>1</v>
      </c>
      <c r="T25" s="116">
        <v>6.66</v>
      </c>
      <c r="U25" s="116">
        <v>3</v>
      </c>
      <c r="V25" s="116">
        <v>39.799999999999997</v>
      </c>
      <c r="W25" s="116">
        <v>6</v>
      </c>
      <c r="X25" s="116">
        <v>75.2</v>
      </c>
      <c r="Y25" s="116">
        <f t="shared" si="11"/>
        <v>31</v>
      </c>
      <c r="Z25" s="116">
        <f t="shared" si="12"/>
        <v>218.98000000000002</v>
      </c>
      <c r="AA25" s="116">
        <v>65</v>
      </c>
      <c r="AB25" s="116">
        <v>185.1</v>
      </c>
      <c r="AC25" s="116">
        <v>22</v>
      </c>
      <c r="AD25" s="116">
        <v>187.27</v>
      </c>
      <c r="AE25" s="116">
        <v>17</v>
      </c>
      <c r="AF25" s="116">
        <v>701.21</v>
      </c>
      <c r="AG25" s="116">
        <v>87</v>
      </c>
      <c r="AH25" s="116">
        <v>246.82</v>
      </c>
      <c r="AI25" s="116">
        <v>87</v>
      </c>
      <c r="AJ25" s="116">
        <v>246.82</v>
      </c>
      <c r="AK25" s="116">
        <v>55</v>
      </c>
      <c r="AL25" s="116">
        <v>308.5</v>
      </c>
      <c r="AM25" s="116">
        <f t="shared" si="9"/>
        <v>396</v>
      </c>
      <c r="AN25" s="116">
        <f t="shared" si="10"/>
        <v>2114.6999999999998</v>
      </c>
      <c r="AO25" s="116">
        <v>59</v>
      </c>
      <c r="AP25" s="116">
        <v>317.94</v>
      </c>
      <c r="AQ25" s="116">
        <v>0</v>
      </c>
      <c r="AR25" s="116">
        <v>0</v>
      </c>
      <c r="AS25" s="116">
        <v>0</v>
      </c>
      <c r="AT25" s="116">
        <v>0</v>
      </c>
      <c r="AU25" s="116">
        <v>12</v>
      </c>
      <c r="AV25" s="116">
        <v>111.45</v>
      </c>
      <c r="AW25" s="116">
        <v>0</v>
      </c>
      <c r="AX25" s="116">
        <v>0</v>
      </c>
      <c r="AY25" s="116">
        <v>125</v>
      </c>
      <c r="AZ25" s="116">
        <v>334.32</v>
      </c>
      <c r="BA25" s="116">
        <v>137</v>
      </c>
      <c r="BB25" s="116">
        <v>445.77</v>
      </c>
      <c r="BC25" s="116">
        <v>533</v>
      </c>
      <c r="BD25" s="116">
        <v>2565.36</v>
      </c>
    </row>
    <row r="26" spans="1:56" s="114" customFormat="1" x14ac:dyDescent="0.2">
      <c r="A26" s="116">
        <v>18</v>
      </c>
      <c r="B26" s="145" t="s">
        <v>54</v>
      </c>
      <c r="C26" s="186">
        <f>'Crop Loan'!Y29</f>
        <v>26765</v>
      </c>
      <c r="D26" s="186">
        <f>'Crop Loan'!Z29</f>
        <v>15100</v>
      </c>
      <c r="E26" s="116">
        <v>4335</v>
      </c>
      <c r="F26" s="116">
        <v>6700</v>
      </c>
      <c r="G26" s="116">
        <v>1495</v>
      </c>
      <c r="H26" s="116">
        <v>2298</v>
      </c>
      <c r="I26" s="116">
        <v>349</v>
      </c>
      <c r="J26" s="116">
        <v>780</v>
      </c>
      <c r="K26" s="116">
        <v>79</v>
      </c>
      <c r="L26" s="116">
        <v>178.245</v>
      </c>
      <c r="M26" s="186">
        <f t="shared" si="7"/>
        <v>31528</v>
      </c>
      <c r="N26" s="186">
        <f t="shared" si="8"/>
        <v>22758.244999999999</v>
      </c>
      <c r="O26" s="116">
        <v>1831</v>
      </c>
      <c r="P26" s="116">
        <v>2767.81</v>
      </c>
      <c r="Q26" s="116">
        <v>195</v>
      </c>
      <c r="R26" s="116">
        <v>7381.14</v>
      </c>
      <c r="S26" s="116">
        <v>53</v>
      </c>
      <c r="T26" s="116">
        <v>691.99</v>
      </c>
      <c r="U26" s="116">
        <v>352</v>
      </c>
      <c r="V26" s="116">
        <v>4151.43</v>
      </c>
      <c r="W26" s="116">
        <v>640</v>
      </c>
      <c r="X26" s="116">
        <v>7836.78</v>
      </c>
      <c r="Y26" s="116">
        <f t="shared" si="11"/>
        <v>3071</v>
      </c>
      <c r="Z26" s="116">
        <f t="shared" si="12"/>
        <v>22829.15</v>
      </c>
      <c r="AA26" s="116">
        <v>319</v>
      </c>
      <c r="AB26" s="116">
        <v>903.86</v>
      </c>
      <c r="AC26" s="116">
        <v>107</v>
      </c>
      <c r="AD26" s="116">
        <v>914.57</v>
      </c>
      <c r="AE26" s="116">
        <v>82</v>
      </c>
      <c r="AF26" s="116">
        <v>3424.03</v>
      </c>
      <c r="AG26" s="116">
        <v>426</v>
      </c>
      <c r="AH26" s="116">
        <v>1205.22</v>
      </c>
      <c r="AI26" s="116">
        <v>426</v>
      </c>
      <c r="AJ26" s="116">
        <v>1205.22</v>
      </c>
      <c r="AK26" s="116">
        <v>265</v>
      </c>
      <c r="AL26" s="116">
        <v>1505.83</v>
      </c>
      <c r="AM26" s="116">
        <f t="shared" si="9"/>
        <v>36224</v>
      </c>
      <c r="AN26" s="116">
        <f t="shared" si="10"/>
        <v>54746.125000000007</v>
      </c>
      <c r="AO26" s="116">
        <v>5434</v>
      </c>
      <c r="AP26" s="116">
        <v>8866.84</v>
      </c>
      <c r="AQ26" s="116">
        <v>0</v>
      </c>
      <c r="AR26" s="116">
        <v>0</v>
      </c>
      <c r="AS26" s="116">
        <v>0</v>
      </c>
      <c r="AT26" s="116">
        <v>0</v>
      </c>
      <c r="AU26" s="116">
        <v>538</v>
      </c>
      <c r="AV26" s="116">
        <v>4776.6899999999996</v>
      </c>
      <c r="AW26" s="116">
        <v>0</v>
      </c>
      <c r="AX26" s="116">
        <v>0</v>
      </c>
      <c r="AY26" s="116">
        <v>5386</v>
      </c>
      <c r="AZ26" s="116">
        <v>14328.35</v>
      </c>
      <c r="BA26" s="116">
        <v>5924</v>
      </c>
      <c r="BB26" s="116">
        <v>19105.04</v>
      </c>
      <c r="BC26" s="116">
        <v>42148</v>
      </c>
      <c r="BD26" s="116">
        <v>78217.37</v>
      </c>
    </row>
    <row r="27" spans="1:56" s="114" customFormat="1" x14ac:dyDescent="0.2">
      <c r="A27" s="116">
        <v>19</v>
      </c>
      <c r="B27" s="145" t="s">
        <v>55</v>
      </c>
      <c r="C27" s="186">
        <f>'Crop Loan'!Y30</f>
        <v>8326</v>
      </c>
      <c r="D27" s="186">
        <f>'Crop Loan'!Z30</f>
        <v>4900</v>
      </c>
      <c r="E27" s="116">
        <v>644</v>
      </c>
      <c r="F27" s="116">
        <v>1200</v>
      </c>
      <c r="G27" s="116">
        <v>222</v>
      </c>
      <c r="H27" s="116">
        <v>338</v>
      </c>
      <c r="I27" s="116">
        <v>52</v>
      </c>
      <c r="J27" s="116">
        <v>120</v>
      </c>
      <c r="K27" s="116">
        <v>14</v>
      </c>
      <c r="L27" s="116">
        <v>25.125</v>
      </c>
      <c r="M27" s="186">
        <f t="shared" si="7"/>
        <v>9036</v>
      </c>
      <c r="N27" s="186">
        <f t="shared" si="8"/>
        <v>6245.125</v>
      </c>
      <c r="O27" s="116">
        <v>720</v>
      </c>
      <c r="P27" s="116">
        <v>1083.96</v>
      </c>
      <c r="Q27" s="116">
        <v>75</v>
      </c>
      <c r="R27" s="116">
        <v>2894.91</v>
      </c>
      <c r="S27" s="116">
        <v>24</v>
      </c>
      <c r="T27" s="116">
        <v>279.22000000000003</v>
      </c>
      <c r="U27" s="116">
        <v>125</v>
      </c>
      <c r="V27" s="116">
        <v>1628.69</v>
      </c>
      <c r="W27" s="116">
        <v>270</v>
      </c>
      <c r="X27" s="116">
        <v>3074.21</v>
      </c>
      <c r="Y27" s="116">
        <f t="shared" si="11"/>
        <v>1214</v>
      </c>
      <c r="Z27" s="116">
        <f t="shared" si="12"/>
        <v>8960.9900000000016</v>
      </c>
      <c r="AA27" s="116">
        <v>709</v>
      </c>
      <c r="AB27" s="116">
        <v>2029.48</v>
      </c>
      <c r="AC27" s="116">
        <v>237</v>
      </c>
      <c r="AD27" s="116">
        <v>2053.6799999999998</v>
      </c>
      <c r="AE27" s="116">
        <v>175</v>
      </c>
      <c r="AF27" s="116">
        <v>7688.69</v>
      </c>
      <c r="AG27" s="116">
        <v>956</v>
      </c>
      <c r="AH27" s="116">
        <v>2705.98</v>
      </c>
      <c r="AI27" s="116">
        <v>956</v>
      </c>
      <c r="AJ27" s="116">
        <v>2705.98</v>
      </c>
      <c r="AK27" s="116">
        <v>597</v>
      </c>
      <c r="AL27" s="116">
        <v>3381.63</v>
      </c>
      <c r="AM27" s="116">
        <f t="shared" si="9"/>
        <v>13880</v>
      </c>
      <c r="AN27" s="116">
        <f t="shared" si="10"/>
        <v>35771.555</v>
      </c>
      <c r="AO27" s="116">
        <v>2081</v>
      </c>
      <c r="AP27" s="116">
        <v>5368.5</v>
      </c>
      <c r="AQ27" s="116">
        <v>0</v>
      </c>
      <c r="AR27" s="116">
        <v>0</v>
      </c>
      <c r="AS27" s="116">
        <v>0</v>
      </c>
      <c r="AT27" s="116">
        <v>0</v>
      </c>
      <c r="AU27" s="116">
        <v>373</v>
      </c>
      <c r="AV27" s="116">
        <v>3347.74</v>
      </c>
      <c r="AW27" s="116">
        <v>0</v>
      </c>
      <c r="AX27" s="116">
        <v>0</v>
      </c>
      <c r="AY27" s="116">
        <v>3769</v>
      </c>
      <c r="AZ27" s="116">
        <v>10046.91</v>
      </c>
      <c r="BA27" s="116">
        <v>4142</v>
      </c>
      <c r="BB27" s="116">
        <v>13394.65</v>
      </c>
      <c r="BC27" s="116">
        <v>18022</v>
      </c>
      <c r="BD27" s="116">
        <v>49184.68</v>
      </c>
    </row>
    <row r="28" spans="1:56" s="114" customFormat="1" x14ac:dyDescent="0.2">
      <c r="A28" s="116">
        <v>20</v>
      </c>
      <c r="B28" s="145" t="s">
        <v>56</v>
      </c>
      <c r="C28" s="186">
        <f>'Crop Loan'!Y31</f>
        <v>2422</v>
      </c>
      <c r="D28" s="186">
        <f>'Crop Loan'!Z31</f>
        <v>1500</v>
      </c>
      <c r="E28" s="116">
        <v>4186</v>
      </c>
      <c r="F28" s="116">
        <v>6500</v>
      </c>
      <c r="G28" s="116">
        <v>1442</v>
      </c>
      <c r="H28" s="116">
        <v>2220</v>
      </c>
      <c r="I28" s="116">
        <v>341</v>
      </c>
      <c r="J28" s="116">
        <v>755</v>
      </c>
      <c r="K28" s="116">
        <v>76</v>
      </c>
      <c r="L28" s="116">
        <v>164.91</v>
      </c>
      <c r="M28" s="186">
        <f t="shared" si="7"/>
        <v>7025</v>
      </c>
      <c r="N28" s="186">
        <f t="shared" si="8"/>
        <v>8919.91</v>
      </c>
      <c r="O28" s="116">
        <v>1505</v>
      </c>
      <c r="P28" s="116">
        <v>2282.9</v>
      </c>
      <c r="Q28" s="116">
        <v>159</v>
      </c>
      <c r="R28" s="116">
        <v>6077.52</v>
      </c>
      <c r="S28" s="116">
        <v>46</v>
      </c>
      <c r="T28" s="116">
        <v>570.74</v>
      </c>
      <c r="U28" s="116">
        <v>287</v>
      </c>
      <c r="V28" s="116">
        <v>3424.37</v>
      </c>
      <c r="W28" s="116">
        <v>531</v>
      </c>
      <c r="X28" s="116">
        <v>6467.21</v>
      </c>
      <c r="Y28" s="116">
        <f t="shared" si="11"/>
        <v>2528</v>
      </c>
      <c r="Z28" s="116">
        <f t="shared" si="12"/>
        <v>18822.739999999998</v>
      </c>
      <c r="AA28" s="116">
        <v>384</v>
      </c>
      <c r="AB28" s="116">
        <v>1093.79</v>
      </c>
      <c r="AC28" s="116">
        <v>129</v>
      </c>
      <c r="AD28" s="116">
        <v>1106.7</v>
      </c>
      <c r="AE28" s="116">
        <v>98</v>
      </c>
      <c r="AF28" s="116">
        <v>4143.57</v>
      </c>
      <c r="AG28" s="116">
        <v>513</v>
      </c>
      <c r="AH28" s="116">
        <v>1458.32</v>
      </c>
      <c r="AI28" s="116">
        <v>513</v>
      </c>
      <c r="AJ28" s="116">
        <v>1458.32</v>
      </c>
      <c r="AK28" s="116">
        <v>320</v>
      </c>
      <c r="AL28" s="116">
        <v>1822.53</v>
      </c>
      <c r="AM28" s="116">
        <f t="shared" si="9"/>
        <v>11510</v>
      </c>
      <c r="AN28" s="116">
        <f t="shared" si="10"/>
        <v>38825.879999999997</v>
      </c>
      <c r="AO28" s="116">
        <v>1728</v>
      </c>
      <c r="AP28" s="116">
        <v>6703.37</v>
      </c>
      <c r="AQ28" s="116">
        <v>0</v>
      </c>
      <c r="AR28" s="116">
        <v>0</v>
      </c>
      <c r="AS28" s="116">
        <v>0</v>
      </c>
      <c r="AT28" s="116">
        <v>0</v>
      </c>
      <c r="AU28" s="116">
        <v>342</v>
      </c>
      <c r="AV28" s="116">
        <v>3034.27</v>
      </c>
      <c r="AW28" s="116">
        <v>0</v>
      </c>
      <c r="AX28" s="116">
        <v>0</v>
      </c>
      <c r="AY28" s="116">
        <v>3404</v>
      </c>
      <c r="AZ28" s="116">
        <v>9057.36</v>
      </c>
      <c r="BA28" s="116">
        <v>3746</v>
      </c>
      <c r="BB28" s="116">
        <v>12091.63</v>
      </c>
      <c r="BC28" s="116">
        <v>15256</v>
      </c>
      <c r="BD28" s="116">
        <v>56780.76</v>
      </c>
    </row>
    <row r="29" spans="1:56" s="114" customFormat="1" x14ac:dyDescent="0.2">
      <c r="A29" s="116">
        <v>21</v>
      </c>
      <c r="B29" s="145" t="s">
        <v>57</v>
      </c>
      <c r="C29" s="186">
        <f>'Crop Loan'!Y32</f>
        <v>0</v>
      </c>
      <c r="D29" s="186">
        <f>'Crop Loan'!Z32</f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  <c r="M29" s="186">
        <f t="shared" si="7"/>
        <v>0</v>
      </c>
      <c r="N29" s="186">
        <f t="shared" si="8"/>
        <v>0</v>
      </c>
      <c r="O29" s="116">
        <v>0</v>
      </c>
      <c r="P29" s="116"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f t="shared" si="11"/>
        <v>0</v>
      </c>
      <c r="Z29" s="116">
        <f t="shared" si="12"/>
        <v>0</v>
      </c>
      <c r="AA29" s="116">
        <v>0</v>
      </c>
      <c r="AB29" s="116">
        <v>0</v>
      </c>
      <c r="AC29" s="116">
        <v>0</v>
      </c>
      <c r="AD29" s="116"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f t="shared" si="9"/>
        <v>0</v>
      </c>
      <c r="AN29" s="116">
        <f t="shared" si="10"/>
        <v>0</v>
      </c>
      <c r="AO29" s="116">
        <v>0</v>
      </c>
      <c r="AP29" s="116">
        <v>0</v>
      </c>
      <c r="AQ29" s="116">
        <v>0</v>
      </c>
      <c r="AR29" s="116">
        <v>0</v>
      </c>
      <c r="AS29" s="116">
        <v>0</v>
      </c>
      <c r="AT29" s="116"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</row>
    <row r="30" spans="1:56" s="114" customFormat="1" x14ac:dyDescent="0.2">
      <c r="A30" s="116">
        <v>22</v>
      </c>
      <c r="B30" s="145" t="s">
        <v>58</v>
      </c>
      <c r="C30" s="186">
        <f>'Crop Loan'!Y33</f>
        <v>0</v>
      </c>
      <c r="D30" s="186">
        <f>'Crop Loan'!Z33</f>
        <v>0</v>
      </c>
      <c r="E30" s="116">
        <v>0</v>
      </c>
      <c r="F30" s="116">
        <v>0</v>
      </c>
      <c r="G30" s="116">
        <v>0</v>
      </c>
      <c r="H30" s="116">
        <v>0</v>
      </c>
      <c r="I30" s="116">
        <v>0</v>
      </c>
      <c r="J30" s="116">
        <v>0</v>
      </c>
      <c r="K30" s="116">
        <v>0</v>
      </c>
      <c r="L30" s="116">
        <v>0</v>
      </c>
      <c r="M30" s="186">
        <f t="shared" si="7"/>
        <v>0</v>
      </c>
      <c r="N30" s="186">
        <f t="shared" si="8"/>
        <v>0</v>
      </c>
      <c r="O30" s="116">
        <v>70</v>
      </c>
      <c r="P30" s="116">
        <v>105.14</v>
      </c>
      <c r="Q30" s="116">
        <v>7</v>
      </c>
      <c r="R30" s="116">
        <v>280.52</v>
      </c>
      <c r="S30" s="116">
        <v>2</v>
      </c>
      <c r="T30" s="116">
        <v>26.28</v>
      </c>
      <c r="U30" s="116">
        <v>14</v>
      </c>
      <c r="V30" s="116">
        <v>157.80000000000001</v>
      </c>
      <c r="W30" s="116">
        <v>25</v>
      </c>
      <c r="X30" s="116">
        <v>298.02999999999997</v>
      </c>
      <c r="Y30" s="116">
        <f t="shared" si="11"/>
        <v>118</v>
      </c>
      <c r="Z30" s="116">
        <f t="shared" si="12"/>
        <v>867.77</v>
      </c>
      <c r="AA30" s="116">
        <v>44</v>
      </c>
      <c r="AB30" s="116">
        <v>123.59</v>
      </c>
      <c r="AC30" s="116">
        <v>15</v>
      </c>
      <c r="AD30" s="116">
        <v>125.07</v>
      </c>
      <c r="AE30" s="116">
        <v>11</v>
      </c>
      <c r="AF30" s="116">
        <v>468.26</v>
      </c>
      <c r="AG30" s="116">
        <v>58</v>
      </c>
      <c r="AH30" s="116">
        <v>164.81</v>
      </c>
      <c r="AI30" s="116">
        <v>58</v>
      </c>
      <c r="AJ30" s="116">
        <v>164.81</v>
      </c>
      <c r="AK30" s="116">
        <v>36</v>
      </c>
      <c r="AL30" s="116">
        <v>205.99</v>
      </c>
      <c r="AM30" s="116">
        <f t="shared" si="9"/>
        <v>340</v>
      </c>
      <c r="AN30" s="116">
        <f t="shared" si="10"/>
        <v>2120.3000000000002</v>
      </c>
      <c r="AO30" s="116">
        <v>51</v>
      </c>
      <c r="AP30" s="116">
        <v>318.05</v>
      </c>
      <c r="AQ30" s="116">
        <v>0</v>
      </c>
      <c r="AR30" s="116">
        <v>0</v>
      </c>
      <c r="AS30" s="116">
        <v>0</v>
      </c>
      <c r="AT30" s="116">
        <v>0</v>
      </c>
      <c r="AU30" s="116">
        <v>7</v>
      </c>
      <c r="AV30" s="116">
        <v>56.17</v>
      </c>
      <c r="AW30" s="116">
        <v>0</v>
      </c>
      <c r="AX30" s="116">
        <v>0</v>
      </c>
      <c r="AY30" s="116">
        <v>63</v>
      </c>
      <c r="AZ30" s="116">
        <v>168.47</v>
      </c>
      <c r="BA30" s="116">
        <v>70</v>
      </c>
      <c r="BB30" s="116">
        <v>224.64</v>
      </c>
      <c r="BC30" s="116">
        <v>410</v>
      </c>
      <c r="BD30" s="116">
        <v>2344.94</v>
      </c>
    </row>
    <row r="31" spans="1:56" s="114" customFormat="1" x14ac:dyDescent="0.2">
      <c r="A31" s="116">
        <v>23</v>
      </c>
      <c r="B31" s="145" t="s">
        <v>59</v>
      </c>
      <c r="C31" s="186">
        <f>'Crop Loan'!Y34</f>
        <v>0</v>
      </c>
      <c r="D31" s="186">
        <f>'Crop Loan'!Z34</f>
        <v>0</v>
      </c>
      <c r="E31" s="116">
        <v>30</v>
      </c>
      <c r="F31" s="116">
        <v>55</v>
      </c>
      <c r="G31" s="116">
        <v>10</v>
      </c>
      <c r="H31" s="116">
        <v>15.266999999999998</v>
      </c>
      <c r="I31" s="116">
        <v>1</v>
      </c>
      <c r="J31" s="116">
        <v>2</v>
      </c>
      <c r="K31" s="116">
        <v>0</v>
      </c>
      <c r="L31" s="116">
        <v>0</v>
      </c>
      <c r="M31" s="186">
        <f t="shared" si="7"/>
        <v>31</v>
      </c>
      <c r="N31" s="186">
        <f t="shared" si="8"/>
        <v>57</v>
      </c>
      <c r="O31" s="116">
        <v>17</v>
      </c>
      <c r="P31" s="116">
        <v>25.23</v>
      </c>
      <c r="Q31" s="116">
        <v>2</v>
      </c>
      <c r="R31" s="116">
        <v>67.31</v>
      </c>
      <c r="S31" s="116">
        <v>1</v>
      </c>
      <c r="T31" s="116">
        <v>6.3</v>
      </c>
      <c r="U31" s="116">
        <v>3</v>
      </c>
      <c r="V31" s="116">
        <v>37.840000000000003</v>
      </c>
      <c r="W31" s="116">
        <v>6</v>
      </c>
      <c r="X31" s="116">
        <v>71.540000000000006</v>
      </c>
      <c r="Y31" s="116">
        <f t="shared" si="11"/>
        <v>29</v>
      </c>
      <c r="Z31" s="116">
        <f t="shared" si="12"/>
        <v>208.22000000000003</v>
      </c>
      <c r="AA31" s="116">
        <v>39</v>
      </c>
      <c r="AB31" s="116">
        <v>110.33</v>
      </c>
      <c r="AC31" s="116">
        <v>13</v>
      </c>
      <c r="AD31" s="116">
        <v>111.66</v>
      </c>
      <c r="AE31" s="116">
        <v>10</v>
      </c>
      <c r="AF31" s="116">
        <v>418</v>
      </c>
      <c r="AG31" s="116">
        <v>52</v>
      </c>
      <c r="AH31" s="116">
        <v>147.13</v>
      </c>
      <c r="AI31" s="116">
        <v>52</v>
      </c>
      <c r="AJ31" s="116">
        <v>147.13</v>
      </c>
      <c r="AK31" s="116">
        <v>32</v>
      </c>
      <c r="AL31" s="116">
        <v>183.89</v>
      </c>
      <c r="AM31" s="116">
        <f t="shared" si="9"/>
        <v>258</v>
      </c>
      <c r="AN31" s="116">
        <f t="shared" si="10"/>
        <v>1383.3600000000001</v>
      </c>
      <c r="AO31" s="116">
        <v>39</v>
      </c>
      <c r="AP31" s="116">
        <v>212.55</v>
      </c>
      <c r="AQ31" s="116">
        <v>0</v>
      </c>
      <c r="AR31" s="116">
        <v>0</v>
      </c>
      <c r="AS31" s="116">
        <v>0</v>
      </c>
      <c r="AT31" s="116">
        <v>0</v>
      </c>
      <c r="AU31" s="116">
        <v>7</v>
      </c>
      <c r="AV31" s="116">
        <v>56.17</v>
      </c>
      <c r="AW31" s="116">
        <v>0</v>
      </c>
      <c r="AX31" s="116">
        <v>0</v>
      </c>
      <c r="AY31" s="116">
        <v>63</v>
      </c>
      <c r="AZ31" s="116">
        <v>168.47</v>
      </c>
      <c r="BA31" s="116">
        <v>70</v>
      </c>
      <c r="BB31" s="116">
        <v>224.64</v>
      </c>
      <c r="BC31" s="116">
        <v>328</v>
      </c>
      <c r="BD31" s="116">
        <v>1641.67</v>
      </c>
    </row>
    <row r="32" spans="1:56" s="114" customFormat="1" x14ac:dyDescent="0.2">
      <c r="A32" s="116">
        <v>24</v>
      </c>
      <c r="B32" s="145" t="s">
        <v>60</v>
      </c>
      <c r="C32" s="186">
        <f>'Crop Loan'!Y35</f>
        <v>0</v>
      </c>
      <c r="D32" s="186">
        <f>'Crop Loan'!Z35</f>
        <v>0</v>
      </c>
      <c r="E32" s="116">
        <v>0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K32" s="116">
        <v>0</v>
      </c>
      <c r="L32" s="116">
        <v>0</v>
      </c>
      <c r="M32" s="186">
        <f t="shared" si="7"/>
        <v>0</v>
      </c>
      <c r="N32" s="186">
        <f t="shared" si="8"/>
        <v>0</v>
      </c>
      <c r="O32" s="116">
        <v>71</v>
      </c>
      <c r="P32" s="116">
        <v>104.24</v>
      </c>
      <c r="Q32" s="116">
        <v>7</v>
      </c>
      <c r="R32" s="116">
        <v>277.83999999999997</v>
      </c>
      <c r="S32" s="116">
        <v>4</v>
      </c>
      <c r="T32" s="116">
        <v>26.09</v>
      </c>
      <c r="U32" s="116">
        <v>12</v>
      </c>
      <c r="V32" s="116">
        <v>156.29</v>
      </c>
      <c r="W32" s="116">
        <v>25</v>
      </c>
      <c r="X32" s="116">
        <v>295.22000000000003</v>
      </c>
      <c r="Y32" s="116">
        <f t="shared" si="11"/>
        <v>119</v>
      </c>
      <c r="Z32" s="116">
        <f t="shared" si="12"/>
        <v>859.68</v>
      </c>
      <c r="AA32" s="116">
        <v>64</v>
      </c>
      <c r="AB32" s="116">
        <v>180.27</v>
      </c>
      <c r="AC32" s="116">
        <v>23</v>
      </c>
      <c r="AD32" s="116">
        <v>182.43</v>
      </c>
      <c r="AE32" s="116">
        <v>15</v>
      </c>
      <c r="AF32" s="116">
        <v>682.96</v>
      </c>
      <c r="AG32" s="116">
        <v>85</v>
      </c>
      <c r="AH32" s="116">
        <v>240.39</v>
      </c>
      <c r="AI32" s="116">
        <v>85</v>
      </c>
      <c r="AJ32" s="116">
        <v>240.39</v>
      </c>
      <c r="AK32" s="116">
        <v>53</v>
      </c>
      <c r="AL32" s="116">
        <v>300.56</v>
      </c>
      <c r="AM32" s="116">
        <f t="shared" si="9"/>
        <v>444</v>
      </c>
      <c r="AN32" s="116">
        <f t="shared" si="10"/>
        <v>2686.68</v>
      </c>
      <c r="AO32" s="116">
        <v>67</v>
      </c>
      <c r="AP32" s="116">
        <v>403</v>
      </c>
      <c r="AQ32" s="116">
        <v>0</v>
      </c>
      <c r="AR32" s="116">
        <v>0</v>
      </c>
      <c r="AS32" s="116">
        <v>0</v>
      </c>
      <c r="AT32" s="116">
        <v>0</v>
      </c>
      <c r="AU32" s="116">
        <v>19</v>
      </c>
      <c r="AV32" s="116">
        <v>167.64</v>
      </c>
      <c r="AW32" s="116">
        <v>0</v>
      </c>
      <c r="AX32" s="116">
        <v>0</v>
      </c>
      <c r="AY32" s="116">
        <v>187</v>
      </c>
      <c r="AZ32" s="116">
        <v>502.78</v>
      </c>
      <c r="BA32" s="116">
        <v>206</v>
      </c>
      <c r="BB32" s="116">
        <v>670.42</v>
      </c>
      <c r="BC32" s="116">
        <v>650</v>
      </c>
      <c r="BD32" s="116">
        <v>3357.1</v>
      </c>
    </row>
    <row r="33" spans="1:56" s="114" customFormat="1" x14ac:dyDescent="0.2">
      <c r="A33" s="116">
        <v>25</v>
      </c>
      <c r="B33" s="145" t="s">
        <v>61</v>
      </c>
      <c r="C33" s="186">
        <f>'Crop Loan'!Y36</f>
        <v>897</v>
      </c>
      <c r="D33" s="186">
        <f>'Crop Loan'!Z36</f>
        <v>552</v>
      </c>
      <c r="E33" s="116">
        <v>85</v>
      </c>
      <c r="F33" s="116">
        <v>135.61000000000001</v>
      </c>
      <c r="G33" s="116">
        <v>30</v>
      </c>
      <c r="H33" s="116">
        <v>45.113250000000001</v>
      </c>
      <c r="I33" s="116">
        <v>4</v>
      </c>
      <c r="J33" s="116">
        <v>10</v>
      </c>
      <c r="K33" s="116">
        <v>3</v>
      </c>
      <c r="L33" s="116">
        <v>6.8249999999999993</v>
      </c>
      <c r="M33" s="186">
        <f t="shared" si="7"/>
        <v>989</v>
      </c>
      <c r="N33" s="186">
        <f t="shared" si="8"/>
        <v>704.43500000000006</v>
      </c>
      <c r="O33" s="116">
        <v>67</v>
      </c>
      <c r="P33" s="116">
        <v>100.92</v>
      </c>
      <c r="Q33" s="116">
        <v>7</v>
      </c>
      <c r="R33" s="116">
        <v>269.26</v>
      </c>
      <c r="S33" s="116">
        <v>2</v>
      </c>
      <c r="T33" s="116">
        <v>25.23</v>
      </c>
      <c r="U33" s="116">
        <v>13</v>
      </c>
      <c r="V33" s="116">
        <v>151.47</v>
      </c>
      <c r="W33" s="116">
        <v>25</v>
      </c>
      <c r="X33" s="116">
        <v>286.07</v>
      </c>
      <c r="Y33" s="116">
        <f t="shared" si="11"/>
        <v>114</v>
      </c>
      <c r="Z33" s="116">
        <f t="shared" si="12"/>
        <v>832.95</v>
      </c>
      <c r="AA33" s="116">
        <v>58</v>
      </c>
      <c r="AB33" s="116">
        <v>165.21</v>
      </c>
      <c r="AC33" s="116">
        <v>20</v>
      </c>
      <c r="AD33" s="116">
        <v>167.18</v>
      </c>
      <c r="AE33" s="116">
        <v>15</v>
      </c>
      <c r="AF33" s="116">
        <v>625.84</v>
      </c>
      <c r="AG33" s="116">
        <v>77</v>
      </c>
      <c r="AH33" s="116">
        <v>220.29</v>
      </c>
      <c r="AI33" s="116">
        <v>77</v>
      </c>
      <c r="AJ33" s="116">
        <v>220.29</v>
      </c>
      <c r="AK33" s="116">
        <v>48</v>
      </c>
      <c r="AL33" s="116">
        <v>275.36</v>
      </c>
      <c r="AM33" s="116">
        <f t="shared" si="9"/>
        <v>1398</v>
      </c>
      <c r="AN33" s="116">
        <f t="shared" si="10"/>
        <v>3211.5550000000003</v>
      </c>
      <c r="AO33" s="116">
        <v>210</v>
      </c>
      <c r="AP33" s="116">
        <v>483.09</v>
      </c>
      <c r="AQ33" s="116">
        <v>0</v>
      </c>
      <c r="AR33" s="116">
        <v>0</v>
      </c>
      <c r="AS33" s="116">
        <v>0</v>
      </c>
      <c r="AT33" s="116">
        <v>0</v>
      </c>
      <c r="AU33" s="116">
        <v>12</v>
      </c>
      <c r="AV33" s="116">
        <v>111.45</v>
      </c>
      <c r="AW33" s="116">
        <v>0</v>
      </c>
      <c r="AX33" s="116">
        <v>0</v>
      </c>
      <c r="AY33" s="116">
        <v>125</v>
      </c>
      <c r="AZ33" s="116">
        <v>334.32</v>
      </c>
      <c r="BA33" s="116">
        <v>137</v>
      </c>
      <c r="BB33" s="116">
        <v>445.77</v>
      </c>
      <c r="BC33" s="116">
        <v>1535</v>
      </c>
      <c r="BD33" s="116">
        <v>3666.36</v>
      </c>
    </row>
    <row r="34" spans="1:56" s="114" customFormat="1" x14ac:dyDescent="0.2">
      <c r="A34" s="116">
        <v>26</v>
      </c>
      <c r="B34" s="145" t="s">
        <v>62</v>
      </c>
      <c r="C34" s="186">
        <f>'Crop Loan'!Y37</f>
        <v>0</v>
      </c>
      <c r="D34" s="186">
        <f>'Crop Loan'!Z37</f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0</v>
      </c>
      <c r="L34" s="116">
        <v>0</v>
      </c>
      <c r="M34" s="186">
        <f t="shared" si="7"/>
        <v>0</v>
      </c>
      <c r="N34" s="186">
        <f t="shared" si="8"/>
        <v>0</v>
      </c>
      <c r="O34" s="116">
        <v>150</v>
      </c>
      <c r="P34" s="116">
        <v>227.18</v>
      </c>
      <c r="Q34" s="116">
        <v>17</v>
      </c>
      <c r="R34" s="116">
        <v>605.79</v>
      </c>
      <c r="S34" s="116">
        <v>5</v>
      </c>
      <c r="T34" s="116">
        <v>56.78</v>
      </c>
      <c r="U34" s="116">
        <v>28</v>
      </c>
      <c r="V34" s="116">
        <v>340.77</v>
      </c>
      <c r="W34" s="116">
        <v>53</v>
      </c>
      <c r="X34" s="116">
        <v>643.6</v>
      </c>
      <c r="Y34" s="116">
        <f t="shared" si="11"/>
        <v>253</v>
      </c>
      <c r="Z34" s="116">
        <f t="shared" si="12"/>
        <v>1874.12</v>
      </c>
      <c r="AA34" s="116">
        <v>15</v>
      </c>
      <c r="AB34" s="116">
        <v>41.6</v>
      </c>
      <c r="AC34" s="116">
        <v>5</v>
      </c>
      <c r="AD34" s="116">
        <v>42.11</v>
      </c>
      <c r="AE34" s="116">
        <v>4</v>
      </c>
      <c r="AF34" s="116">
        <v>157.63</v>
      </c>
      <c r="AG34" s="116">
        <v>19</v>
      </c>
      <c r="AH34" s="116">
        <v>55.46</v>
      </c>
      <c r="AI34" s="116">
        <v>19</v>
      </c>
      <c r="AJ34" s="116">
        <v>55.46</v>
      </c>
      <c r="AK34" s="116">
        <v>12</v>
      </c>
      <c r="AL34" s="116">
        <v>69.33</v>
      </c>
      <c r="AM34" s="116">
        <f t="shared" si="9"/>
        <v>327</v>
      </c>
      <c r="AN34" s="116">
        <f t="shared" si="10"/>
        <v>2295.7099999999996</v>
      </c>
      <c r="AO34" s="116">
        <v>49</v>
      </c>
      <c r="AP34" s="116">
        <v>344.36</v>
      </c>
      <c r="AQ34" s="116">
        <v>0</v>
      </c>
      <c r="AR34" s="116">
        <v>0</v>
      </c>
      <c r="AS34" s="116">
        <v>0</v>
      </c>
      <c r="AT34" s="116">
        <v>0</v>
      </c>
      <c r="AU34" s="116">
        <v>7</v>
      </c>
      <c r="AV34" s="116">
        <v>56.17</v>
      </c>
      <c r="AW34" s="116">
        <v>0</v>
      </c>
      <c r="AX34" s="116">
        <v>0</v>
      </c>
      <c r="AY34" s="116">
        <v>63</v>
      </c>
      <c r="AZ34" s="116">
        <v>168.47</v>
      </c>
      <c r="BA34" s="116">
        <v>70</v>
      </c>
      <c r="BB34" s="116">
        <v>224.64</v>
      </c>
      <c r="BC34" s="116">
        <v>397</v>
      </c>
      <c r="BD34" s="116">
        <v>2520.35</v>
      </c>
    </row>
    <row r="35" spans="1:56" s="119" customFormat="1" ht="15" x14ac:dyDescent="0.25">
      <c r="A35" s="117"/>
      <c r="B35" s="176" t="s">
        <v>63</v>
      </c>
      <c r="C35" s="216">
        <f>SUM(C21:C34)</f>
        <v>42301</v>
      </c>
      <c r="D35" s="216">
        <f t="shared" ref="D35:BD35" si="13">SUM(D21:D34)</f>
        <v>24165</v>
      </c>
      <c r="E35" s="216">
        <f t="shared" si="13"/>
        <v>9815</v>
      </c>
      <c r="F35" s="216">
        <f t="shared" si="13"/>
        <v>15417.61</v>
      </c>
      <c r="G35" s="216">
        <f t="shared" si="13"/>
        <v>3384</v>
      </c>
      <c r="H35" s="216">
        <f t="shared" si="13"/>
        <v>5203.2740000000003</v>
      </c>
      <c r="I35" s="216">
        <f t="shared" si="13"/>
        <v>790</v>
      </c>
      <c r="J35" s="216">
        <f t="shared" si="13"/>
        <v>1767</v>
      </c>
      <c r="K35" s="216">
        <f t="shared" si="13"/>
        <v>181</v>
      </c>
      <c r="L35" s="216">
        <f t="shared" si="13"/>
        <v>396.17249999999996</v>
      </c>
      <c r="M35" s="216">
        <f t="shared" si="13"/>
        <v>53087</v>
      </c>
      <c r="N35" s="216">
        <f t="shared" si="13"/>
        <v>41745.782500000001</v>
      </c>
      <c r="O35" s="216">
        <f t="shared" si="13"/>
        <v>5285</v>
      </c>
      <c r="P35" s="216">
        <f t="shared" si="13"/>
        <v>7987.4299999999994</v>
      </c>
      <c r="Q35" s="216">
        <f t="shared" si="13"/>
        <v>562</v>
      </c>
      <c r="R35" s="216">
        <f t="shared" si="13"/>
        <v>21294.58</v>
      </c>
      <c r="S35" s="216">
        <f t="shared" si="13"/>
        <v>162</v>
      </c>
      <c r="T35" s="216">
        <f t="shared" si="13"/>
        <v>2006.01</v>
      </c>
      <c r="U35" s="216">
        <f t="shared" si="13"/>
        <v>999</v>
      </c>
      <c r="V35" s="216">
        <f t="shared" si="13"/>
        <v>11983.680000000002</v>
      </c>
      <c r="W35" s="216">
        <f t="shared" si="13"/>
        <v>1873</v>
      </c>
      <c r="X35" s="216">
        <f t="shared" si="13"/>
        <v>22627.809999999998</v>
      </c>
      <c r="Y35" s="216">
        <f t="shared" si="13"/>
        <v>8881</v>
      </c>
      <c r="Z35" s="216">
        <f t="shared" si="13"/>
        <v>65899.509999999995</v>
      </c>
      <c r="AA35" s="216">
        <f t="shared" si="13"/>
        <v>2062</v>
      </c>
      <c r="AB35" s="216">
        <f t="shared" si="13"/>
        <v>5859.5000000000009</v>
      </c>
      <c r="AC35" s="216">
        <f t="shared" si="13"/>
        <v>693</v>
      </c>
      <c r="AD35" s="216">
        <f t="shared" si="13"/>
        <v>5928.9</v>
      </c>
      <c r="AE35" s="216">
        <f t="shared" si="13"/>
        <v>524</v>
      </c>
      <c r="AF35" s="216">
        <f t="shared" si="13"/>
        <v>22198.05</v>
      </c>
      <c r="AG35" s="216">
        <f t="shared" si="13"/>
        <v>2749</v>
      </c>
      <c r="AH35" s="216">
        <f t="shared" si="13"/>
        <v>7812.71</v>
      </c>
      <c r="AI35" s="216">
        <f t="shared" si="13"/>
        <v>2749</v>
      </c>
      <c r="AJ35" s="216">
        <f t="shared" si="13"/>
        <v>7812.71</v>
      </c>
      <c r="AK35" s="216">
        <f t="shared" si="13"/>
        <v>1721</v>
      </c>
      <c r="AL35" s="216">
        <f t="shared" si="13"/>
        <v>9762.24</v>
      </c>
      <c r="AM35" s="216">
        <f t="shared" si="13"/>
        <v>72466</v>
      </c>
      <c r="AN35" s="216">
        <f t="shared" si="13"/>
        <v>167019.40249999997</v>
      </c>
      <c r="AO35" s="216">
        <f t="shared" si="13"/>
        <v>10873</v>
      </c>
      <c r="AP35" s="216">
        <f t="shared" si="13"/>
        <v>26685.489999999998</v>
      </c>
      <c r="AQ35" s="216">
        <f t="shared" si="13"/>
        <v>0</v>
      </c>
      <c r="AR35" s="216">
        <f t="shared" si="13"/>
        <v>0</v>
      </c>
      <c r="AS35" s="216">
        <f t="shared" si="13"/>
        <v>0</v>
      </c>
      <c r="AT35" s="216">
        <f t="shared" si="13"/>
        <v>0</v>
      </c>
      <c r="AU35" s="216">
        <f t="shared" si="13"/>
        <v>1671</v>
      </c>
      <c r="AV35" s="216">
        <f t="shared" si="13"/>
        <v>14838.24</v>
      </c>
      <c r="AW35" s="216">
        <f t="shared" si="13"/>
        <v>0</v>
      </c>
      <c r="AX35" s="216">
        <f t="shared" si="13"/>
        <v>0</v>
      </c>
      <c r="AY35" s="216">
        <f t="shared" si="13"/>
        <v>16700</v>
      </c>
      <c r="AZ35" s="216">
        <f t="shared" si="13"/>
        <v>44470.94</v>
      </c>
      <c r="BA35" s="216">
        <f t="shared" si="13"/>
        <v>18371</v>
      </c>
      <c r="BB35" s="216">
        <f t="shared" si="13"/>
        <v>59309.179999999993</v>
      </c>
      <c r="BC35" s="216">
        <f t="shared" si="13"/>
        <v>90837</v>
      </c>
      <c r="BD35" s="216">
        <f t="shared" si="13"/>
        <v>237212.48</v>
      </c>
    </row>
    <row r="36" spans="1:56" s="114" customFormat="1" x14ac:dyDescent="0.2">
      <c r="A36" s="116">
        <v>27</v>
      </c>
      <c r="B36" s="145" t="s">
        <v>64</v>
      </c>
      <c r="C36" s="186">
        <f>'Crop Loan'!Y39</f>
        <v>0</v>
      </c>
      <c r="D36" s="186">
        <f>'Crop Loan'!Z39</f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  <c r="M36" s="186">
        <f t="shared" ref="M36:M44" si="14">C36+E36+I36+K36</f>
        <v>0</v>
      </c>
      <c r="N36" s="186">
        <f t="shared" ref="N36:N44" si="15">D36+F36+J36+L36</f>
        <v>0</v>
      </c>
      <c r="O36" s="116">
        <v>0</v>
      </c>
      <c r="P36" s="116">
        <v>0</v>
      </c>
      <c r="Q36" s="116">
        <v>0</v>
      </c>
      <c r="R36" s="116">
        <v>0</v>
      </c>
      <c r="S36" s="116">
        <v>0</v>
      </c>
      <c r="T36" s="116">
        <v>0</v>
      </c>
      <c r="U36" s="116">
        <v>0</v>
      </c>
      <c r="V36" s="116">
        <v>0</v>
      </c>
      <c r="W36" s="116">
        <v>7</v>
      </c>
      <c r="X36" s="116">
        <v>89.92</v>
      </c>
      <c r="Y36" s="116">
        <f t="shared" ref="Y36:Y44" si="16">O36+Q36+S36+U36+W36</f>
        <v>7</v>
      </c>
      <c r="Z36" s="116">
        <f t="shared" ref="Z36:Z44" si="17">P36+R36+T36+V36+X36</f>
        <v>89.92</v>
      </c>
      <c r="AA36" s="116">
        <v>0</v>
      </c>
      <c r="AB36" s="116">
        <v>0</v>
      </c>
      <c r="AC36" s="116">
        <v>1</v>
      </c>
      <c r="AD36" s="116">
        <v>5.79</v>
      </c>
      <c r="AE36" s="116">
        <v>1</v>
      </c>
      <c r="AF36" s="116">
        <v>21.46</v>
      </c>
      <c r="AG36" s="116">
        <v>0</v>
      </c>
      <c r="AH36" s="116">
        <v>0</v>
      </c>
      <c r="AI36" s="116">
        <v>3</v>
      </c>
      <c r="AJ36" s="116">
        <v>7.53</v>
      </c>
      <c r="AK36" s="116">
        <v>1</v>
      </c>
      <c r="AL36" s="116">
        <v>7.12</v>
      </c>
      <c r="AM36" s="116">
        <f t="shared" ref="AM36:AM44" si="18">M36+Y36+AA36+AC36+AE36+AG36+AI36+AK36</f>
        <v>13</v>
      </c>
      <c r="AN36" s="116">
        <f t="shared" ref="AN36:AN44" si="19">N36+Z36+AB36+AD36+AF36+AH36+AJ36+AL36</f>
        <v>131.82000000000002</v>
      </c>
      <c r="AO36" s="116">
        <v>2</v>
      </c>
      <c r="AP36" s="116">
        <v>19.77</v>
      </c>
      <c r="AQ36" s="116">
        <v>0</v>
      </c>
      <c r="AR36" s="116">
        <v>0</v>
      </c>
      <c r="AS36" s="116">
        <v>0</v>
      </c>
      <c r="AT36" s="116">
        <v>0</v>
      </c>
      <c r="AU36" s="116">
        <v>0</v>
      </c>
      <c r="AV36" s="116">
        <v>0</v>
      </c>
      <c r="AW36" s="116">
        <v>0</v>
      </c>
      <c r="AX36" s="116">
        <v>0</v>
      </c>
      <c r="AY36" s="116">
        <v>1</v>
      </c>
      <c r="AZ36" s="116">
        <v>3.76</v>
      </c>
      <c r="BA36" s="116">
        <v>1</v>
      </c>
      <c r="BB36" s="116">
        <v>3.76</v>
      </c>
      <c r="BC36" s="116">
        <v>14</v>
      </c>
      <c r="BD36" s="116">
        <v>135.58000000000001</v>
      </c>
    </row>
    <row r="37" spans="1:56" s="114" customFormat="1" x14ac:dyDescent="0.2">
      <c r="A37" s="116">
        <v>28</v>
      </c>
      <c r="B37" s="145" t="s">
        <v>65</v>
      </c>
      <c r="C37" s="186">
        <f>'Crop Loan'!Y40</f>
        <v>0</v>
      </c>
      <c r="D37" s="186">
        <f>'Crop Loan'!Z40</f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86">
        <f t="shared" si="14"/>
        <v>0</v>
      </c>
      <c r="N37" s="186">
        <f t="shared" si="15"/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f t="shared" si="16"/>
        <v>0</v>
      </c>
      <c r="Z37" s="116">
        <f t="shared" si="17"/>
        <v>0</v>
      </c>
      <c r="AA37" s="116">
        <v>0</v>
      </c>
      <c r="AB37" s="116">
        <v>0</v>
      </c>
      <c r="AC37" s="116">
        <v>0</v>
      </c>
      <c r="AD37" s="116"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f t="shared" si="18"/>
        <v>0</v>
      </c>
      <c r="AN37" s="116">
        <f t="shared" si="19"/>
        <v>0</v>
      </c>
      <c r="AO37" s="116">
        <v>0</v>
      </c>
      <c r="AP37" s="116">
        <v>0</v>
      </c>
      <c r="AQ37" s="116">
        <v>0</v>
      </c>
      <c r="AR37" s="116">
        <v>0</v>
      </c>
      <c r="AS37" s="116">
        <v>0</v>
      </c>
      <c r="AT37" s="116"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6">
        <v>0</v>
      </c>
    </row>
    <row r="38" spans="1:56" s="114" customFormat="1" x14ac:dyDescent="0.2">
      <c r="A38" s="116">
        <v>29</v>
      </c>
      <c r="B38" s="145" t="s">
        <v>66</v>
      </c>
      <c r="C38" s="186">
        <f>'Crop Loan'!Y41</f>
        <v>0</v>
      </c>
      <c r="D38" s="186">
        <f>'Crop Loan'!Z41</f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  <c r="M38" s="186">
        <f t="shared" si="14"/>
        <v>0</v>
      </c>
      <c r="N38" s="186">
        <f t="shared" si="15"/>
        <v>0</v>
      </c>
      <c r="O38" s="116">
        <v>0</v>
      </c>
      <c r="P38" s="116"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16">
        <v>7</v>
      </c>
      <c r="X38" s="116">
        <v>89.92</v>
      </c>
      <c r="Y38" s="116">
        <f t="shared" si="16"/>
        <v>7</v>
      </c>
      <c r="Z38" s="116">
        <f t="shared" si="17"/>
        <v>89.92</v>
      </c>
      <c r="AA38" s="116">
        <v>0</v>
      </c>
      <c r="AB38" s="116">
        <v>0</v>
      </c>
      <c r="AC38" s="116">
        <v>1</v>
      </c>
      <c r="AD38" s="116">
        <v>5.79</v>
      </c>
      <c r="AE38" s="116">
        <v>1</v>
      </c>
      <c r="AF38" s="116">
        <v>21.46</v>
      </c>
      <c r="AG38" s="116">
        <v>0</v>
      </c>
      <c r="AH38" s="116">
        <v>0</v>
      </c>
      <c r="AI38" s="116">
        <v>3</v>
      </c>
      <c r="AJ38" s="116">
        <v>7.53</v>
      </c>
      <c r="AK38" s="116">
        <v>1</v>
      </c>
      <c r="AL38" s="116">
        <v>7.12</v>
      </c>
      <c r="AM38" s="116">
        <f t="shared" si="18"/>
        <v>13</v>
      </c>
      <c r="AN38" s="116">
        <f t="shared" si="19"/>
        <v>131.82000000000002</v>
      </c>
      <c r="AO38" s="116">
        <v>2</v>
      </c>
      <c r="AP38" s="116">
        <v>19.77</v>
      </c>
      <c r="AQ38" s="116">
        <v>0</v>
      </c>
      <c r="AR38" s="116">
        <v>0</v>
      </c>
      <c r="AS38" s="116">
        <v>0</v>
      </c>
      <c r="AT38" s="116">
        <v>0</v>
      </c>
      <c r="AU38" s="116">
        <v>0</v>
      </c>
      <c r="AV38" s="116">
        <v>0</v>
      </c>
      <c r="AW38" s="116">
        <v>0</v>
      </c>
      <c r="AX38" s="116">
        <v>0</v>
      </c>
      <c r="AY38" s="116">
        <v>1</v>
      </c>
      <c r="AZ38" s="116">
        <v>3.76</v>
      </c>
      <c r="BA38" s="116">
        <v>1</v>
      </c>
      <c r="BB38" s="116">
        <v>3.76</v>
      </c>
      <c r="BC38" s="116">
        <v>14</v>
      </c>
      <c r="BD38" s="116">
        <v>135.58000000000001</v>
      </c>
    </row>
    <row r="39" spans="1:56" s="114" customFormat="1" x14ac:dyDescent="0.2">
      <c r="A39" s="116">
        <v>30</v>
      </c>
      <c r="B39" s="145" t="s">
        <v>67</v>
      </c>
      <c r="C39" s="186">
        <f>'Crop Loan'!Y42</f>
        <v>0</v>
      </c>
      <c r="D39" s="186">
        <f>'Crop Loan'!Z42</f>
        <v>0</v>
      </c>
      <c r="E39" s="116">
        <v>0</v>
      </c>
      <c r="F39" s="116">
        <v>0</v>
      </c>
      <c r="G39" s="116">
        <v>0</v>
      </c>
      <c r="H39" s="116">
        <v>0</v>
      </c>
      <c r="I39" s="116">
        <v>0</v>
      </c>
      <c r="J39" s="116">
        <v>0</v>
      </c>
      <c r="K39" s="116">
        <v>0</v>
      </c>
      <c r="L39" s="116">
        <v>0</v>
      </c>
      <c r="M39" s="186">
        <f t="shared" si="14"/>
        <v>0</v>
      </c>
      <c r="N39" s="186">
        <f t="shared" si="15"/>
        <v>0</v>
      </c>
      <c r="O39" s="116">
        <v>0</v>
      </c>
      <c r="P39" s="116">
        <v>0</v>
      </c>
      <c r="Q39" s="116">
        <v>0</v>
      </c>
      <c r="R39" s="116">
        <v>0</v>
      </c>
      <c r="S39" s="116">
        <v>0</v>
      </c>
      <c r="T39" s="116">
        <v>0</v>
      </c>
      <c r="U39" s="116">
        <v>0</v>
      </c>
      <c r="V39" s="116">
        <v>0</v>
      </c>
      <c r="W39" s="116">
        <v>0</v>
      </c>
      <c r="X39" s="116">
        <v>0</v>
      </c>
      <c r="Y39" s="116">
        <f t="shared" si="16"/>
        <v>0</v>
      </c>
      <c r="Z39" s="116">
        <f t="shared" si="17"/>
        <v>0</v>
      </c>
      <c r="AA39" s="116">
        <v>0</v>
      </c>
      <c r="AB39" s="116">
        <v>0</v>
      </c>
      <c r="AC39" s="116">
        <v>0</v>
      </c>
      <c r="AD39" s="116">
        <v>0</v>
      </c>
      <c r="AE39" s="116">
        <v>0</v>
      </c>
      <c r="AF39" s="116">
        <v>0</v>
      </c>
      <c r="AG39" s="116">
        <v>0</v>
      </c>
      <c r="AH39" s="116">
        <v>0</v>
      </c>
      <c r="AI39" s="116">
        <v>0</v>
      </c>
      <c r="AJ39" s="116">
        <v>0</v>
      </c>
      <c r="AK39" s="116">
        <v>0</v>
      </c>
      <c r="AL39" s="116">
        <v>0</v>
      </c>
      <c r="AM39" s="116">
        <f t="shared" si="18"/>
        <v>0</v>
      </c>
      <c r="AN39" s="116">
        <f t="shared" si="19"/>
        <v>0</v>
      </c>
      <c r="AO39" s="116">
        <v>0</v>
      </c>
      <c r="AP39" s="116">
        <v>0</v>
      </c>
      <c r="AQ39" s="116">
        <v>0</v>
      </c>
      <c r="AR39" s="116">
        <v>0</v>
      </c>
      <c r="AS39" s="116">
        <v>0</v>
      </c>
      <c r="AT39" s="116">
        <v>0</v>
      </c>
      <c r="AU39" s="116">
        <v>0</v>
      </c>
      <c r="AV39" s="116">
        <v>0</v>
      </c>
      <c r="AW39" s="116">
        <v>0</v>
      </c>
      <c r="AX39" s="116">
        <v>0</v>
      </c>
      <c r="AY39" s="116">
        <v>0</v>
      </c>
      <c r="AZ39" s="116">
        <v>0</v>
      </c>
      <c r="BA39" s="116">
        <v>0</v>
      </c>
      <c r="BB39" s="116">
        <v>0</v>
      </c>
      <c r="BC39" s="116">
        <v>0</v>
      </c>
      <c r="BD39" s="116">
        <v>0</v>
      </c>
    </row>
    <row r="40" spans="1:56" s="114" customFormat="1" x14ac:dyDescent="0.2">
      <c r="A40" s="116">
        <v>31</v>
      </c>
      <c r="B40" s="145" t="s">
        <v>68</v>
      </c>
      <c r="C40" s="186">
        <f>'Crop Loan'!Y43</f>
        <v>0</v>
      </c>
      <c r="D40" s="186">
        <f>'Crop Loan'!Z43</f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v>0</v>
      </c>
      <c r="M40" s="186">
        <f t="shared" si="14"/>
        <v>0</v>
      </c>
      <c r="N40" s="186">
        <f t="shared" si="15"/>
        <v>0</v>
      </c>
      <c r="O40" s="116">
        <v>0</v>
      </c>
      <c r="P40" s="116">
        <v>0</v>
      </c>
      <c r="Q40" s="116">
        <v>0</v>
      </c>
      <c r="R40" s="116"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6">
        <f t="shared" si="16"/>
        <v>0</v>
      </c>
      <c r="Z40" s="116">
        <f t="shared" si="17"/>
        <v>0</v>
      </c>
      <c r="AA40" s="116">
        <v>0</v>
      </c>
      <c r="AB40" s="116">
        <v>0</v>
      </c>
      <c r="AC40" s="116">
        <v>0</v>
      </c>
      <c r="AD40" s="116">
        <v>0</v>
      </c>
      <c r="AE40" s="116">
        <v>0</v>
      </c>
      <c r="AF40" s="116">
        <v>0</v>
      </c>
      <c r="AG40" s="116">
        <v>0</v>
      </c>
      <c r="AH40" s="116">
        <v>0</v>
      </c>
      <c r="AI40" s="116">
        <v>0</v>
      </c>
      <c r="AJ40" s="116">
        <v>0</v>
      </c>
      <c r="AK40" s="116">
        <v>0</v>
      </c>
      <c r="AL40" s="116">
        <v>0</v>
      </c>
      <c r="AM40" s="116">
        <f t="shared" si="18"/>
        <v>0</v>
      </c>
      <c r="AN40" s="116">
        <f t="shared" si="19"/>
        <v>0</v>
      </c>
      <c r="AO40" s="116">
        <v>0</v>
      </c>
      <c r="AP40" s="116">
        <v>0</v>
      </c>
      <c r="AQ40" s="116">
        <v>0</v>
      </c>
      <c r="AR40" s="116">
        <v>0</v>
      </c>
      <c r="AS40" s="116">
        <v>0</v>
      </c>
      <c r="AT40" s="116">
        <v>0</v>
      </c>
      <c r="AU40" s="116">
        <v>0</v>
      </c>
      <c r="AV40" s="116">
        <v>0</v>
      </c>
      <c r="AW40" s="116">
        <v>0</v>
      </c>
      <c r="AX40" s="116">
        <v>0</v>
      </c>
      <c r="AY40" s="116">
        <v>0</v>
      </c>
      <c r="AZ40" s="116">
        <v>0</v>
      </c>
      <c r="BA40" s="116">
        <v>0</v>
      </c>
      <c r="BB40" s="116">
        <v>0</v>
      </c>
      <c r="BC40" s="116">
        <v>0</v>
      </c>
      <c r="BD40" s="116">
        <v>0</v>
      </c>
    </row>
    <row r="41" spans="1:56" s="114" customFormat="1" x14ac:dyDescent="0.2">
      <c r="A41" s="116">
        <v>32</v>
      </c>
      <c r="B41" s="145" t="s">
        <v>69</v>
      </c>
      <c r="C41" s="186">
        <f>'Crop Loan'!Y44</f>
        <v>0</v>
      </c>
      <c r="D41" s="186">
        <f>'Crop Loan'!Z44</f>
        <v>0</v>
      </c>
      <c r="E41" s="116">
        <v>0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K41" s="116">
        <v>0</v>
      </c>
      <c r="L41" s="116">
        <v>0</v>
      </c>
      <c r="M41" s="186">
        <f t="shared" si="14"/>
        <v>0</v>
      </c>
      <c r="N41" s="186">
        <f t="shared" si="15"/>
        <v>0</v>
      </c>
      <c r="O41" s="116">
        <v>0</v>
      </c>
      <c r="P41" s="116">
        <v>0</v>
      </c>
      <c r="Q41" s="116">
        <v>0</v>
      </c>
      <c r="R41" s="116">
        <v>0</v>
      </c>
      <c r="S41" s="116">
        <v>0</v>
      </c>
      <c r="T41" s="116">
        <v>0</v>
      </c>
      <c r="U41" s="116">
        <v>0</v>
      </c>
      <c r="V41" s="116">
        <v>0</v>
      </c>
      <c r="W41" s="116">
        <v>0</v>
      </c>
      <c r="X41" s="116">
        <v>0</v>
      </c>
      <c r="Y41" s="116">
        <f t="shared" si="16"/>
        <v>0</v>
      </c>
      <c r="Z41" s="116">
        <f t="shared" si="17"/>
        <v>0</v>
      </c>
      <c r="AA41" s="116">
        <v>0</v>
      </c>
      <c r="AB41" s="116">
        <v>0</v>
      </c>
      <c r="AC41" s="116">
        <v>0</v>
      </c>
      <c r="AD41" s="116">
        <v>0</v>
      </c>
      <c r="AE41" s="116">
        <v>0</v>
      </c>
      <c r="AF41" s="116">
        <v>0</v>
      </c>
      <c r="AG41" s="116">
        <v>0</v>
      </c>
      <c r="AH41" s="116">
        <v>0</v>
      </c>
      <c r="AI41" s="116">
        <v>0</v>
      </c>
      <c r="AJ41" s="116">
        <v>0</v>
      </c>
      <c r="AK41" s="116">
        <v>0</v>
      </c>
      <c r="AL41" s="116">
        <v>0</v>
      </c>
      <c r="AM41" s="116">
        <f t="shared" si="18"/>
        <v>0</v>
      </c>
      <c r="AN41" s="116">
        <f t="shared" si="19"/>
        <v>0</v>
      </c>
      <c r="AO41" s="116">
        <v>0</v>
      </c>
      <c r="AP41" s="116">
        <v>0</v>
      </c>
      <c r="AQ41" s="116">
        <v>0</v>
      </c>
      <c r="AR41" s="116">
        <v>0</v>
      </c>
      <c r="AS41" s="116">
        <v>0</v>
      </c>
      <c r="AT41" s="116">
        <v>0</v>
      </c>
      <c r="AU41" s="116">
        <v>0</v>
      </c>
      <c r="AV41" s="116">
        <v>0</v>
      </c>
      <c r="AW41" s="116">
        <v>0</v>
      </c>
      <c r="AX41" s="116">
        <v>0</v>
      </c>
      <c r="AY41" s="116">
        <v>0</v>
      </c>
      <c r="AZ41" s="116">
        <v>0</v>
      </c>
      <c r="BA41" s="116">
        <v>0</v>
      </c>
      <c r="BB41" s="116">
        <v>0</v>
      </c>
      <c r="BC41" s="116">
        <v>0</v>
      </c>
      <c r="BD41" s="116">
        <v>0</v>
      </c>
    </row>
    <row r="42" spans="1:56" s="114" customFormat="1" x14ac:dyDescent="0.2">
      <c r="A42" s="116">
        <v>33</v>
      </c>
      <c r="B42" s="145" t="s">
        <v>70</v>
      </c>
      <c r="C42" s="186">
        <f>'Crop Loan'!Y45</f>
        <v>0</v>
      </c>
      <c r="D42" s="186">
        <f>'Crop Loan'!Z45</f>
        <v>0</v>
      </c>
      <c r="E42" s="116">
        <v>0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6">
        <v>0</v>
      </c>
      <c r="M42" s="186">
        <f t="shared" si="14"/>
        <v>0</v>
      </c>
      <c r="N42" s="186">
        <f t="shared" si="15"/>
        <v>0</v>
      </c>
      <c r="O42" s="116">
        <v>30</v>
      </c>
      <c r="P42" s="116">
        <v>40.92</v>
      </c>
      <c r="Q42" s="116">
        <v>6</v>
      </c>
      <c r="R42" s="116">
        <v>108.72</v>
      </c>
      <c r="S42" s="116">
        <v>6</v>
      </c>
      <c r="T42" s="116">
        <v>10.199999999999999</v>
      </c>
      <c r="U42" s="116">
        <v>6</v>
      </c>
      <c r="V42" s="116">
        <v>61.32</v>
      </c>
      <c r="W42" s="116">
        <v>6</v>
      </c>
      <c r="X42" s="116">
        <v>115.8</v>
      </c>
      <c r="Y42" s="116">
        <f t="shared" si="16"/>
        <v>54</v>
      </c>
      <c r="Z42" s="116">
        <f t="shared" si="17"/>
        <v>336.96</v>
      </c>
      <c r="AA42" s="116">
        <v>6</v>
      </c>
      <c r="AB42" s="116">
        <v>22.38</v>
      </c>
      <c r="AC42" s="116">
        <v>6</v>
      </c>
      <c r="AD42" s="116">
        <v>22.62</v>
      </c>
      <c r="AE42" s="116">
        <v>6</v>
      </c>
      <c r="AF42" s="116">
        <v>84.54</v>
      </c>
      <c r="AG42" s="116">
        <v>12</v>
      </c>
      <c r="AH42" s="116">
        <v>29.7</v>
      </c>
      <c r="AI42" s="116">
        <v>12</v>
      </c>
      <c r="AJ42" s="116">
        <v>29.7</v>
      </c>
      <c r="AK42" s="116">
        <v>12</v>
      </c>
      <c r="AL42" s="116">
        <v>37.32</v>
      </c>
      <c r="AM42" s="116">
        <f t="shared" si="18"/>
        <v>108</v>
      </c>
      <c r="AN42" s="116">
        <f t="shared" si="19"/>
        <v>563.22</v>
      </c>
      <c r="AO42" s="116">
        <v>16</v>
      </c>
      <c r="AP42" s="116">
        <v>84.48</v>
      </c>
      <c r="AQ42" s="116">
        <v>0</v>
      </c>
      <c r="AR42" s="116">
        <v>0</v>
      </c>
      <c r="AS42" s="116">
        <v>0</v>
      </c>
      <c r="AT42" s="116">
        <v>0</v>
      </c>
      <c r="AU42" s="116">
        <v>6</v>
      </c>
      <c r="AV42" s="116">
        <v>37.08</v>
      </c>
      <c r="AW42" s="116">
        <v>0</v>
      </c>
      <c r="AX42" s="116">
        <v>0</v>
      </c>
      <c r="AY42" s="116">
        <v>42</v>
      </c>
      <c r="AZ42" s="116">
        <v>111.36</v>
      </c>
      <c r="BA42" s="116">
        <v>48</v>
      </c>
      <c r="BB42" s="116">
        <v>148.44</v>
      </c>
      <c r="BC42" s="116">
        <v>156</v>
      </c>
      <c r="BD42" s="116">
        <v>711.66</v>
      </c>
    </row>
    <row r="43" spans="1:56" s="114" customFormat="1" x14ac:dyDescent="0.2">
      <c r="A43" s="116">
        <v>34</v>
      </c>
      <c r="B43" s="145" t="s">
        <v>71</v>
      </c>
      <c r="C43" s="186">
        <f>'Crop Loan'!Y46</f>
        <v>0</v>
      </c>
      <c r="D43" s="186">
        <f>'Crop Loan'!Z46</f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6">
        <v>0</v>
      </c>
      <c r="M43" s="186">
        <f t="shared" si="14"/>
        <v>0</v>
      </c>
      <c r="N43" s="186">
        <f t="shared" si="15"/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0</v>
      </c>
      <c r="U43" s="116">
        <v>0</v>
      </c>
      <c r="V43" s="116">
        <v>0</v>
      </c>
      <c r="W43" s="116">
        <v>14</v>
      </c>
      <c r="X43" s="116">
        <v>179.84</v>
      </c>
      <c r="Y43" s="116">
        <f t="shared" si="16"/>
        <v>14</v>
      </c>
      <c r="Z43" s="116">
        <f t="shared" si="17"/>
        <v>179.84</v>
      </c>
      <c r="AA43" s="116">
        <v>0</v>
      </c>
      <c r="AB43" s="116">
        <v>0</v>
      </c>
      <c r="AC43" s="116">
        <v>2</v>
      </c>
      <c r="AD43" s="116">
        <v>11.58</v>
      </c>
      <c r="AE43" s="116">
        <v>2</v>
      </c>
      <c r="AF43" s="116">
        <v>42.92</v>
      </c>
      <c r="AG43" s="116">
        <v>0</v>
      </c>
      <c r="AH43" s="116">
        <v>0</v>
      </c>
      <c r="AI43" s="116">
        <v>6</v>
      </c>
      <c r="AJ43" s="116">
        <v>15.06</v>
      </c>
      <c r="AK43" s="116">
        <v>2</v>
      </c>
      <c r="AL43" s="116">
        <v>14.24</v>
      </c>
      <c r="AM43" s="116">
        <f t="shared" si="18"/>
        <v>26</v>
      </c>
      <c r="AN43" s="116">
        <f t="shared" si="19"/>
        <v>263.64000000000004</v>
      </c>
      <c r="AO43" s="116">
        <v>4</v>
      </c>
      <c r="AP43" s="116">
        <v>39.549999999999997</v>
      </c>
      <c r="AQ43" s="116">
        <v>0</v>
      </c>
      <c r="AR43" s="116">
        <v>0</v>
      </c>
      <c r="AS43" s="116">
        <v>0</v>
      </c>
      <c r="AT43" s="116">
        <v>0</v>
      </c>
      <c r="AU43" s="116">
        <v>0</v>
      </c>
      <c r="AV43" s="116">
        <v>0</v>
      </c>
      <c r="AW43" s="116">
        <v>0</v>
      </c>
      <c r="AX43" s="116">
        <v>0</v>
      </c>
      <c r="AY43" s="116">
        <v>2</v>
      </c>
      <c r="AZ43" s="116">
        <v>7.52</v>
      </c>
      <c r="BA43" s="116">
        <v>2</v>
      </c>
      <c r="BB43" s="116">
        <v>7.52</v>
      </c>
      <c r="BC43" s="116">
        <v>28</v>
      </c>
      <c r="BD43" s="116">
        <v>271.16000000000003</v>
      </c>
    </row>
    <row r="44" spans="1:56" s="114" customFormat="1" x14ac:dyDescent="0.2">
      <c r="A44" s="116">
        <v>35</v>
      </c>
      <c r="B44" s="145" t="s">
        <v>72</v>
      </c>
      <c r="C44" s="186">
        <f>'Crop Loan'!Y47</f>
        <v>0</v>
      </c>
      <c r="D44" s="186">
        <f>'Crop Loan'!Z47</f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86">
        <f t="shared" si="14"/>
        <v>0</v>
      </c>
      <c r="N44" s="186">
        <f t="shared" si="15"/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f t="shared" si="16"/>
        <v>0</v>
      </c>
      <c r="Z44" s="116">
        <f t="shared" si="17"/>
        <v>0</v>
      </c>
      <c r="AA44" s="116">
        <v>0</v>
      </c>
      <c r="AB44" s="116">
        <v>0</v>
      </c>
      <c r="AC44" s="116">
        <v>0</v>
      </c>
      <c r="AD44" s="116"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  <c r="AL44" s="116">
        <v>0</v>
      </c>
      <c r="AM44" s="116">
        <f t="shared" si="18"/>
        <v>0</v>
      </c>
      <c r="AN44" s="116">
        <f t="shared" si="19"/>
        <v>0</v>
      </c>
      <c r="AO44" s="116">
        <v>0</v>
      </c>
      <c r="AP44" s="116">
        <v>0</v>
      </c>
      <c r="AQ44" s="116">
        <v>0</v>
      </c>
      <c r="AR44" s="116">
        <v>0</v>
      </c>
      <c r="AS44" s="116">
        <v>0</v>
      </c>
      <c r="AT44" s="116">
        <v>0</v>
      </c>
      <c r="AU44" s="116">
        <v>0</v>
      </c>
      <c r="AV44" s="116">
        <v>0</v>
      </c>
      <c r="AW44" s="116">
        <v>0</v>
      </c>
      <c r="AX44" s="116">
        <v>0</v>
      </c>
      <c r="AY44" s="116">
        <v>0</v>
      </c>
      <c r="AZ44" s="116">
        <v>0</v>
      </c>
      <c r="BA44" s="116">
        <v>0</v>
      </c>
      <c r="BB44" s="116">
        <v>0</v>
      </c>
      <c r="BC44" s="116">
        <v>0</v>
      </c>
      <c r="BD44" s="116">
        <v>0</v>
      </c>
    </row>
    <row r="45" spans="1:56" s="119" customFormat="1" ht="15" x14ac:dyDescent="0.25">
      <c r="A45" s="117"/>
      <c r="B45" s="176" t="s">
        <v>73</v>
      </c>
      <c r="C45" s="216">
        <f>SUM(C36:C44)</f>
        <v>0</v>
      </c>
      <c r="D45" s="216">
        <f t="shared" ref="D45:BD45" si="20">SUM(D36:D44)</f>
        <v>0</v>
      </c>
      <c r="E45" s="216">
        <f t="shared" si="20"/>
        <v>0</v>
      </c>
      <c r="F45" s="216">
        <f t="shared" si="20"/>
        <v>0</v>
      </c>
      <c r="G45" s="216">
        <f t="shared" si="20"/>
        <v>0</v>
      </c>
      <c r="H45" s="216">
        <f t="shared" si="20"/>
        <v>0</v>
      </c>
      <c r="I45" s="216">
        <f t="shared" si="20"/>
        <v>0</v>
      </c>
      <c r="J45" s="216">
        <f t="shared" si="20"/>
        <v>0</v>
      </c>
      <c r="K45" s="216">
        <f t="shared" si="20"/>
        <v>0</v>
      </c>
      <c r="L45" s="216">
        <f t="shared" si="20"/>
        <v>0</v>
      </c>
      <c r="M45" s="216">
        <f t="shared" si="20"/>
        <v>0</v>
      </c>
      <c r="N45" s="216">
        <f t="shared" si="20"/>
        <v>0</v>
      </c>
      <c r="O45" s="216">
        <f t="shared" si="20"/>
        <v>30</v>
      </c>
      <c r="P45" s="216">
        <f t="shared" si="20"/>
        <v>40.92</v>
      </c>
      <c r="Q45" s="216">
        <f t="shared" si="20"/>
        <v>6</v>
      </c>
      <c r="R45" s="216">
        <f t="shared" si="20"/>
        <v>108.72</v>
      </c>
      <c r="S45" s="216">
        <f t="shared" si="20"/>
        <v>6</v>
      </c>
      <c r="T45" s="216">
        <f t="shared" si="20"/>
        <v>10.199999999999999</v>
      </c>
      <c r="U45" s="216">
        <f t="shared" si="20"/>
        <v>6</v>
      </c>
      <c r="V45" s="216">
        <f t="shared" si="20"/>
        <v>61.32</v>
      </c>
      <c r="W45" s="216">
        <f t="shared" si="20"/>
        <v>34</v>
      </c>
      <c r="X45" s="216">
        <f t="shared" si="20"/>
        <v>475.48</v>
      </c>
      <c r="Y45" s="216">
        <f t="shared" si="20"/>
        <v>82</v>
      </c>
      <c r="Z45" s="216">
        <f t="shared" si="20"/>
        <v>696.64</v>
      </c>
      <c r="AA45" s="216">
        <f t="shared" si="20"/>
        <v>6</v>
      </c>
      <c r="AB45" s="216">
        <f t="shared" si="20"/>
        <v>22.38</v>
      </c>
      <c r="AC45" s="216">
        <f t="shared" si="20"/>
        <v>10</v>
      </c>
      <c r="AD45" s="216">
        <f t="shared" si="20"/>
        <v>45.78</v>
      </c>
      <c r="AE45" s="216">
        <f t="shared" si="20"/>
        <v>10</v>
      </c>
      <c r="AF45" s="216">
        <f t="shared" si="20"/>
        <v>170.38</v>
      </c>
      <c r="AG45" s="216">
        <f t="shared" si="20"/>
        <v>12</v>
      </c>
      <c r="AH45" s="216">
        <f t="shared" si="20"/>
        <v>29.7</v>
      </c>
      <c r="AI45" s="216">
        <f t="shared" si="20"/>
        <v>24</v>
      </c>
      <c r="AJ45" s="216">
        <f t="shared" si="20"/>
        <v>59.82</v>
      </c>
      <c r="AK45" s="216">
        <f t="shared" si="20"/>
        <v>16</v>
      </c>
      <c r="AL45" s="216">
        <f t="shared" si="20"/>
        <v>65.8</v>
      </c>
      <c r="AM45" s="216">
        <f t="shared" si="20"/>
        <v>160</v>
      </c>
      <c r="AN45" s="216">
        <f t="shared" si="20"/>
        <v>1090.5000000000002</v>
      </c>
      <c r="AO45" s="216">
        <f t="shared" si="20"/>
        <v>24</v>
      </c>
      <c r="AP45" s="216">
        <f t="shared" si="20"/>
        <v>163.57</v>
      </c>
      <c r="AQ45" s="216">
        <f t="shared" si="20"/>
        <v>0</v>
      </c>
      <c r="AR45" s="216">
        <f t="shared" si="20"/>
        <v>0</v>
      </c>
      <c r="AS45" s="216">
        <f t="shared" si="20"/>
        <v>0</v>
      </c>
      <c r="AT45" s="216">
        <f t="shared" si="20"/>
        <v>0</v>
      </c>
      <c r="AU45" s="216">
        <f t="shared" si="20"/>
        <v>6</v>
      </c>
      <c r="AV45" s="216">
        <f t="shared" si="20"/>
        <v>37.08</v>
      </c>
      <c r="AW45" s="216">
        <f t="shared" si="20"/>
        <v>0</v>
      </c>
      <c r="AX45" s="216">
        <f t="shared" si="20"/>
        <v>0</v>
      </c>
      <c r="AY45" s="216">
        <f t="shared" si="20"/>
        <v>46</v>
      </c>
      <c r="AZ45" s="216">
        <f t="shared" si="20"/>
        <v>126.39999999999999</v>
      </c>
      <c r="BA45" s="216">
        <f t="shared" si="20"/>
        <v>52</v>
      </c>
      <c r="BB45" s="216">
        <f t="shared" si="20"/>
        <v>163.48000000000002</v>
      </c>
      <c r="BC45" s="216">
        <f t="shared" si="20"/>
        <v>212</v>
      </c>
      <c r="BD45" s="216">
        <f t="shared" si="20"/>
        <v>1253.98</v>
      </c>
    </row>
    <row r="46" spans="1:56" s="114" customFormat="1" x14ac:dyDescent="0.2">
      <c r="A46" s="116">
        <v>36</v>
      </c>
      <c r="B46" s="145" t="s">
        <v>74</v>
      </c>
      <c r="C46" s="186">
        <f>'Crop Loan'!Y49</f>
        <v>0</v>
      </c>
      <c r="D46" s="186">
        <f>'Crop Loan'!Z49</f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86">
        <f>C46+E46+I46+K46</f>
        <v>0</v>
      </c>
      <c r="N46" s="186">
        <f>D46+F46+J46+L46</f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f>O46+Q46+S46+U46+W46</f>
        <v>0</v>
      </c>
      <c r="Z46" s="116">
        <f>P46+R46+T46+V46+X46</f>
        <v>0</v>
      </c>
      <c r="AA46" s="116">
        <v>0</v>
      </c>
      <c r="AB46" s="116">
        <v>0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f>M46+Y46+AA46+AC46+AE46+AG46+AI46+AK46</f>
        <v>0</v>
      </c>
      <c r="AN46" s="116">
        <f>N46+Z46+AB46+AD46+AF46+AH46+AJ46+AL46</f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</row>
    <row r="47" spans="1:56" s="119" customFormat="1" ht="27.75" customHeight="1" x14ac:dyDescent="0.25">
      <c r="A47" s="394" t="s">
        <v>75</v>
      </c>
      <c r="B47" s="395"/>
      <c r="C47" s="118">
        <f>C46</f>
        <v>0</v>
      </c>
      <c r="D47" s="118">
        <f t="shared" ref="D47:BD47" si="21">D46</f>
        <v>0</v>
      </c>
      <c r="E47" s="118">
        <f t="shared" si="21"/>
        <v>0</v>
      </c>
      <c r="F47" s="118">
        <f t="shared" si="21"/>
        <v>0</v>
      </c>
      <c r="G47" s="118">
        <f t="shared" si="21"/>
        <v>0</v>
      </c>
      <c r="H47" s="118">
        <f t="shared" si="21"/>
        <v>0</v>
      </c>
      <c r="I47" s="118">
        <f t="shared" si="21"/>
        <v>0</v>
      </c>
      <c r="J47" s="118">
        <f t="shared" si="21"/>
        <v>0</v>
      </c>
      <c r="K47" s="118">
        <f t="shared" si="21"/>
        <v>0</v>
      </c>
      <c r="L47" s="118">
        <f t="shared" si="21"/>
        <v>0</v>
      </c>
      <c r="M47" s="118">
        <f t="shared" si="21"/>
        <v>0</v>
      </c>
      <c r="N47" s="118">
        <f t="shared" si="21"/>
        <v>0</v>
      </c>
      <c r="O47" s="118">
        <f t="shared" si="21"/>
        <v>0</v>
      </c>
      <c r="P47" s="118">
        <f t="shared" si="21"/>
        <v>0</v>
      </c>
      <c r="Q47" s="118">
        <f t="shared" si="21"/>
        <v>0</v>
      </c>
      <c r="R47" s="118">
        <f t="shared" si="21"/>
        <v>0</v>
      </c>
      <c r="S47" s="118">
        <f t="shared" si="21"/>
        <v>0</v>
      </c>
      <c r="T47" s="118">
        <f t="shared" si="21"/>
        <v>0</v>
      </c>
      <c r="U47" s="118">
        <f t="shared" si="21"/>
        <v>0</v>
      </c>
      <c r="V47" s="118">
        <f t="shared" si="21"/>
        <v>0</v>
      </c>
      <c r="W47" s="118">
        <f t="shared" si="21"/>
        <v>0</v>
      </c>
      <c r="X47" s="118">
        <f t="shared" si="21"/>
        <v>0</v>
      </c>
      <c r="Y47" s="118">
        <f t="shared" si="21"/>
        <v>0</v>
      </c>
      <c r="Z47" s="118">
        <f t="shared" si="21"/>
        <v>0</v>
      </c>
      <c r="AA47" s="118">
        <f t="shared" si="21"/>
        <v>0</v>
      </c>
      <c r="AB47" s="118">
        <f t="shared" si="21"/>
        <v>0</v>
      </c>
      <c r="AC47" s="118">
        <f t="shared" si="21"/>
        <v>0</v>
      </c>
      <c r="AD47" s="118">
        <f t="shared" si="21"/>
        <v>0</v>
      </c>
      <c r="AE47" s="118">
        <f t="shared" si="21"/>
        <v>0</v>
      </c>
      <c r="AF47" s="118">
        <f t="shared" si="21"/>
        <v>0</v>
      </c>
      <c r="AG47" s="118">
        <f t="shared" si="21"/>
        <v>0</v>
      </c>
      <c r="AH47" s="118">
        <f t="shared" si="21"/>
        <v>0</v>
      </c>
      <c r="AI47" s="118">
        <f t="shared" si="21"/>
        <v>0</v>
      </c>
      <c r="AJ47" s="118">
        <f t="shared" si="21"/>
        <v>0</v>
      </c>
      <c r="AK47" s="118">
        <f t="shared" si="21"/>
        <v>0</v>
      </c>
      <c r="AL47" s="118">
        <f t="shared" si="21"/>
        <v>0</v>
      </c>
      <c r="AM47" s="118">
        <f t="shared" si="21"/>
        <v>0</v>
      </c>
      <c r="AN47" s="118">
        <f t="shared" si="21"/>
        <v>0</v>
      </c>
      <c r="AO47" s="118">
        <f t="shared" si="21"/>
        <v>0</v>
      </c>
      <c r="AP47" s="118">
        <f t="shared" si="21"/>
        <v>0</v>
      </c>
      <c r="AQ47" s="118">
        <f t="shared" si="21"/>
        <v>0</v>
      </c>
      <c r="AR47" s="118">
        <f t="shared" si="21"/>
        <v>0</v>
      </c>
      <c r="AS47" s="118">
        <f t="shared" si="21"/>
        <v>0</v>
      </c>
      <c r="AT47" s="118">
        <f t="shared" si="21"/>
        <v>0</v>
      </c>
      <c r="AU47" s="118">
        <f t="shared" si="21"/>
        <v>0</v>
      </c>
      <c r="AV47" s="118">
        <f t="shared" si="21"/>
        <v>0</v>
      </c>
      <c r="AW47" s="118">
        <f t="shared" si="21"/>
        <v>0</v>
      </c>
      <c r="AX47" s="118">
        <f t="shared" si="21"/>
        <v>0</v>
      </c>
      <c r="AY47" s="118">
        <f t="shared" si="21"/>
        <v>0</v>
      </c>
      <c r="AZ47" s="118">
        <f t="shared" si="21"/>
        <v>0</v>
      </c>
      <c r="BA47" s="118">
        <f t="shared" si="21"/>
        <v>0</v>
      </c>
      <c r="BB47" s="118">
        <f t="shared" si="21"/>
        <v>0</v>
      </c>
      <c r="BC47" s="118">
        <f t="shared" si="21"/>
        <v>0</v>
      </c>
      <c r="BD47" s="118">
        <f t="shared" si="21"/>
        <v>0</v>
      </c>
    </row>
    <row r="48" spans="1:56" s="114" customFormat="1" x14ac:dyDescent="0.2">
      <c r="A48" s="116">
        <v>37</v>
      </c>
      <c r="B48" s="145" t="s">
        <v>76</v>
      </c>
      <c r="C48" s="186">
        <f>'Crop Loan'!Y51</f>
        <v>0</v>
      </c>
      <c r="D48" s="186">
        <f>'Crop Loan'!Z51</f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v>0</v>
      </c>
      <c r="M48" s="186">
        <f>C48+E48+I48+K48</f>
        <v>0</v>
      </c>
      <c r="N48" s="186">
        <f>D48+F48+J48+L48</f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f>O48+Q48+S48+U48+W48</f>
        <v>0</v>
      </c>
      <c r="Z48" s="116">
        <f>P48+R48+T48+V48+X48</f>
        <v>0</v>
      </c>
      <c r="AA48" s="116">
        <v>0</v>
      </c>
      <c r="AB48" s="116">
        <v>0</v>
      </c>
      <c r="AC48" s="116">
        <v>0</v>
      </c>
      <c r="AD48" s="116"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f>M48+Y48+AA48+AC48+AE48+AG48+AI48+AK48</f>
        <v>0</v>
      </c>
      <c r="AN48" s="116">
        <f>N48+Z48+AB48+AD48+AF48+AH48+AJ48+AL48</f>
        <v>0</v>
      </c>
      <c r="AO48" s="116">
        <v>0</v>
      </c>
      <c r="AP48" s="116">
        <v>0</v>
      </c>
      <c r="AQ48" s="116">
        <v>0</v>
      </c>
      <c r="AR48" s="116">
        <v>0</v>
      </c>
      <c r="AS48" s="116">
        <v>0</v>
      </c>
      <c r="AT48" s="116"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</row>
    <row r="49" spans="1:56" s="119" customFormat="1" ht="15" x14ac:dyDescent="0.25">
      <c r="A49" s="117"/>
      <c r="B49" s="176" t="s">
        <v>77</v>
      </c>
      <c r="C49" s="216">
        <f>C48</f>
        <v>0</v>
      </c>
      <c r="D49" s="216">
        <f t="shared" ref="D49:BD49" si="22">D48</f>
        <v>0</v>
      </c>
      <c r="E49" s="216">
        <f t="shared" si="22"/>
        <v>0</v>
      </c>
      <c r="F49" s="216">
        <f t="shared" si="22"/>
        <v>0</v>
      </c>
      <c r="G49" s="216">
        <f t="shared" si="22"/>
        <v>0</v>
      </c>
      <c r="H49" s="216">
        <f t="shared" si="22"/>
        <v>0</v>
      </c>
      <c r="I49" s="216">
        <f t="shared" si="22"/>
        <v>0</v>
      </c>
      <c r="J49" s="216">
        <f t="shared" si="22"/>
        <v>0</v>
      </c>
      <c r="K49" s="216">
        <f t="shared" si="22"/>
        <v>0</v>
      </c>
      <c r="L49" s="216">
        <f t="shared" si="22"/>
        <v>0</v>
      </c>
      <c r="M49" s="216">
        <f t="shared" si="22"/>
        <v>0</v>
      </c>
      <c r="N49" s="216">
        <f t="shared" si="22"/>
        <v>0</v>
      </c>
      <c r="O49" s="216">
        <f t="shared" si="22"/>
        <v>0</v>
      </c>
      <c r="P49" s="216">
        <f t="shared" si="22"/>
        <v>0</v>
      </c>
      <c r="Q49" s="216">
        <f t="shared" si="22"/>
        <v>0</v>
      </c>
      <c r="R49" s="216">
        <f t="shared" si="22"/>
        <v>0</v>
      </c>
      <c r="S49" s="216">
        <f t="shared" si="22"/>
        <v>0</v>
      </c>
      <c r="T49" s="216">
        <f t="shared" si="22"/>
        <v>0</v>
      </c>
      <c r="U49" s="216">
        <f t="shared" si="22"/>
        <v>0</v>
      </c>
      <c r="V49" s="216">
        <f t="shared" si="22"/>
        <v>0</v>
      </c>
      <c r="W49" s="216">
        <f t="shared" si="22"/>
        <v>0</v>
      </c>
      <c r="X49" s="216">
        <f t="shared" si="22"/>
        <v>0</v>
      </c>
      <c r="Y49" s="216">
        <f t="shared" si="22"/>
        <v>0</v>
      </c>
      <c r="Z49" s="216">
        <f t="shared" si="22"/>
        <v>0</v>
      </c>
      <c r="AA49" s="216">
        <f t="shared" si="22"/>
        <v>0</v>
      </c>
      <c r="AB49" s="216">
        <f t="shared" si="22"/>
        <v>0</v>
      </c>
      <c r="AC49" s="216">
        <f t="shared" si="22"/>
        <v>0</v>
      </c>
      <c r="AD49" s="216">
        <f t="shared" si="22"/>
        <v>0</v>
      </c>
      <c r="AE49" s="216">
        <f t="shared" si="22"/>
        <v>0</v>
      </c>
      <c r="AF49" s="216">
        <f t="shared" si="22"/>
        <v>0</v>
      </c>
      <c r="AG49" s="216">
        <f t="shared" si="22"/>
        <v>0</v>
      </c>
      <c r="AH49" s="216">
        <f t="shared" si="22"/>
        <v>0</v>
      </c>
      <c r="AI49" s="216">
        <f t="shared" si="22"/>
        <v>0</v>
      </c>
      <c r="AJ49" s="216">
        <f t="shared" si="22"/>
        <v>0</v>
      </c>
      <c r="AK49" s="216">
        <f t="shared" si="22"/>
        <v>0</v>
      </c>
      <c r="AL49" s="216">
        <f t="shared" si="22"/>
        <v>0</v>
      </c>
      <c r="AM49" s="216">
        <f t="shared" si="22"/>
        <v>0</v>
      </c>
      <c r="AN49" s="216">
        <f t="shared" si="22"/>
        <v>0</v>
      </c>
      <c r="AO49" s="216">
        <f t="shared" si="22"/>
        <v>0</v>
      </c>
      <c r="AP49" s="216">
        <f t="shared" si="22"/>
        <v>0</v>
      </c>
      <c r="AQ49" s="216">
        <f t="shared" si="22"/>
        <v>0</v>
      </c>
      <c r="AR49" s="216">
        <f t="shared" si="22"/>
        <v>0</v>
      </c>
      <c r="AS49" s="216">
        <f t="shared" si="22"/>
        <v>0</v>
      </c>
      <c r="AT49" s="216">
        <f t="shared" si="22"/>
        <v>0</v>
      </c>
      <c r="AU49" s="216">
        <f t="shared" si="22"/>
        <v>0</v>
      </c>
      <c r="AV49" s="216">
        <f t="shared" si="22"/>
        <v>0</v>
      </c>
      <c r="AW49" s="216">
        <f t="shared" si="22"/>
        <v>0</v>
      </c>
      <c r="AX49" s="216">
        <f t="shared" si="22"/>
        <v>0</v>
      </c>
      <c r="AY49" s="216">
        <f t="shared" si="22"/>
        <v>0</v>
      </c>
      <c r="AZ49" s="216">
        <f t="shared" si="22"/>
        <v>0</v>
      </c>
      <c r="BA49" s="216">
        <f t="shared" si="22"/>
        <v>0</v>
      </c>
      <c r="BB49" s="216">
        <f t="shared" si="22"/>
        <v>0</v>
      </c>
      <c r="BC49" s="216">
        <f t="shared" si="22"/>
        <v>0</v>
      </c>
      <c r="BD49" s="216">
        <f t="shared" si="22"/>
        <v>0</v>
      </c>
    </row>
    <row r="50" spans="1:56" s="114" customFormat="1" x14ac:dyDescent="0.2">
      <c r="A50" s="116">
        <v>38</v>
      </c>
      <c r="B50" s="145" t="s">
        <v>78</v>
      </c>
      <c r="C50" s="186">
        <f>'Crop Loan'!Y54</f>
        <v>38946</v>
      </c>
      <c r="D50" s="186">
        <f>'Crop Loan'!Z54</f>
        <v>22156</v>
      </c>
      <c r="E50" s="116">
        <v>2293</v>
      </c>
      <c r="F50" s="116">
        <v>3550</v>
      </c>
      <c r="G50" s="116">
        <v>802</v>
      </c>
      <c r="H50" s="116">
        <v>1229.6077499999999</v>
      </c>
      <c r="I50" s="116">
        <v>149</v>
      </c>
      <c r="J50" s="116">
        <v>325</v>
      </c>
      <c r="K50" s="116">
        <v>65</v>
      </c>
      <c r="L50" s="116">
        <v>190</v>
      </c>
      <c r="M50" s="186">
        <f>C50+E50+I50+K50</f>
        <v>41453</v>
      </c>
      <c r="N50" s="186">
        <f>D50+F50+J50+L50</f>
        <v>26221</v>
      </c>
      <c r="O50" s="116">
        <v>323</v>
      </c>
      <c r="P50" s="116">
        <v>477.98</v>
      </c>
      <c r="Q50" s="116">
        <v>39</v>
      </c>
      <c r="R50" s="116">
        <v>1238.22</v>
      </c>
      <c r="S50" s="116">
        <v>34</v>
      </c>
      <c r="T50" s="116">
        <v>112.38</v>
      </c>
      <c r="U50" s="116">
        <v>50</v>
      </c>
      <c r="V50" s="116">
        <v>709.07</v>
      </c>
      <c r="W50" s="116">
        <v>97</v>
      </c>
      <c r="X50" s="116">
        <v>1327.53</v>
      </c>
      <c r="Y50" s="116">
        <f>O50+Q50+S50+U50+W50</f>
        <v>543</v>
      </c>
      <c r="Z50" s="116">
        <f>P50+R50+T50+V50+X50</f>
        <v>3865.1800000000003</v>
      </c>
      <c r="AA50" s="116">
        <v>120</v>
      </c>
      <c r="AB50" s="116">
        <v>346.86</v>
      </c>
      <c r="AC50" s="116">
        <v>44</v>
      </c>
      <c r="AD50" s="116">
        <v>350.99</v>
      </c>
      <c r="AE50" s="116">
        <v>36</v>
      </c>
      <c r="AF50" s="116">
        <v>1307.75</v>
      </c>
      <c r="AG50" s="116">
        <v>166</v>
      </c>
      <c r="AH50" s="116">
        <v>467.62</v>
      </c>
      <c r="AI50" s="116">
        <v>164</v>
      </c>
      <c r="AJ50" s="116">
        <v>461.45</v>
      </c>
      <c r="AK50" s="116">
        <v>94</v>
      </c>
      <c r="AL50" s="116">
        <v>532.88</v>
      </c>
      <c r="AM50" s="116">
        <f>M50+Y50+AA50+AC50+AE50+AG50+AI50+AK50</f>
        <v>42620</v>
      </c>
      <c r="AN50" s="116">
        <f>N50+Z50+AB50+AD50+AF50+AH50+AJ50+AL50</f>
        <v>33553.729999999996</v>
      </c>
      <c r="AO50" s="116">
        <v>6393</v>
      </c>
      <c r="AP50" s="116">
        <v>5173.95</v>
      </c>
      <c r="AQ50" s="116">
        <v>0</v>
      </c>
      <c r="AR50" s="116">
        <v>0</v>
      </c>
      <c r="AS50" s="116">
        <v>0</v>
      </c>
      <c r="AT50" s="116">
        <v>0</v>
      </c>
      <c r="AU50" s="116">
        <v>164</v>
      </c>
      <c r="AV50" s="116">
        <v>1407.38</v>
      </c>
      <c r="AW50" s="116">
        <v>0</v>
      </c>
      <c r="AX50" s="116">
        <v>0</v>
      </c>
      <c r="AY50" s="116">
        <v>1668</v>
      </c>
      <c r="AZ50" s="116">
        <v>4449.2700000000004</v>
      </c>
      <c r="BA50" s="116">
        <v>1832</v>
      </c>
      <c r="BB50" s="116">
        <v>5856.65</v>
      </c>
      <c r="BC50" s="116">
        <v>44452</v>
      </c>
      <c r="BD50" s="116">
        <v>40349.730000000003</v>
      </c>
    </row>
    <row r="51" spans="1:56" s="114" customFormat="1" x14ac:dyDescent="0.2">
      <c r="A51" s="116">
        <v>39</v>
      </c>
      <c r="B51" s="145" t="s">
        <v>79</v>
      </c>
      <c r="C51" s="186">
        <f>'Crop Loan'!Y55</f>
        <v>0</v>
      </c>
      <c r="D51" s="186">
        <f>'Crop Loan'!Z55</f>
        <v>0</v>
      </c>
      <c r="E51" s="116">
        <v>0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K51" s="116">
        <v>0</v>
      </c>
      <c r="L51" s="116">
        <v>0</v>
      </c>
      <c r="M51" s="186">
        <f>C51+E51+I51+K51</f>
        <v>0</v>
      </c>
      <c r="N51" s="186">
        <f>D51+F51+J51+L51</f>
        <v>0</v>
      </c>
      <c r="O51" s="116">
        <v>0</v>
      </c>
      <c r="P51" s="116"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  <c r="W51" s="116">
        <v>0</v>
      </c>
      <c r="X51" s="116">
        <v>0</v>
      </c>
      <c r="Y51" s="116">
        <f>O51+Q51+S51+U51+W51</f>
        <v>0</v>
      </c>
      <c r="Z51" s="116">
        <f>P51+R51+T51+V51+X51</f>
        <v>0</v>
      </c>
      <c r="AA51" s="116">
        <v>0</v>
      </c>
      <c r="AB51" s="116">
        <v>0</v>
      </c>
      <c r="AC51" s="116">
        <v>0</v>
      </c>
      <c r="AD51" s="116">
        <v>0</v>
      </c>
      <c r="AE51" s="116">
        <v>0</v>
      </c>
      <c r="AF51" s="116">
        <v>0</v>
      </c>
      <c r="AG51" s="116">
        <v>0</v>
      </c>
      <c r="AH51" s="116">
        <v>0</v>
      </c>
      <c r="AI51" s="116">
        <v>0</v>
      </c>
      <c r="AJ51" s="116">
        <v>0</v>
      </c>
      <c r="AK51" s="116">
        <v>0</v>
      </c>
      <c r="AL51" s="116">
        <v>0</v>
      </c>
      <c r="AM51" s="116">
        <f>M51+Y51+AA51+AC51+AE51+AG51+AI51+AK51</f>
        <v>0</v>
      </c>
      <c r="AN51" s="116">
        <f>N51+Z51+AB51+AD51+AF51+AH51+AJ51+AL51</f>
        <v>0</v>
      </c>
      <c r="AO51" s="116">
        <v>0</v>
      </c>
      <c r="AP51" s="116">
        <v>0</v>
      </c>
      <c r="AQ51" s="116">
        <v>0</v>
      </c>
      <c r="AR51" s="116">
        <v>0</v>
      </c>
      <c r="AS51" s="116">
        <v>0</v>
      </c>
      <c r="AT51" s="116"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0</v>
      </c>
      <c r="AZ51" s="116">
        <v>0</v>
      </c>
      <c r="BA51" s="116">
        <v>0</v>
      </c>
      <c r="BB51" s="116">
        <v>0</v>
      </c>
      <c r="BC51" s="116">
        <v>0</v>
      </c>
      <c r="BD51" s="116">
        <v>0</v>
      </c>
    </row>
    <row r="52" spans="1:56" s="119" customFormat="1" ht="15.75" customHeight="1" x14ac:dyDescent="0.25">
      <c r="A52" s="117"/>
      <c r="B52" s="176" t="s">
        <v>80</v>
      </c>
      <c r="C52" s="216">
        <f>SUM(C50:C51)</f>
        <v>38946</v>
      </c>
      <c r="D52" s="216">
        <f t="shared" ref="D52:BD52" si="23">SUM(D50:D51)</f>
        <v>22156</v>
      </c>
      <c r="E52" s="216">
        <f t="shared" si="23"/>
        <v>2293</v>
      </c>
      <c r="F52" s="216">
        <f t="shared" si="23"/>
        <v>3550</v>
      </c>
      <c r="G52" s="216">
        <f t="shared" si="23"/>
        <v>802</v>
      </c>
      <c r="H52" s="216">
        <f t="shared" si="23"/>
        <v>1229.6077499999999</v>
      </c>
      <c r="I52" s="216">
        <f t="shared" si="23"/>
        <v>149</v>
      </c>
      <c r="J52" s="216">
        <f t="shared" si="23"/>
        <v>325</v>
      </c>
      <c r="K52" s="216">
        <f t="shared" si="23"/>
        <v>65</v>
      </c>
      <c r="L52" s="216">
        <f t="shared" si="23"/>
        <v>190</v>
      </c>
      <c r="M52" s="216">
        <f t="shared" si="23"/>
        <v>41453</v>
      </c>
      <c r="N52" s="216">
        <f t="shared" si="23"/>
        <v>26221</v>
      </c>
      <c r="O52" s="216">
        <f t="shared" si="23"/>
        <v>323</v>
      </c>
      <c r="P52" s="216">
        <f t="shared" si="23"/>
        <v>477.98</v>
      </c>
      <c r="Q52" s="216">
        <f t="shared" si="23"/>
        <v>39</v>
      </c>
      <c r="R52" s="216">
        <f t="shared" si="23"/>
        <v>1238.22</v>
      </c>
      <c r="S52" s="216">
        <f t="shared" si="23"/>
        <v>34</v>
      </c>
      <c r="T52" s="216">
        <f t="shared" si="23"/>
        <v>112.38</v>
      </c>
      <c r="U52" s="216">
        <f t="shared" si="23"/>
        <v>50</v>
      </c>
      <c r="V52" s="216">
        <f t="shared" si="23"/>
        <v>709.07</v>
      </c>
      <c r="W52" s="216">
        <f t="shared" si="23"/>
        <v>97</v>
      </c>
      <c r="X52" s="216">
        <f t="shared" si="23"/>
        <v>1327.53</v>
      </c>
      <c r="Y52" s="216">
        <f t="shared" si="23"/>
        <v>543</v>
      </c>
      <c r="Z52" s="216">
        <f t="shared" si="23"/>
        <v>3865.1800000000003</v>
      </c>
      <c r="AA52" s="216">
        <f t="shared" si="23"/>
        <v>120</v>
      </c>
      <c r="AB52" s="216">
        <f t="shared" si="23"/>
        <v>346.86</v>
      </c>
      <c r="AC52" s="216">
        <f t="shared" si="23"/>
        <v>44</v>
      </c>
      <c r="AD52" s="216">
        <f t="shared" si="23"/>
        <v>350.99</v>
      </c>
      <c r="AE52" s="216">
        <f t="shared" si="23"/>
        <v>36</v>
      </c>
      <c r="AF52" s="216">
        <f t="shared" si="23"/>
        <v>1307.75</v>
      </c>
      <c r="AG52" s="216">
        <f t="shared" si="23"/>
        <v>166</v>
      </c>
      <c r="AH52" s="216">
        <f t="shared" si="23"/>
        <v>467.62</v>
      </c>
      <c r="AI52" s="216">
        <f t="shared" si="23"/>
        <v>164</v>
      </c>
      <c r="AJ52" s="216">
        <f t="shared" si="23"/>
        <v>461.45</v>
      </c>
      <c r="AK52" s="216">
        <f t="shared" si="23"/>
        <v>94</v>
      </c>
      <c r="AL52" s="216">
        <f t="shared" si="23"/>
        <v>532.88</v>
      </c>
      <c r="AM52" s="216">
        <f t="shared" si="23"/>
        <v>42620</v>
      </c>
      <c r="AN52" s="216">
        <f t="shared" si="23"/>
        <v>33553.729999999996</v>
      </c>
      <c r="AO52" s="216">
        <f t="shared" si="23"/>
        <v>6393</v>
      </c>
      <c r="AP52" s="216">
        <f t="shared" si="23"/>
        <v>5173.95</v>
      </c>
      <c r="AQ52" s="216">
        <f t="shared" si="23"/>
        <v>0</v>
      </c>
      <c r="AR52" s="216">
        <f t="shared" si="23"/>
        <v>0</v>
      </c>
      <c r="AS52" s="216">
        <f t="shared" si="23"/>
        <v>0</v>
      </c>
      <c r="AT52" s="216">
        <f t="shared" si="23"/>
        <v>0</v>
      </c>
      <c r="AU52" s="216">
        <f t="shared" si="23"/>
        <v>164</v>
      </c>
      <c r="AV52" s="216">
        <f t="shared" si="23"/>
        <v>1407.38</v>
      </c>
      <c r="AW52" s="216">
        <f t="shared" si="23"/>
        <v>0</v>
      </c>
      <c r="AX52" s="216">
        <f t="shared" si="23"/>
        <v>0</v>
      </c>
      <c r="AY52" s="216">
        <f t="shared" si="23"/>
        <v>1668</v>
      </c>
      <c r="AZ52" s="216">
        <f t="shared" si="23"/>
        <v>4449.2700000000004</v>
      </c>
      <c r="BA52" s="216">
        <f t="shared" si="23"/>
        <v>1832</v>
      </c>
      <c r="BB52" s="216">
        <f t="shared" si="23"/>
        <v>5856.65</v>
      </c>
      <c r="BC52" s="216">
        <f t="shared" si="23"/>
        <v>44452</v>
      </c>
      <c r="BD52" s="216">
        <f t="shared" si="23"/>
        <v>40349.730000000003</v>
      </c>
    </row>
    <row r="53" spans="1:56" s="114" customFormat="1" x14ac:dyDescent="0.2">
      <c r="A53" s="116">
        <v>40</v>
      </c>
      <c r="B53" s="145" t="s">
        <v>81</v>
      </c>
      <c r="C53" s="186">
        <f>'Crop Loan'!Y57</f>
        <v>103998</v>
      </c>
      <c r="D53" s="186">
        <f>'Crop Loan'!Z57</f>
        <v>72500</v>
      </c>
      <c r="E53" s="116">
        <v>458</v>
      </c>
      <c r="F53" s="116">
        <v>700</v>
      </c>
      <c r="G53" s="116">
        <v>113</v>
      </c>
      <c r="H53" s="116">
        <v>248.5275</v>
      </c>
      <c r="I53" s="116">
        <v>0</v>
      </c>
      <c r="J53" s="116">
        <v>0</v>
      </c>
      <c r="K53" s="116">
        <v>0</v>
      </c>
      <c r="L53" s="116">
        <v>0</v>
      </c>
      <c r="M53" s="186">
        <f>C53+E53+I53+K53</f>
        <v>104456</v>
      </c>
      <c r="N53" s="186">
        <f>D53+F53+J53+L53</f>
        <v>73200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f>O53+Q53+S53+U53+W53</f>
        <v>0</v>
      </c>
      <c r="Z53" s="116">
        <f>P53+R53+T53+V53+X53</f>
        <v>0</v>
      </c>
      <c r="AA53" s="116">
        <v>0</v>
      </c>
      <c r="AB53" s="116">
        <v>0</v>
      </c>
      <c r="AC53" s="116">
        <v>0</v>
      </c>
      <c r="AD53" s="116"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0</v>
      </c>
      <c r="AL53" s="116">
        <v>0</v>
      </c>
      <c r="AM53" s="116">
        <f>M53+Y53+AA53+AC53+AE53+AG53+AI53+AK53</f>
        <v>104456</v>
      </c>
      <c r="AN53" s="116">
        <f>N53+Z53+AB53+AD53+AF53+AH53+AJ53+AL53</f>
        <v>73200</v>
      </c>
      <c r="AO53" s="116">
        <v>15486</v>
      </c>
      <c r="AP53" s="116">
        <v>8069</v>
      </c>
      <c r="AQ53" s="116">
        <v>0</v>
      </c>
      <c r="AR53" s="116">
        <v>0</v>
      </c>
      <c r="AS53" s="116">
        <v>0</v>
      </c>
      <c r="AT53" s="116">
        <v>0</v>
      </c>
      <c r="AU53" s="116">
        <v>0</v>
      </c>
      <c r="AV53" s="116">
        <v>0</v>
      </c>
      <c r="AW53" s="116">
        <v>0</v>
      </c>
      <c r="AX53" s="116">
        <v>0</v>
      </c>
      <c r="AY53" s="116">
        <v>0</v>
      </c>
      <c r="AZ53" s="116">
        <v>0</v>
      </c>
      <c r="BA53" s="116">
        <v>0</v>
      </c>
      <c r="BB53" s="116">
        <v>0</v>
      </c>
      <c r="BC53" s="116">
        <v>103238</v>
      </c>
      <c r="BD53" s="116">
        <v>53793.36</v>
      </c>
    </row>
    <row r="54" spans="1:56" s="119" customFormat="1" ht="15" x14ac:dyDescent="0.25">
      <c r="A54" s="117"/>
      <c r="B54" s="176" t="s">
        <v>82</v>
      </c>
      <c r="C54" s="216">
        <f>C53</f>
        <v>103998</v>
      </c>
      <c r="D54" s="216">
        <f t="shared" ref="D54:BD54" si="24">D53</f>
        <v>72500</v>
      </c>
      <c r="E54" s="216">
        <f t="shared" si="24"/>
        <v>458</v>
      </c>
      <c r="F54" s="216">
        <f t="shared" si="24"/>
        <v>700</v>
      </c>
      <c r="G54" s="216">
        <f t="shared" si="24"/>
        <v>113</v>
      </c>
      <c r="H54" s="216">
        <f t="shared" si="24"/>
        <v>248.5275</v>
      </c>
      <c r="I54" s="216">
        <f t="shared" si="24"/>
        <v>0</v>
      </c>
      <c r="J54" s="216">
        <f t="shared" si="24"/>
        <v>0</v>
      </c>
      <c r="K54" s="216">
        <f t="shared" si="24"/>
        <v>0</v>
      </c>
      <c r="L54" s="216">
        <f t="shared" si="24"/>
        <v>0</v>
      </c>
      <c r="M54" s="216">
        <f t="shared" si="24"/>
        <v>104456</v>
      </c>
      <c r="N54" s="216">
        <f t="shared" si="24"/>
        <v>73200</v>
      </c>
      <c r="O54" s="216">
        <f t="shared" si="24"/>
        <v>0</v>
      </c>
      <c r="P54" s="216">
        <f t="shared" si="24"/>
        <v>0</v>
      </c>
      <c r="Q54" s="216">
        <f t="shared" si="24"/>
        <v>0</v>
      </c>
      <c r="R54" s="216">
        <f t="shared" si="24"/>
        <v>0</v>
      </c>
      <c r="S54" s="216">
        <f t="shared" si="24"/>
        <v>0</v>
      </c>
      <c r="T54" s="216">
        <f t="shared" si="24"/>
        <v>0</v>
      </c>
      <c r="U54" s="216">
        <f t="shared" si="24"/>
        <v>0</v>
      </c>
      <c r="V54" s="216">
        <f t="shared" si="24"/>
        <v>0</v>
      </c>
      <c r="W54" s="216">
        <f t="shared" si="24"/>
        <v>0</v>
      </c>
      <c r="X54" s="216">
        <f t="shared" si="24"/>
        <v>0</v>
      </c>
      <c r="Y54" s="216">
        <f t="shared" si="24"/>
        <v>0</v>
      </c>
      <c r="Z54" s="216">
        <f t="shared" si="24"/>
        <v>0</v>
      </c>
      <c r="AA54" s="216">
        <f t="shared" si="24"/>
        <v>0</v>
      </c>
      <c r="AB54" s="216">
        <f t="shared" si="24"/>
        <v>0</v>
      </c>
      <c r="AC54" s="216">
        <f t="shared" si="24"/>
        <v>0</v>
      </c>
      <c r="AD54" s="216">
        <f t="shared" si="24"/>
        <v>0</v>
      </c>
      <c r="AE54" s="216">
        <f t="shared" si="24"/>
        <v>0</v>
      </c>
      <c r="AF54" s="216">
        <f t="shared" si="24"/>
        <v>0</v>
      </c>
      <c r="AG54" s="216">
        <f t="shared" si="24"/>
        <v>0</v>
      </c>
      <c r="AH54" s="216">
        <f t="shared" si="24"/>
        <v>0</v>
      </c>
      <c r="AI54" s="216">
        <f t="shared" si="24"/>
        <v>0</v>
      </c>
      <c r="AJ54" s="216">
        <f t="shared" si="24"/>
        <v>0</v>
      </c>
      <c r="AK54" s="216">
        <f t="shared" si="24"/>
        <v>0</v>
      </c>
      <c r="AL54" s="216">
        <f t="shared" si="24"/>
        <v>0</v>
      </c>
      <c r="AM54" s="216">
        <f t="shared" si="24"/>
        <v>104456</v>
      </c>
      <c r="AN54" s="216">
        <f t="shared" si="24"/>
        <v>73200</v>
      </c>
      <c r="AO54" s="216">
        <f t="shared" si="24"/>
        <v>15486</v>
      </c>
      <c r="AP54" s="216">
        <f t="shared" si="24"/>
        <v>8069</v>
      </c>
      <c r="AQ54" s="216">
        <f t="shared" si="24"/>
        <v>0</v>
      </c>
      <c r="AR54" s="216">
        <f t="shared" si="24"/>
        <v>0</v>
      </c>
      <c r="AS54" s="216">
        <f t="shared" si="24"/>
        <v>0</v>
      </c>
      <c r="AT54" s="216">
        <f t="shared" si="24"/>
        <v>0</v>
      </c>
      <c r="AU54" s="216">
        <f t="shared" si="24"/>
        <v>0</v>
      </c>
      <c r="AV54" s="216">
        <f t="shared" si="24"/>
        <v>0</v>
      </c>
      <c r="AW54" s="216">
        <f t="shared" si="24"/>
        <v>0</v>
      </c>
      <c r="AX54" s="216">
        <f t="shared" si="24"/>
        <v>0</v>
      </c>
      <c r="AY54" s="216">
        <f t="shared" si="24"/>
        <v>0</v>
      </c>
      <c r="AZ54" s="216">
        <f t="shared" si="24"/>
        <v>0</v>
      </c>
      <c r="BA54" s="216">
        <f t="shared" si="24"/>
        <v>0</v>
      </c>
      <c r="BB54" s="216">
        <f t="shared" si="24"/>
        <v>0</v>
      </c>
      <c r="BC54" s="216">
        <f t="shared" si="24"/>
        <v>103238</v>
      </c>
      <c r="BD54" s="216">
        <f t="shared" si="24"/>
        <v>53793.36</v>
      </c>
    </row>
    <row r="55" spans="1:56" s="114" customFormat="1" x14ac:dyDescent="0.2">
      <c r="A55" s="116">
        <v>42</v>
      </c>
      <c r="B55" s="145" t="s">
        <v>83</v>
      </c>
      <c r="C55" s="186">
        <f>'Crop Loan'!Y59</f>
        <v>0</v>
      </c>
      <c r="D55" s="186">
        <f>'Crop Loan'!Z59</f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86">
        <f t="shared" ref="M55:N58" si="25">C55+E55+I55+K55</f>
        <v>0</v>
      </c>
      <c r="N55" s="186">
        <f t="shared" si="25"/>
        <v>0</v>
      </c>
      <c r="O55" s="116">
        <v>27</v>
      </c>
      <c r="P55" s="116">
        <v>41.27</v>
      </c>
      <c r="Q55" s="116">
        <v>2</v>
      </c>
      <c r="R55" s="116">
        <v>110.07</v>
      </c>
      <c r="S55" s="116">
        <v>1</v>
      </c>
      <c r="T55" s="116">
        <v>10.33</v>
      </c>
      <c r="U55" s="116">
        <v>6</v>
      </c>
      <c r="V55" s="116">
        <v>61.93</v>
      </c>
      <c r="W55" s="116">
        <v>10</v>
      </c>
      <c r="X55" s="116">
        <v>117.01</v>
      </c>
      <c r="Y55" s="116">
        <f t="shared" ref="Y55:Z58" si="26">O55+Q55+S55+U55+W55</f>
        <v>46</v>
      </c>
      <c r="Z55" s="116">
        <f t="shared" si="26"/>
        <v>340.61</v>
      </c>
      <c r="AA55" s="116">
        <v>15</v>
      </c>
      <c r="AB55" s="116">
        <v>41.6</v>
      </c>
      <c r="AC55" s="116">
        <v>5</v>
      </c>
      <c r="AD55" s="116">
        <v>42.11</v>
      </c>
      <c r="AE55" s="116">
        <v>4</v>
      </c>
      <c r="AF55" s="116">
        <v>157.63</v>
      </c>
      <c r="AG55" s="116">
        <v>19</v>
      </c>
      <c r="AH55" s="116">
        <v>55.46</v>
      </c>
      <c r="AI55" s="116">
        <v>19</v>
      </c>
      <c r="AJ55" s="116">
        <v>55.46</v>
      </c>
      <c r="AK55" s="116">
        <v>12</v>
      </c>
      <c r="AL55" s="116">
        <v>69.33</v>
      </c>
      <c r="AM55" s="116">
        <f t="shared" ref="AM55:AN58" si="27">M55+Y55+AA55+AC55+AE55+AG55+AI55+AK55</f>
        <v>120</v>
      </c>
      <c r="AN55" s="116">
        <f t="shared" si="27"/>
        <v>762.20000000000016</v>
      </c>
      <c r="AO55" s="116">
        <v>18</v>
      </c>
      <c r="AP55" s="116">
        <v>114.33</v>
      </c>
      <c r="AQ55" s="116">
        <v>0</v>
      </c>
      <c r="AR55" s="116">
        <v>0</v>
      </c>
      <c r="AS55" s="116">
        <v>0</v>
      </c>
      <c r="AT55" s="116">
        <v>0</v>
      </c>
      <c r="AU55" s="116">
        <v>12</v>
      </c>
      <c r="AV55" s="116">
        <v>111.45</v>
      </c>
      <c r="AW55" s="116">
        <v>0</v>
      </c>
      <c r="AX55" s="116">
        <v>0</v>
      </c>
      <c r="AY55" s="116">
        <v>125</v>
      </c>
      <c r="AZ55" s="116">
        <v>334.32</v>
      </c>
      <c r="BA55" s="116">
        <v>137</v>
      </c>
      <c r="BB55" s="116">
        <v>445.77</v>
      </c>
      <c r="BC55" s="116">
        <v>257</v>
      </c>
      <c r="BD55" s="116">
        <v>1207.97</v>
      </c>
    </row>
    <row r="56" spans="1:56" s="114" customFormat="1" x14ac:dyDescent="0.2">
      <c r="A56" s="116">
        <v>43</v>
      </c>
      <c r="B56" s="145" t="s">
        <v>84</v>
      </c>
      <c r="C56" s="186">
        <f>'Crop Loan'!Y60</f>
        <v>0</v>
      </c>
      <c r="D56" s="186">
        <f>'Crop Loan'!Z60</f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86">
        <f t="shared" si="25"/>
        <v>0</v>
      </c>
      <c r="N56" s="186">
        <f t="shared" si="25"/>
        <v>0</v>
      </c>
      <c r="O56" s="116">
        <v>17</v>
      </c>
      <c r="P56" s="116">
        <v>25.23</v>
      </c>
      <c r="Q56" s="116">
        <v>2</v>
      </c>
      <c r="R56" s="116">
        <v>67.31</v>
      </c>
      <c r="S56" s="116">
        <v>1</v>
      </c>
      <c r="T56" s="116">
        <v>6.3</v>
      </c>
      <c r="U56" s="116">
        <v>3</v>
      </c>
      <c r="V56" s="116">
        <v>37.840000000000003</v>
      </c>
      <c r="W56" s="116">
        <v>6</v>
      </c>
      <c r="X56" s="116">
        <v>71.540000000000006</v>
      </c>
      <c r="Y56" s="116">
        <f t="shared" si="26"/>
        <v>29</v>
      </c>
      <c r="Z56" s="116">
        <f t="shared" si="26"/>
        <v>208.22000000000003</v>
      </c>
      <c r="AA56" s="116">
        <v>30</v>
      </c>
      <c r="AB56" s="116">
        <v>84.4</v>
      </c>
      <c r="AC56" s="116">
        <v>10</v>
      </c>
      <c r="AD56" s="116">
        <v>85.42</v>
      </c>
      <c r="AE56" s="116">
        <v>7</v>
      </c>
      <c r="AF56" s="116">
        <v>319.79000000000002</v>
      </c>
      <c r="AG56" s="116">
        <v>40</v>
      </c>
      <c r="AH56" s="116">
        <v>112.55</v>
      </c>
      <c r="AI56" s="116">
        <v>40</v>
      </c>
      <c r="AJ56" s="116">
        <v>112.55</v>
      </c>
      <c r="AK56" s="116">
        <v>25</v>
      </c>
      <c r="AL56" s="116">
        <v>140.69</v>
      </c>
      <c r="AM56" s="116">
        <f t="shared" si="27"/>
        <v>181</v>
      </c>
      <c r="AN56" s="116">
        <f t="shared" si="27"/>
        <v>1063.6199999999999</v>
      </c>
      <c r="AO56" s="116">
        <v>27</v>
      </c>
      <c r="AP56" s="116">
        <v>159.54</v>
      </c>
      <c r="AQ56" s="116">
        <v>0</v>
      </c>
      <c r="AR56" s="116">
        <v>0</v>
      </c>
      <c r="AS56" s="116">
        <v>0</v>
      </c>
      <c r="AT56" s="116">
        <v>0</v>
      </c>
      <c r="AU56" s="116">
        <v>7</v>
      </c>
      <c r="AV56" s="116">
        <v>56.17</v>
      </c>
      <c r="AW56" s="116">
        <v>0</v>
      </c>
      <c r="AX56" s="116">
        <v>0</v>
      </c>
      <c r="AY56" s="116">
        <v>63</v>
      </c>
      <c r="AZ56" s="116">
        <v>168.47</v>
      </c>
      <c r="BA56" s="116">
        <v>70</v>
      </c>
      <c r="BB56" s="116">
        <v>224.64</v>
      </c>
      <c r="BC56" s="116">
        <v>251</v>
      </c>
      <c r="BD56" s="116">
        <v>1288.26</v>
      </c>
    </row>
    <row r="57" spans="1:56" s="114" customFormat="1" x14ac:dyDescent="0.2">
      <c r="A57" s="116">
        <v>44</v>
      </c>
      <c r="B57" s="145" t="s">
        <v>85</v>
      </c>
      <c r="C57" s="186">
        <f>'Crop Loan'!Y61</f>
        <v>0</v>
      </c>
      <c r="D57" s="186">
        <f>'Crop Loan'!Z61</f>
        <v>0</v>
      </c>
      <c r="E57" s="116">
        <v>0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v>0</v>
      </c>
      <c r="M57" s="186">
        <f t="shared" si="25"/>
        <v>0</v>
      </c>
      <c r="N57" s="186">
        <f t="shared" si="25"/>
        <v>0</v>
      </c>
      <c r="O57" s="116">
        <v>17</v>
      </c>
      <c r="P57" s="116">
        <v>25.23</v>
      </c>
      <c r="Q57" s="116">
        <v>2</v>
      </c>
      <c r="R57" s="116">
        <v>67.31</v>
      </c>
      <c r="S57" s="116">
        <v>1</v>
      </c>
      <c r="T57" s="116">
        <v>6.3</v>
      </c>
      <c r="U57" s="116">
        <v>3</v>
      </c>
      <c r="V57" s="116">
        <v>37.840000000000003</v>
      </c>
      <c r="W57" s="116">
        <v>6</v>
      </c>
      <c r="X57" s="116">
        <v>71.540000000000006</v>
      </c>
      <c r="Y57" s="116">
        <f t="shared" si="26"/>
        <v>29</v>
      </c>
      <c r="Z57" s="116">
        <f t="shared" si="26"/>
        <v>208.22000000000003</v>
      </c>
      <c r="AA57" s="116">
        <v>44</v>
      </c>
      <c r="AB57" s="116">
        <v>123.59</v>
      </c>
      <c r="AC57" s="116">
        <v>15</v>
      </c>
      <c r="AD57" s="116">
        <v>125.07</v>
      </c>
      <c r="AE57" s="116">
        <v>11</v>
      </c>
      <c r="AF57" s="116">
        <v>468.26</v>
      </c>
      <c r="AG57" s="116">
        <v>58</v>
      </c>
      <c r="AH57" s="116">
        <v>164.81</v>
      </c>
      <c r="AI57" s="116">
        <v>58</v>
      </c>
      <c r="AJ57" s="116">
        <v>164.81</v>
      </c>
      <c r="AK57" s="116">
        <v>36</v>
      </c>
      <c r="AL57" s="116">
        <v>205.99</v>
      </c>
      <c r="AM57" s="116">
        <f t="shared" si="27"/>
        <v>251</v>
      </c>
      <c r="AN57" s="116">
        <f t="shared" si="27"/>
        <v>1460.75</v>
      </c>
      <c r="AO57" s="116">
        <v>38</v>
      </c>
      <c r="AP57" s="116">
        <v>219.11</v>
      </c>
      <c r="AQ57" s="116">
        <v>0</v>
      </c>
      <c r="AR57" s="116">
        <v>0</v>
      </c>
      <c r="AS57" s="116">
        <v>0</v>
      </c>
      <c r="AT57" s="116">
        <v>0</v>
      </c>
      <c r="AU57" s="116">
        <v>12</v>
      </c>
      <c r="AV57" s="116">
        <v>111.45</v>
      </c>
      <c r="AW57" s="116">
        <v>0</v>
      </c>
      <c r="AX57" s="116">
        <v>0</v>
      </c>
      <c r="AY57" s="116">
        <v>125</v>
      </c>
      <c r="AZ57" s="116">
        <v>334.32</v>
      </c>
      <c r="BA57" s="116">
        <v>137</v>
      </c>
      <c r="BB57" s="116">
        <v>445.77</v>
      </c>
      <c r="BC57" s="116">
        <v>388</v>
      </c>
      <c r="BD57" s="116">
        <v>1906.52</v>
      </c>
    </row>
    <row r="58" spans="1:56" s="114" customFormat="1" x14ac:dyDescent="0.2">
      <c r="A58" s="116">
        <v>45</v>
      </c>
      <c r="B58" s="145" t="s">
        <v>86</v>
      </c>
      <c r="C58" s="186">
        <f>'Crop Loan'!Y62</f>
        <v>0</v>
      </c>
      <c r="D58" s="186">
        <f>'Crop Loan'!Z62</f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86">
        <f t="shared" si="25"/>
        <v>0</v>
      </c>
      <c r="N58" s="186">
        <f t="shared" si="25"/>
        <v>0</v>
      </c>
      <c r="O58" s="116">
        <v>67</v>
      </c>
      <c r="P58" s="116">
        <v>100.92</v>
      </c>
      <c r="Q58" s="116">
        <v>7</v>
      </c>
      <c r="R58" s="116">
        <v>269.26</v>
      </c>
      <c r="S58" s="116">
        <v>2</v>
      </c>
      <c r="T58" s="116">
        <v>25.23</v>
      </c>
      <c r="U58" s="116">
        <v>13</v>
      </c>
      <c r="V58" s="116">
        <v>151.47</v>
      </c>
      <c r="W58" s="116">
        <v>25</v>
      </c>
      <c r="X58" s="116">
        <v>286.07</v>
      </c>
      <c r="Y58" s="116">
        <f t="shared" si="26"/>
        <v>114</v>
      </c>
      <c r="Z58" s="116">
        <f t="shared" si="26"/>
        <v>832.95</v>
      </c>
      <c r="AA58" s="116">
        <v>44</v>
      </c>
      <c r="AB58" s="116">
        <v>123.59</v>
      </c>
      <c r="AC58" s="116">
        <v>15</v>
      </c>
      <c r="AD58" s="116">
        <v>125.07</v>
      </c>
      <c r="AE58" s="116">
        <v>11</v>
      </c>
      <c r="AF58" s="116">
        <v>468.26</v>
      </c>
      <c r="AG58" s="116">
        <v>58</v>
      </c>
      <c r="AH58" s="116">
        <v>164.81</v>
      </c>
      <c r="AI58" s="116">
        <v>58</v>
      </c>
      <c r="AJ58" s="116">
        <v>164.81</v>
      </c>
      <c r="AK58" s="116">
        <v>36</v>
      </c>
      <c r="AL58" s="116">
        <v>205.99</v>
      </c>
      <c r="AM58" s="116">
        <f t="shared" si="27"/>
        <v>336</v>
      </c>
      <c r="AN58" s="116">
        <f t="shared" si="27"/>
        <v>2085.48</v>
      </c>
      <c r="AO58" s="116">
        <v>50</v>
      </c>
      <c r="AP58" s="116">
        <v>312.82</v>
      </c>
      <c r="AQ58" s="116">
        <v>0</v>
      </c>
      <c r="AR58" s="116">
        <v>0</v>
      </c>
      <c r="AS58" s="116">
        <v>0</v>
      </c>
      <c r="AT58" s="116">
        <v>0</v>
      </c>
      <c r="AU58" s="116">
        <v>12</v>
      </c>
      <c r="AV58" s="116">
        <v>111.45</v>
      </c>
      <c r="AW58" s="116">
        <v>0</v>
      </c>
      <c r="AX58" s="116">
        <v>0</v>
      </c>
      <c r="AY58" s="116">
        <v>125</v>
      </c>
      <c r="AZ58" s="116">
        <v>334.32</v>
      </c>
      <c r="BA58" s="116">
        <v>137</v>
      </c>
      <c r="BB58" s="116">
        <v>445.77</v>
      </c>
      <c r="BC58" s="116">
        <v>473</v>
      </c>
      <c r="BD58" s="116">
        <v>2531.25</v>
      </c>
    </row>
    <row r="59" spans="1:56" s="119" customFormat="1" ht="15" x14ac:dyDescent="0.25">
      <c r="A59" s="117"/>
      <c r="B59" s="176" t="s">
        <v>87</v>
      </c>
      <c r="C59" s="216">
        <f>SUM(C55:C58)</f>
        <v>0</v>
      </c>
      <c r="D59" s="216">
        <f t="shared" ref="D59:BD59" si="28">SUM(D55:D58)</f>
        <v>0</v>
      </c>
      <c r="E59" s="216">
        <f t="shared" si="28"/>
        <v>0</v>
      </c>
      <c r="F59" s="216">
        <f t="shared" si="28"/>
        <v>0</v>
      </c>
      <c r="G59" s="216">
        <f t="shared" si="28"/>
        <v>0</v>
      </c>
      <c r="H59" s="216">
        <f t="shared" si="28"/>
        <v>0</v>
      </c>
      <c r="I59" s="216">
        <f t="shared" si="28"/>
        <v>0</v>
      </c>
      <c r="J59" s="216">
        <f t="shared" si="28"/>
        <v>0</v>
      </c>
      <c r="K59" s="216">
        <f t="shared" si="28"/>
        <v>0</v>
      </c>
      <c r="L59" s="216">
        <f t="shared" si="28"/>
        <v>0</v>
      </c>
      <c r="M59" s="216">
        <f t="shared" si="28"/>
        <v>0</v>
      </c>
      <c r="N59" s="216">
        <f t="shared" si="28"/>
        <v>0</v>
      </c>
      <c r="O59" s="216">
        <f t="shared" si="28"/>
        <v>128</v>
      </c>
      <c r="P59" s="216">
        <f t="shared" si="28"/>
        <v>192.65</v>
      </c>
      <c r="Q59" s="216">
        <f t="shared" si="28"/>
        <v>13</v>
      </c>
      <c r="R59" s="216">
        <f t="shared" si="28"/>
        <v>513.95000000000005</v>
      </c>
      <c r="S59" s="216">
        <f t="shared" si="28"/>
        <v>5</v>
      </c>
      <c r="T59" s="216">
        <f t="shared" si="28"/>
        <v>48.16</v>
      </c>
      <c r="U59" s="216">
        <f t="shared" si="28"/>
        <v>25</v>
      </c>
      <c r="V59" s="216">
        <f t="shared" si="28"/>
        <v>289.08000000000004</v>
      </c>
      <c r="W59" s="216">
        <f t="shared" si="28"/>
        <v>47</v>
      </c>
      <c r="X59" s="216">
        <f t="shared" si="28"/>
        <v>546.16000000000008</v>
      </c>
      <c r="Y59" s="216">
        <f t="shared" si="28"/>
        <v>218</v>
      </c>
      <c r="Z59" s="216">
        <f t="shared" si="28"/>
        <v>1590</v>
      </c>
      <c r="AA59" s="216">
        <f t="shared" si="28"/>
        <v>133</v>
      </c>
      <c r="AB59" s="216">
        <f t="shared" si="28"/>
        <v>373.18</v>
      </c>
      <c r="AC59" s="216">
        <f t="shared" si="28"/>
        <v>45</v>
      </c>
      <c r="AD59" s="216">
        <f t="shared" si="28"/>
        <v>377.66999999999996</v>
      </c>
      <c r="AE59" s="216">
        <f t="shared" si="28"/>
        <v>33</v>
      </c>
      <c r="AF59" s="216">
        <f t="shared" si="28"/>
        <v>1413.94</v>
      </c>
      <c r="AG59" s="216">
        <f t="shared" si="28"/>
        <v>175</v>
      </c>
      <c r="AH59" s="216">
        <f t="shared" si="28"/>
        <v>497.63</v>
      </c>
      <c r="AI59" s="216">
        <f t="shared" si="28"/>
        <v>175</v>
      </c>
      <c r="AJ59" s="216">
        <f t="shared" si="28"/>
        <v>497.63</v>
      </c>
      <c r="AK59" s="216">
        <f t="shared" si="28"/>
        <v>109</v>
      </c>
      <c r="AL59" s="216">
        <f t="shared" si="28"/>
        <v>622</v>
      </c>
      <c r="AM59" s="216">
        <f t="shared" si="28"/>
        <v>888</v>
      </c>
      <c r="AN59" s="216">
        <f t="shared" si="28"/>
        <v>5372.05</v>
      </c>
      <c r="AO59" s="216">
        <f t="shared" si="28"/>
        <v>133</v>
      </c>
      <c r="AP59" s="216">
        <f t="shared" si="28"/>
        <v>805.8</v>
      </c>
      <c r="AQ59" s="216">
        <f t="shared" si="28"/>
        <v>0</v>
      </c>
      <c r="AR59" s="216">
        <f t="shared" si="28"/>
        <v>0</v>
      </c>
      <c r="AS59" s="216">
        <f t="shared" si="28"/>
        <v>0</v>
      </c>
      <c r="AT59" s="216">
        <f t="shared" si="28"/>
        <v>0</v>
      </c>
      <c r="AU59" s="216">
        <f t="shared" si="28"/>
        <v>43</v>
      </c>
      <c r="AV59" s="216">
        <f t="shared" si="28"/>
        <v>390.52</v>
      </c>
      <c r="AW59" s="216">
        <f t="shared" si="28"/>
        <v>0</v>
      </c>
      <c r="AX59" s="216">
        <f t="shared" si="28"/>
        <v>0</v>
      </c>
      <c r="AY59" s="216">
        <f t="shared" si="28"/>
        <v>438</v>
      </c>
      <c r="AZ59" s="216">
        <f t="shared" si="28"/>
        <v>1171.4299999999998</v>
      </c>
      <c r="BA59" s="216">
        <f t="shared" si="28"/>
        <v>481</v>
      </c>
      <c r="BB59" s="216">
        <f t="shared" si="28"/>
        <v>1561.9499999999998</v>
      </c>
      <c r="BC59" s="216">
        <f t="shared" si="28"/>
        <v>1369</v>
      </c>
      <c r="BD59" s="216">
        <f t="shared" si="28"/>
        <v>6934</v>
      </c>
    </row>
    <row r="60" spans="1:56" s="119" customFormat="1" ht="15" x14ac:dyDescent="0.25">
      <c r="A60" s="117"/>
      <c r="B60" s="176" t="s">
        <v>88</v>
      </c>
      <c r="C60" s="216">
        <f>C20+C35+C45+C47+C49+C52+C54+C59</f>
        <v>322033</v>
      </c>
      <c r="D60" s="216">
        <f t="shared" ref="D60:BB60" si="29">D20+D35+D45+D47+D49+D52+D54+D59</f>
        <v>201700</v>
      </c>
      <c r="E60" s="216">
        <f t="shared" si="29"/>
        <v>28253</v>
      </c>
      <c r="F60" s="216">
        <f t="shared" si="29"/>
        <v>44460.61</v>
      </c>
      <c r="G60" s="216">
        <f t="shared" si="29"/>
        <v>9728</v>
      </c>
      <c r="H60" s="216">
        <f t="shared" si="29"/>
        <v>15058.850750000001</v>
      </c>
      <c r="I60" s="216">
        <f t="shared" si="29"/>
        <v>1969</v>
      </c>
      <c r="J60" s="216">
        <f t="shared" si="29"/>
        <v>4335.3775000000005</v>
      </c>
      <c r="K60" s="216">
        <f t="shared" si="29"/>
        <v>549</v>
      </c>
      <c r="L60" s="216">
        <f t="shared" si="29"/>
        <v>1244.0125</v>
      </c>
      <c r="M60" s="216">
        <f t="shared" si="29"/>
        <v>352804</v>
      </c>
      <c r="N60" s="216">
        <f t="shared" si="29"/>
        <v>251740</v>
      </c>
      <c r="O60" s="216">
        <f t="shared" si="29"/>
        <v>22742</v>
      </c>
      <c r="P60" s="216">
        <f t="shared" si="29"/>
        <v>34399.46</v>
      </c>
      <c r="Q60" s="216">
        <f t="shared" si="29"/>
        <v>2584</v>
      </c>
      <c r="R60" s="216">
        <f t="shared" si="29"/>
        <v>96740.709999999992</v>
      </c>
      <c r="S60" s="216">
        <f t="shared" si="29"/>
        <v>726</v>
      </c>
      <c r="T60" s="216">
        <f t="shared" si="29"/>
        <v>8468.8700000000008</v>
      </c>
      <c r="U60" s="216">
        <f t="shared" si="29"/>
        <v>4600</v>
      </c>
      <c r="V60" s="216">
        <f t="shared" si="29"/>
        <v>55682.33</v>
      </c>
      <c r="W60" s="216">
        <f t="shared" si="29"/>
        <v>8560</v>
      </c>
      <c r="X60" s="216">
        <f t="shared" si="29"/>
        <v>103617.63</v>
      </c>
      <c r="Y60" s="216">
        <f t="shared" si="29"/>
        <v>39212</v>
      </c>
      <c r="Z60" s="216">
        <f t="shared" si="29"/>
        <v>298909</v>
      </c>
      <c r="AA60" s="216">
        <f t="shared" si="29"/>
        <v>8777</v>
      </c>
      <c r="AB60" s="216">
        <f t="shared" si="29"/>
        <v>24993.059999999998</v>
      </c>
      <c r="AC60" s="216">
        <f t="shared" si="29"/>
        <v>3060</v>
      </c>
      <c r="AD60" s="216">
        <f t="shared" si="29"/>
        <v>25977.27</v>
      </c>
      <c r="AE60" s="216">
        <f t="shared" si="29"/>
        <v>2195</v>
      </c>
      <c r="AF60" s="216">
        <f t="shared" si="29"/>
        <v>92686.35</v>
      </c>
      <c r="AG60" s="216">
        <f t="shared" si="29"/>
        <v>11528</v>
      </c>
      <c r="AH60" s="216">
        <f t="shared" si="29"/>
        <v>32756.079999999998</v>
      </c>
      <c r="AI60" s="216">
        <f t="shared" si="29"/>
        <v>11697</v>
      </c>
      <c r="AJ60" s="216">
        <f t="shared" si="29"/>
        <v>33229.19</v>
      </c>
      <c r="AK60" s="216">
        <f t="shared" si="29"/>
        <v>7180</v>
      </c>
      <c r="AL60" s="216">
        <f t="shared" si="29"/>
        <v>40648.050000000003</v>
      </c>
      <c r="AM60" s="216">
        <f>M60+Y60+AA60+AC60+AE60+AG60+AI60+AK60</f>
        <v>436453</v>
      </c>
      <c r="AN60" s="216">
        <f>N60+Z60+AB60+AD60+AF60+AH60+AJ60+AL60</f>
        <v>800939</v>
      </c>
      <c r="AO60" s="216">
        <f t="shared" si="29"/>
        <v>65290</v>
      </c>
      <c r="AP60" s="216">
        <f t="shared" si="29"/>
        <v>120140.81</v>
      </c>
      <c r="AQ60" s="216">
        <f t="shared" si="29"/>
        <v>0</v>
      </c>
      <c r="AR60" s="216">
        <f t="shared" si="29"/>
        <v>0</v>
      </c>
      <c r="AS60" s="216">
        <f t="shared" si="29"/>
        <v>0</v>
      </c>
      <c r="AT60" s="216">
        <f t="shared" si="29"/>
        <v>0</v>
      </c>
      <c r="AU60" s="216">
        <f t="shared" si="29"/>
        <v>4887</v>
      </c>
      <c r="AV60" s="216">
        <f t="shared" si="29"/>
        <v>43303.519999999997</v>
      </c>
      <c r="AW60" s="216">
        <f t="shared" si="29"/>
        <v>0</v>
      </c>
      <c r="AX60" s="216">
        <f t="shared" si="29"/>
        <v>0</v>
      </c>
      <c r="AY60" s="216">
        <f t="shared" si="29"/>
        <v>49086</v>
      </c>
      <c r="AZ60" s="216">
        <f t="shared" si="29"/>
        <v>130702.47999999998</v>
      </c>
      <c r="BA60" s="216">
        <f t="shared" si="29"/>
        <v>53973</v>
      </c>
      <c r="BB60" s="216">
        <f t="shared" si="29"/>
        <v>174006</v>
      </c>
      <c r="BC60" s="216">
        <f>AM60+BA60</f>
        <v>490426</v>
      </c>
      <c r="BD60" s="216">
        <f>AN60+BB60</f>
        <v>974945</v>
      </c>
    </row>
  </sheetData>
  <mergeCells count="36">
    <mergeCell ref="BA5:BB6"/>
    <mergeCell ref="C6:D6"/>
    <mergeCell ref="E6:F6"/>
    <mergeCell ref="AI5:AJ6"/>
    <mergeCell ref="AK5:AL6"/>
    <mergeCell ref="A47:B47"/>
    <mergeCell ref="A4:B4"/>
    <mergeCell ref="AU5:AV6"/>
    <mergeCell ref="AW5:AX6"/>
    <mergeCell ref="AY5:AZ6"/>
    <mergeCell ref="Y5:Z6"/>
    <mergeCell ref="AA5:AB6"/>
    <mergeCell ref="AC5:AD6"/>
    <mergeCell ref="AE5:AF6"/>
    <mergeCell ref="AG5:AH6"/>
    <mergeCell ref="A5:A7"/>
    <mergeCell ref="B5:B7"/>
    <mergeCell ref="C5:F5"/>
    <mergeCell ref="G5:H6"/>
    <mergeCell ref="I5:J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M5:AN6"/>
    <mergeCell ref="AO5:AP6"/>
    <mergeCell ref="AQ5:AR6"/>
    <mergeCell ref="AS5:AT6"/>
    <mergeCell ref="W5:X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5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92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Loan'!AE11</f>
        <v>11004</v>
      </c>
      <c r="D8" s="190">
        <f>'Crop Loan'!AF11</f>
        <v>8800</v>
      </c>
      <c r="E8" s="59">
        <v>2658</v>
      </c>
      <c r="F8" s="59">
        <v>2652</v>
      </c>
      <c r="G8" s="59">
        <v>1466</v>
      </c>
      <c r="H8" s="59">
        <v>1462</v>
      </c>
      <c r="I8" s="59">
        <v>576</v>
      </c>
      <c r="J8" s="59">
        <v>578</v>
      </c>
      <c r="K8" s="59">
        <v>170</v>
      </c>
      <c r="L8" s="59">
        <v>170</v>
      </c>
      <c r="M8" s="190">
        <f>C8+E8+I8+K8</f>
        <v>14408</v>
      </c>
      <c r="N8" s="190">
        <f>D8+F8+J8+L8</f>
        <v>12200</v>
      </c>
      <c r="O8" s="59">
        <v>808</v>
      </c>
      <c r="P8" s="59">
        <v>4025.18</v>
      </c>
      <c r="Q8" s="59">
        <v>577</v>
      </c>
      <c r="R8" s="59">
        <v>2875.13</v>
      </c>
      <c r="S8" s="59">
        <v>462</v>
      </c>
      <c r="T8" s="59">
        <v>2300.1</v>
      </c>
      <c r="U8" s="59">
        <v>347</v>
      </c>
      <c r="V8" s="59">
        <v>1724.56</v>
      </c>
      <c r="W8" s="59">
        <v>115</v>
      </c>
      <c r="X8" s="59">
        <v>575.03</v>
      </c>
      <c r="Y8" s="59">
        <f>O8+Q8+S8+U8+W8</f>
        <v>2309</v>
      </c>
      <c r="Z8" s="59">
        <f>P8+R8+T8+V8+X8</f>
        <v>11500</v>
      </c>
      <c r="AA8" s="59">
        <v>480</v>
      </c>
      <c r="AB8" s="59">
        <v>480</v>
      </c>
      <c r="AC8" s="59">
        <v>49</v>
      </c>
      <c r="AD8" s="59">
        <v>200</v>
      </c>
      <c r="AE8" s="59">
        <v>106</v>
      </c>
      <c r="AF8" s="59">
        <v>1600</v>
      </c>
      <c r="AG8" s="59">
        <v>240</v>
      </c>
      <c r="AH8" s="59">
        <v>240</v>
      </c>
      <c r="AI8" s="59">
        <v>320</v>
      </c>
      <c r="AJ8" s="59">
        <v>320</v>
      </c>
      <c r="AK8" s="59">
        <v>560</v>
      </c>
      <c r="AL8" s="59">
        <v>560</v>
      </c>
      <c r="AM8" s="59">
        <f>M8+Y8+AA8+AC8+AE8+AG8+AI8+AK8</f>
        <v>18472</v>
      </c>
      <c r="AN8" s="59">
        <f>N8+Z8+AB8+AD8+AF8+AH8+AJ8+AL8</f>
        <v>27100</v>
      </c>
      <c r="AO8" s="59">
        <v>2771</v>
      </c>
      <c r="AP8" s="59">
        <v>4065.01</v>
      </c>
      <c r="AQ8" s="59">
        <v>0</v>
      </c>
      <c r="AR8" s="59">
        <v>0</v>
      </c>
      <c r="AS8" s="59">
        <v>0</v>
      </c>
      <c r="AT8" s="59">
        <v>0</v>
      </c>
      <c r="AU8" s="59">
        <v>292</v>
      </c>
      <c r="AV8" s="59">
        <v>2904</v>
      </c>
      <c r="AW8" s="59">
        <v>0</v>
      </c>
      <c r="AX8" s="59">
        <v>0</v>
      </c>
      <c r="AY8" s="59">
        <v>4355</v>
      </c>
      <c r="AZ8" s="59">
        <v>4356</v>
      </c>
      <c r="BA8" s="59">
        <f>AQ8+AS8+AU8+AW8+AY8</f>
        <v>4647</v>
      </c>
      <c r="BB8" s="59">
        <v>7260</v>
      </c>
      <c r="BC8" s="59">
        <v>23119</v>
      </c>
      <c r="BD8" s="59">
        <v>34360.06</v>
      </c>
    </row>
    <row r="9" spans="1:56" s="105" customFormat="1" ht="15.75" x14ac:dyDescent="0.25">
      <c r="A9" s="59">
        <v>2</v>
      </c>
      <c r="B9" s="59" t="s">
        <v>37</v>
      </c>
      <c r="C9" s="190">
        <f>'Crop Loan'!AE12</f>
        <v>8502</v>
      </c>
      <c r="D9" s="190">
        <f>'Crop Loan'!AF12</f>
        <v>6800</v>
      </c>
      <c r="E9" s="59">
        <v>2033</v>
      </c>
      <c r="F9" s="59">
        <v>2028</v>
      </c>
      <c r="G9" s="59">
        <v>1120</v>
      </c>
      <c r="H9" s="59">
        <v>1118</v>
      </c>
      <c r="I9" s="59">
        <v>443</v>
      </c>
      <c r="J9" s="59">
        <v>442</v>
      </c>
      <c r="K9" s="59">
        <v>130</v>
      </c>
      <c r="L9" s="59">
        <v>130</v>
      </c>
      <c r="M9" s="190">
        <f t="shared" ref="M9:M19" si="0">C9+E9+I9+K9</f>
        <v>11108</v>
      </c>
      <c r="N9" s="190">
        <f t="shared" ref="N9:N19" si="1">D9+F9+J9+L9</f>
        <v>9400</v>
      </c>
      <c r="O9" s="59">
        <v>633</v>
      </c>
      <c r="P9" s="59">
        <v>3149.93</v>
      </c>
      <c r="Q9" s="59">
        <v>451</v>
      </c>
      <c r="R9" s="59">
        <v>2249.9499999999998</v>
      </c>
      <c r="S9" s="59">
        <v>361</v>
      </c>
      <c r="T9" s="59">
        <v>1799.96</v>
      </c>
      <c r="U9" s="59">
        <v>272</v>
      </c>
      <c r="V9" s="59">
        <v>1350.17</v>
      </c>
      <c r="W9" s="59">
        <v>90</v>
      </c>
      <c r="X9" s="59">
        <v>449.99</v>
      </c>
      <c r="Y9" s="59">
        <f t="shared" ref="Y9:Y19" si="2">O9+Q9+S9+U9+W9</f>
        <v>1807</v>
      </c>
      <c r="Z9" s="59">
        <f t="shared" ref="Z9:Z19" si="3">P9+R9+T9+V9+X9</f>
        <v>8999.9999999999982</v>
      </c>
      <c r="AA9" s="59">
        <v>360</v>
      </c>
      <c r="AB9" s="59">
        <v>360</v>
      </c>
      <c r="AC9" s="59">
        <v>35</v>
      </c>
      <c r="AD9" s="59">
        <v>140</v>
      </c>
      <c r="AE9" s="59">
        <v>80</v>
      </c>
      <c r="AF9" s="59">
        <v>1200</v>
      </c>
      <c r="AG9" s="59">
        <v>180</v>
      </c>
      <c r="AH9" s="59">
        <v>180</v>
      </c>
      <c r="AI9" s="59">
        <v>240</v>
      </c>
      <c r="AJ9" s="59">
        <v>240</v>
      </c>
      <c r="AK9" s="59">
        <v>420</v>
      </c>
      <c r="AL9" s="59">
        <v>420</v>
      </c>
      <c r="AM9" s="59">
        <f t="shared" ref="AM9:AM19" si="4">M9+Y9+AA9+AC9+AE9+AG9+AI9+AK9</f>
        <v>14230</v>
      </c>
      <c r="AN9" s="59">
        <f t="shared" ref="AN9:AN19" si="5">N9+Z9+AB9+AD9+AF9+AH9+AJ9+AL9</f>
        <v>20940</v>
      </c>
      <c r="AO9" s="59">
        <v>2135</v>
      </c>
      <c r="AP9" s="59">
        <v>3141.02</v>
      </c>
      <c r="AQ9" s="59">
        <v>0</v>
      </c>
      <c r="AR9" s="59">
        <v>0</v>
      </c>
      <c r="AS9" s="59">
        <v>0</v>
      </c>
      <c r="AT9" s="59">
        <v>0</v>
      </c>
      <c r="AU9" s="59">
        <v>225</v>
      </c>
      <c r="AV9" s="59">
        <v>2244</v>
      </c>
      <c r="AW9" s="59">
        <v>0</v>
      </c>
      <c r="AX9" s="59">
        <v>0</v>
      </c>
      <c r="AY9" s="59">
        <v>3366</v>
      </c>
      <c r="AZ9" s="59">
        <v>3366</v>
      </c>
      <c r="BA9" s="59">
        <v>3591</v>
      </c>
      <c r="BB9" s="59">
        <v>5610</v>
      </c>
      <c r="BC9" s="59">
        <v>17821</v>
      </c>
      <c r="BD9" s="59">
        <v>26550.11</v>
      </c>
    </row>
    <row r="10" spans="1:56" s="105" customFormat="1" ht="15.75" x14ac:dyDescent="0.25">
      <c r="A10" s="59">
        <v>3</v>
      </c>
      <c r="B10" s="59" t="s">
        <v>38</v>
      </c>
      <c r="C10" s="190">
        <f>'Crop Loan'!AE13</f>
        <v>16255</v>
      </c>
      <c r="D10" s="190">
        <f>'Crop Loan'!AF13</f>
        <v>13001</v>
      </c>
      <c r="E10" s="59">
        <v>3129</v>
      </c>
      <c r="F10" s="59">
        <v>3119.83</v>
      </c>
      <c r="G10" s="59">
        <v>1724</v>
      </c>
      <c r="H10" s="59">
        <v>1720.06</v>
      </c>
      <c r="I10" s="59">
        <v>686</v>
      </c>
      <c r="J10" s="59">
        <v>680.02</v>
      </c>
      <c r="K10" s="59">
        <v>202</v>
      </c>
      <c r="L10" s="59">
        <v>200</v>
      </c>
      <c r="M10" s="190">
        <f t="shared" si="0"/>
        <v>20272</v>
      </c>
      <c r="N10" s="190">
        <f t="shared" si="1"/>
        <v>17000.849999999999</v>
      </c>
      <c r="O10" s="59">
        <v>1265</v>
      </c>
      <c r="P10" s="59">
        <v>6300.18</v>
      </c>
      <c r="Q10" s="59">
        <v>905</v>
      </c>
      <c r="R10" s="59">
        <v>4500.13</v>
      </c>
      <c r="S10" s="59">
        <v>722</v>
      </c>
      <c r="T10" s="59">
        <v>3600.1</v>
      </c>
      <c r="U10" s="59">
        <v>542</v>
      </c>
      <c r="V10" s="59">
        <v>2700.08</v>
      </c>
      <c r="W10" s="59">
        <v>183</v>
      </c>
      <c r="X10" s="59">
        <v>900.03</v>
      </c>
      <c r="Y10" s="59">
        <f t="shared" si="2"/>
        <v>3617</v>
      </c>
      <c r="Z10" s="59">
        <f t="shared" si="3"/>
        <v>18000.52</v>
      </c>
      <c r="AA10" s="59">
        <v>480</v>
      </c>
      <c r="AB10" s="59">
        <v>480</v>
      </c>
      <c r="AC10" s="59">
        <v>76</v>
      </c>
      <c r="AD10" s="59">
        <v>300.01</v>
      </c>
      <c r="AE10" s="59">
        <v>120</v>
      </c>
      <c r="AF10" s="59">
        <v>1800</v>
      </c>
      <c r="AG10" s="59">
        <v>240</v>
      </c>
      <c r="AH10" s="59">
        <v>240</v>
      </c>
      <c r="AI10" s="59">
        <v>320</v>
      </c>
      <c r="AJ10" s="59">
        <v>320</v>
      </c>
      <c r="AK10" s="59">
        <v>560</v>
      </c>
      <c r="AL10" s="59">
        <v>559.99</v>
      </c>
      <c r="AM10" s="59">
        <f t="shared" si="4"/>
        <v>25685</v>
      </c>
      <c r="AN10" s="59">
        <f t="shared" si="5"/>
        <v>38701.369999999995</v>
      </c>
      <c r="AO10" s="59">
        <v>3852</v>
      </c>
      <c r="AP10" s="59">
        <v>5805.08</v>
      </c>
      <c r="AQ10" s="59">
        <v>0</v>
      </c>
      <c r="AR10" s="59">
        <v>0</v>
      </c>
      <c r="AS10" s="59">
        <v>0</v>
      </c>
      <c r="AT10" s="59">
        <v>0</v>
      </c>
      <c r="AU10" s="59">
        <v>463</v>
      </c>
      <c r="AV10" s="59">
        <v>4620</v>
      </c>
      <c r="AW10" s="59">
        <v>0</v>
      </c>
      <c r="AX10" s="59">
        <v>0</v>
      </c>
      <c r="AY10" s="59">
        <v>6930</v>
      </c>
      <c r="AZ10" s="59">
        <v>6930</v>
      </c>
      <c r="BA10" s="59">
        <v>7393</v>
      </c>
      <c r="BB10" s="59">
        <v>11550</v>
      </c>
      <c r="BC10" s="59">
        <v>33078</v>
      </c>
      <c r="BD10" s="59">
        <v>50250.43</v>
      </c>
    </row>
    <row r="11" spans="1:56" s="105" customFormat="1" ht="15.75" x14ac:dyDescent="0.25">
      <c r="A11" s="59">
        <v>4</v>
      </c>
      <c r="B11" s="59" t="s">
        <v>39</v>
      </c>
      <c r="C11" s="190">
        <f>'Crop Loan'!AE14</f>
        <v>6003</v>
      </c>
      <c r="D11" s="190">
        <f>'Crop Loan'!AF14</f>
        <v>4800</v>
      </c>
      <c r="E11" s="59">
        <v>1873</v>
      </c>
      <c r="F11" s="59">
        <v>1872</v>
      </c>
      <c r="G11" s="59">
        <v>1033</v>
      </c>
      <c r="H11" s="59">
        <v>1032.04</v>
      </c>
      <c r="I11" s="59">
        <v>407</v>
      </c>
      <c r="J11" s="59">
        <v>408</v>
      </c>
      <c r="K11" s="59">
        <v>121</v>
      </c>
      <c r="L11" s="59">
        <v>120</v>
      </c>
      <c r="M11" s="190">
        <f t="shared" si="0"/>
        <v>8404</v>
      </c>
      <c r="N11" s="190">
        <f t="shared" si="1"/>
        <v>7200</v>
      </c>
      <c r="O11" s="59">
        <v>521</v>
      </c>
      <c r="P11" s="59">
        <v>2589.89</v>
      </c>
      <c r="Q11" s="59">
        <v>372</v>
      </c>
      <c r="R11" s="59">
        <v>1849.93</v>
      </c>
      <c r="S11" s="59">
        <v>297</v>
      </c>
      <c r="T11" s="59">
        <v>1479.94</v>
      </c>
      <c r="U11" s="59">
        <v>224</v>
      </c>
      <c r="V11" s="59">
        <v>1109.95</v>
      </c>
      <c r="W11" s="59">
        <v>75</v>
      </c>
      <c r="X11" s="59">
        <v>370.29</v>
      </c>
      <c r="Y11" s="59">
        <f t="shared" si="2"/>
        <v>1489</v>
      </c>
      <c r="Z11" s="59">
        <f t="shared" si="3"/>
        <v>7400</v>
      </c>
      <c r="AA11" s="59">
        <v>150</v>
      </c>
      <c r="AB11" s="59">
        <v>150</v>
      </c>
      <c r="AC11" s="59">
        <v>25</v>
      </c>
      <c r="AD11" s="59">
        <v>100</v>
      </c>
      <c r="AE11" s="59">
        <v>40</v>
      </c>
      <c r="AF11" s="59">
        <v>600</v>
      </c>
      <c r="AG11" s="59">
        <v>75</v>
      </c>
      <c r="AH11" s="59">
        <v>75</v>
      </c>
      <c r="AI11" s="59">
        <v>100</v>
      </c>
      <c r="AJ11" s="59">
        <v>100</v>
      </c>
      <c r="AK11" s="59">
        <v>175</v>
      </c>
      <c r="AL11" s="59">
        <v>175</v>
      </c>
      <c r="AM11" s="59">
        <f t="shared" si="4"/>
        <v>10458</v>
      </c>
      <c r="AN11" s="59">
        <f t="shared" si="5"/>
        <v>15800</v>
      </c>
      <c r="AO11" s="59">
        <v>1569</v>
      </c>
      <c r="AP11" s="59">
        <v>2369.9699999999998</v>
      </c>
      <c r="AQ11" s="59">
        <v>0</v>
      </c>
      <c r="AR11" s="59">
        <v>0</v>
      </c>
      <c r="AS11" s="59">
        <v>0</v>
      </c>
      <c r="AT11" s="59">
        <v>0</v>
      </c>
      <c r="AU11" s="59">
        <v>185</v>
      </c>
      <c r="AV11" s="59">
        <v>1848</v>
      </c>
      <c r="AW11" s="59">
        <v>0</v>
      </c>
      <c r="AX11" s="59">
        <v>0</v>
      </c>
      <c r="AY11" s="59">
        <v>2772</v>
      </c>
      <c r="AZ11" s="59">
        <v>2772</v>
      </c>
      <c r="BA11" s="59">
        <v>2957</v>
      </c>
      <c r="BB11" s="59">
        <v>4620</v>
      </c>
      <c r="BC11" s="59">
        <v>13415</v>
      </c>
      <c r="BD11" s="59">
        <v>20419.810000000001</v>
      </c>
    </row>
    <row r="12" spans="1:56" s="105" customFormat="1" ht="15.75" x14ac:dyDescent="0.25">
      <c r="A12" s="59">
        <v>5</v>
      </c>
      <c r="B12" s="59" t="s">
        <v>40</v>
      </c>
      <c r="C12" s="190">
        <f>'Crop Loan'!AE15</f>
        <v>8504</v>
      </c>
      <c r="D12" s="190">
        <f>'Crop Loan'!AF15</f>
        <v>6800</v>
      </c>
      <c r="E12" s="59">
        <v>2030</v>
      </c>
      <c r="F12" s="59">
        <v>2027.95</v>
      </c>
      <c r="G12" s="59">
        <v>1118</v>
      </c>
      <c r="H12" s="59">
        <v>1117.96</v>
      </c>
      <c r="I12" s="59">
        <v>441</v>
      </c>
      <c r="J12" s="59">
        <v>442</v>
      </c>
      <c r="K12" s="59">
        <v>130</v>
      </c>
      <c r="L12" s="59">
        <v>130</v>
      </c>
      <c r="M12" s="190">
        <f t="shared" si="0"/>
        <v>11105</v>
      </c>
      <c r="N12" s="190">
        <f t="shared" si="1"/>
        <v>9399.9500000000007</v>
      </c>
      <c r="O12" s="59">
        <v>632</v>
      </c>
      <c r="P12" s="59">
        <v>3149.93</v>
      </c>
      <c r="Q12" s="59">
        <v>452</v>
      </c>
      <c r="R12" s="59">
        <v>2249.9499999999998</v>
      </c>
      <c r="S12" s="59">
        <v>362</v>
      </c>
      <c r="T12" s="59">
        <v>1799.95</v>
      </c>
      <c r="U12" s="59">
        <v>271</v>
      </c>
      <c r="V12" s="59">
        <v>1349.97</v>
      </c>
      <c r="W12" s="59">
        <v>91</v>
      </c>
      <c r="X12" s="59">
        <v>450</v>
      </c>
      <c r="Y12" s="59">
        <f t="shared" si="2"/>
        <v>1808</v>
      </c>
      <c r="Z12" s="59">
        <f t="shared" si="3"/>
        <v>8999.7999999999993</v>
      </c>
      <c r="AA12" s="59">
        <v>600</v>
      </c>
      <c r="AB12" s="59">
        <v>600</v>
      </c>
      <c r="AC12" s="59">
        <v>35</v>
      </c>
      <c r="AD12" s="59">
        <v>139.99</v>
      </c>
      <c r="AE12" s="59">
        <v>79</v>
      </c>
      <c r="AF12" s="59">
        <v>1200</v>
      </c>
      <c r="AG12" s="59">
        <v>300</v>
      </c>
      <c r="AH12" s="59">
        <v>300</v>
      </c>
      <c r="AI12" s="59">
        <v>400</v>
      </c>
      <c r="AJ12" s="59">
        <v>400</v>
      </c>
      <c r="AK12" s="59">
        <v>700</v>
      </c>
      <c r="AL12" s="59">
        <v>700</v>
      </c>
      <c r="AM12" s="59">
        <f t="shared" si="4"/>
        <v>15027</v>
      </c>
      <c r="AN12" s="59">
        <f t="shared" si="5"/>
        <v>21739.74</v>
      </c>
      <c r="AO12" s="59">
        <v>2254</v>
      </c>
      <c r="AP12" s="59">
        <v>3261.01</v>
      </c>
      <c r="AQ12" s="59">
        <v>0</v>
      </c>
      <c r="AR12" s="59">
        <v>0</v>
      </c>
      <c r="AS12" s="59">
        <v>0</v>
      </c>
      <c r="AT12" s="59">
        <v>0</v>
      </c>
      <c r="AU12" s="59">
        <v>225</v>
      </c>
      <c r="AV12" s="59">
        <v>2244</v>
      </c>
      <c r="AW12" s="59">
        <v>0</v>
      </c>
      <c r="AX12" s="59">
        <v>0</v>
      </c>
      <c r="AY12" s="59">
        <v>3365</v>
      </c>
      <c r="AZ12" s="59">
        <v>3366</v>
      </c>
      <c r="BA12" s="59">
        <v>3590</v>
      </c>
      <c r="BB12" s="59">
        <v>5610</v>
      </c>
      <c r="BC12" s="59">
        <v>18617</v>
      </c>
      <c r="BD12" s="59">
        <v>27350.04</v>
      </c>
    </row>
    <row r="13" spans="1:56" s="105" customFormat="1" ht="15.75" x14ac:dyDescent="0.25">
      <c r="A13" s="59">
        <v>6</v>
      </c>
      <c r="B13" s="59" t="s">
        <v>41</v>
      </c>
      <c r="C13" s="190">
        <f>'Crop Loan'!AE16</f>
        <v>0</v>
      </c>
      <c r="D13" s="190">
        <f>'Crop Loan'!AF16</f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190">
        <f t="shared" si="0"/>
        <v>0</v>
      </c>
      <c r="N13" s="190">
        <f t="shared" si="1"/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f t="shared" si="2"/>
        <v>0</v>
      </c>
      <c r="Z13" s="59">
        <f t="shared" si="3"/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f t="shared" si="4"/>
        <v>0</v>
      </c>
      <c r="AN13" s="59">
        <f t="shared" si="5"/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</row>
    <row r="14" spans="1:56" s="105" customFormat="1" ht="15.75" x14ac:dyDescent="0.25">
      <c r="A14" s="59">
        <v>7</v>
      </c>
      <c r="B14" s="59" t="s">
        <v>42</v>
      </c>
      <c r="C14" s="190">
        <f>'Crop Loan'!AE17</f>
        <v>0</v>
      </c>
      <c r="D14" s="190">
        <f>'Crop Loan'!AF17</f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190">
        <f t="shared" si="0"/>
        <v>0</v>
      </c>
      <c r="N14" s="190">
        <f t="shared" si="1"/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f t="shared" si="2"/>
        <v>0</v>
      </c>
      <c r="Z14" s="59">
        <f t="shared" si="3"/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f t="shared" si="4"/>
        <v>0</v>
      </c>
      <c r="AN14" s="59">
        <f t="shared" si="5"/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</row>
    <row r="15" spans="1:56" s="105" customFormat="1" ht="15.75" x14ac:dyDescent="0.25">
      <c r="A15" s="59">
        <v>8</v>
      </c>
      <c r="B15" s="59" t="s">
        <v>43</v>
      </c>
      <c r="C15" s="190">
        <f>'Crop Loan'!AE18</f>
        <v>0</v>
      </c>
      <c r="D15" s="190">
        <f>'Crop Loan'!AF18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Loan'!AE19</f>
        <v>1250</v>
      </c>
      <c r="D16" s="190">
        <f>'Crop Loan'!AF19</f>
        <v>1000</v>
      </c>
      <c r="E16" s="59">
        <v>469</v>
      </c>
      <c r="F16" s="59">
        <v>468</v>
      </c>
      <c r="G16" s="59">
        <v>258</v>
      </c>
      <c r="H16" s="59">
        <v>258</v>
      </c>
      <c r="I16" s="59">
        <v>103</v>
      </c>
      <c r="J16" s="59">
        <v>102</v>
      </c>
      <c r="K16" s="59">
        <v>30</v>
      </c>
      <c r="L16" s="59">
        <v>30</v>
      </c>
      <c r="M16" s="190">
        <f t="shared" si="0"/>
        <v>1852</v>
      </c>
      <c r="N16" s="190">
        <f t="shared" si="1"/>
        <v>1600</v>
      </c>
      <c r="O16" s="59">
        <v>169</v>
      </c>
      <c r="P16" s="59">
        <v>839.99</v>
      </c>
      <c r="Q16" s="59">
        <v>120</v>
      </c>
      <c r="R16" s="59">
        <v>600</v>
      </c>
      <c r="S16" s="59">
        <v>96</v>
      </c>
      <c r="T16" s="59">
        <v>480</v>
      </c>
      <c r="U16" s="59">
        <v>72</v>
      </c>
      <c r="V16" s="59">
        <v>360</v>
      </c>
      <c r="W16" s="59">
        <v>24</v>
      </c>
      <c r="X16" s="59">
        <v>120</v>
      </c>
      <c r="Y16" s="59">
        <f t="shared" si="2"/>
        <v>481</v>
      </c>
      <c r="Z16" s="59">
        <f t="shared" si="3"/>
        <v>2399.9899999999998</v>
      </c>
      <c r="AA16" s="59">
        <v>60</v>
      </c>
      <c r="AB16" s="59">
        <v>60</v>
      </c>
      <c r="AC16" s="59">
        <v>10</v>
      </c>
      <c r="AD16" s="59">
        <v>40</v>
      </c>
      <c r="AE16" s="59">
        <v>27</v>
      </c>
      <c r="AF16" s="59">
        <v>400</v>
      </c>
      <c r="AG16" s="59">
        <v>30</v>
      </c>
      <c r="AH16" s="59">
        <v>30</v>
      </c>
      <c r="AI16" s="59">
        <v>40</v>
      </c>
      <c r="AJ16" s="59">
        <v>40</v>
      </c>
      <c r="AK16" s="59">
        <v>70</v>
      </c>
      <c r="AL16" s="59">
        <v>70</v>
      </c>
      <c r="AM16" s="59">
        <f t="shared" si="4"/>
        <v>2570</v>
      </c>
      <c r="AN16" s="59">
        <f t="shared" si="5"/>
        <v>4639.99</v>
      </c>
      <c r="AO16" s="59">
        <v>386</v>
      </c>
      <c r="AP16" s="59">
        <v>696</v>
      </c>
      <c r="AQ16" s="59">
        <v>0</v>
      </c>
      <c r="AR16" s="59">
        <v>0</v>
      </c>
      <c r="AS16" s="59">
        <v>0</v>
      </c>
      <c r="AT16" s="59">
        <v>0</v>
      </c>
      <c r="AU16" s="59">
        <v>58</v>
      </c>
      <c r="AV16" s="59">
        <v>580.79999999999995</v>
      </c>
      <c r="AW16" s="59">
        <v>0</v>
      </c>
      <c r="AX16" s="59">
        <v>0</v>
      </c>
      <c r="AY16" s="59">
        <v>871</v>
      </c>
      <c r="AZ16" s="59">
        <v>871.2</v>
      </c>
      <c r="BA16" s="59">
        <v>929</v>
      </c>
      <c r="BB16" s="59">
        <v>1452</v>
      </c>
      <c r="BC16" s="59">
        <v>3499</v>
      </c>
      <c r="BD16" s="59">
        <v>6091.97</v>
      </c>
    </row>
    <row r="17" spans="1:56" s="105" customFormat="1" ht="15.75" x14ac:dyDescent="0.25">
      <c r="A17" s="59">
        <v>10</v>
      </c>
      <c r="B17" s="59" t="s">
        <v>45</v>
      </c>
      <c r="C17" s="190">
        <f>'Crop Loan'!AE20</f>
        <v>62510</v>
      </c>
      <c r="D17" s="190">
        <f>'Crop Loan'!AF20</f>
        <v>50001</v>
      </c>
      <c r="E17" s="59">
        <v>9050</v>
      </c>
      <c r="F17" s="59">
        <v>9048.51</v>
      </c>
      <c r="G17" s="59">
        <v>5019</v>
      </c>
      <c r="H17" s="59">
        <v>4988.2700000000004</v>
      </c>
      <c r="I17" s="59">
        <v>1957</v>
      </c>
      <c r="J17" s="59">
        <v>1972.1</v>
      </c>
      <c r="K17" s="59">
        <v>582</v>
      </c>
      <c r="L17" s="59">
        <v>579.46</v>
      </c>
      <c r="M17" s="190">
        <f t="shared" si="0"/>
        <v>74099</v>
      </c>
      <c r="N17" s="190">
        <f t="shared" si="1"/>
        <v>61601.07</v>
      </c>
      <c r="O17" s="59">
        <v>3789</v>
      </c>
      <c r="P17" s="59">
        <v>18900</v>
      </c>
      <c r="Q17" s="59">
        <v>2700</v>
      </c>
      <c r="R17" s="59">
        <v>13500</v>
      </c>
      <c r="S17" s="59">
        <v>2160</v>
      </c>
      <c r="T17" s="59">
        <v>10800</v>
      </c>
      <c r="U17" s="59">
        <v>1620</v>
      </c>
      <c r="V17" s="59">
        <v>8100</v>
      </c>
      <c r="W17" s="59">
        <v>540</v>
      </c>
      <c r="X17" s="59">
        <v>2700</v>
      </c>
      <c r="Y17" s="59">
        <f t="shared" si="2"/>
        <v>10809</v>
      </c>
      <c r="Z17" s="59">
        <f t="shared" si="3"/>
        <v>54000</v>
      </c>
      <c r="AA17" s="59">
        <v>2991</v>
      </c>
      <c r="AB17" s="59">
        <v>2999.97</v>
      </c>
      <c r="AC17" s="59">
        <v>223</v>
      </c>
      <c r="AD17" s="59">
        <v>899.98</v>
      </c>
      <c r="AE17" s="59">
        <v>796</v>
      </c>
      <c r="AF17" s="59">
        <v>12000</v>
      </c>
      <c r="AG17" s="59">
        <v>1512</v>
      </c>
      <c r="AH17" s="59">
        <v>1499.91</v>
      </c>
      <c r="AI17" s="59">
        <v>2004</v>
      </c>
      <c r="AJ17" s="59">
        <v>2000.1</v>
      </c>
      <c r="AK17" s="59">
        <v>3516</v>
      </c>
      <c r="AL17" s="59">
        <v>3500.16</v>
      </c>
      <c r="AM17" s="59">
        <f t="shared" si="4"/>
        <v>95950</v>
      </c>
      <c r="AN17" s="59">
        <f t="shared" si="5"/>
        <v>138501.19000000003</v>
      </c>
      <c r="AO17" s="59">
        <v>14393</v>
      </c>
      <c r="AP17" s="59">
        <v>20775.2</v>
      </c>
      <c r="AQ17" s="59">
        <v>0</v>
      </c>
      <c r="AR17" s="59">
        <v>0</v>
      </c>
      <c r="AS17" s="59">
        <v>0</v>
      </c>
      <c r="AT17" s="59">
        <v>0</v>
      </c>
      <c r="AU17" s="59">
        <v>1402</v>
      </c>
      <c r="AV17" s="59">
        <v>14256</v>
      </c>
      <c r="AW17" s="59">
        <v>0</v>
      </c>
      <c r="AX17" s="59">
        <v>0</v>
      </c>
      <c r="AY17" s="59">
        <v>21391</v>
      </c>
      <c r="AZ17" s="59">
        <v>21384</v>
      </c>
      <c r="BA17" s="59">
        <v>22793</v>
      </c>
      <c r="BB17" s="59">
        <v>35640</v>
      </c>
      <c r="BC17" s="59">
        <v>118743</v>
      </c>
      <c r="BD17" s="59">
        <v>174141.33</v>
      </c>
    </row>
    <row r="18" spans="1:56" s="105" customFormat="1" ht="15.75" x14ac:dyDescent="0.25">
      <c r="A18" s="59">
        <v>11</v>
      </c>
      <c r="B18" s="59" t="s">
        <v>46</v>
      </c>
      <c r="C18" s="190">
        <f>'Crop Loan'!AE21</f>
        <v>1250</v>
      </c>
      <c r="D18" s="190">
        <f>'Crop Loan'!AF21</f>
        <v>1000</v>
      </c>
      <c r="E18" s="59">
        <v>469</v>
      </c>
      <c r="F18" s="59">
        <v>468</v>
      </c>
      <c r="G18" s="59">
        <v>258</v>
      </c>
      <c r="H18" s="59">
        <v>258</v>
      </c>
      <c r="I18" s="59">
        <v>103</v>
      </c>
      <c r="J18" s="59">
        <v>102</v>
      </c>
      <c r="K18" s="59">
        <v>30</v>
      </c>
      <c r="L18" s="59">
        <v>30</v>
      </c>
      <c r="M18" s="190">
        <f t="shared" si="0"/>
        <v>1852</v>
      </c>
      <c r="N18" s="190">
        <f t="shared" si="1"/>
        <v>1600</v>
      </c>
      <c r="O18" s="59">
        <v>155</v>
      </c>
      <c r="P18" s="59">
        <v>770</v>
      </c>
      <c r="Q18" s="59">
        <v>110</v>
      </c>
      <c r="R18" s="59">
        <v>550</v>
      </c>
      <c r="S18" s="59">
        <v>88</v>
      </c>
      <c r="T18" s="59">
        <v>440</v>
      </c>
      <c r="U18" s="59">
        <v>66</v>
      </c>
      <c r="V18" s="59">
        <v>330</v>
      </c>
      <c r="W18" s="59">
        <v>22</v>
      </c>
      <c r="X18" s="59">
        <v>110</v>
      </c>
      <c r="Y18" s="59">
        <f t="shared" si="2"/>
        <v>441</v>
      </c>
      <c r="Z18" s="59">
        <f t="shared" si="3"/>
        <v>2200</v>
      </c>
      <c r="AA18" s="59">
        <v>60</v>
      </c>
      <c r="AB18" s="59">
        <v>60</v>
      </c>
      <c r="AC18" s="59">
        <v>10</v>
      </c>
      <c r="AD18" s="59">
        <v>40</v>
      </c>
      <c r="AE18" s="59">
        <v>27</v>
      </c>
      <c r="AF18" s="59">
        <v>400</v>
      </c>
      <c r="AG18" s="59">
        <v>30</v>
      </c>
      <c r="AH18" s="59">
        <v>30</v>
      </c>
      <c r="AI18" s="59">
        <v>40</v>
      </c>
      <c r="AJ18" s="59">
        <v>40</v>
      </c>
      <c r="AK18" s="59">
        <v>70</v>
      </c>
      <c r="AL18" s="59">
        <v>70</v>
      </c>
      <c r="AM18" s="59">
        <f t="shared" si="4"/>
        <v>2530</v>
      </c>
      <c r="AN18" s="59">
        <f t="shared" si="5"/>
        <v>4440</v>
      </c>
      <c r="AO18" s="59">
        <v>380</v>
      </c>
      <c r="AP18" s="59">
        <v>665.99</v>
      </c>
      <c r="AQ18" s="59">
        <v>0</v>
      </c>
      <c r="AR18" s="59">
        <v>0</v>
      </c>
      <c r="AS18" s="59">
        <v>0</v>
      </c>
      <c r="AT18" s="59">
        <v>0</v>
      </c>
      <c r="AU18" s="59">
        <v>26</v>
      </c>
      <c r="AV18" s="59">
        <v>264</v>
      </c>
      <c r="AW18" s="59">
        <v>0</v>
      </c>
      <c r="AX18" s="59">
        <v>0</v>
      </c>
      <c r="AY18" s="59">
        <v>396</v>
      </c>
      <c r="AZ18" s="59">
        <v>396</v>
      </c>
      <c r="BA18" s="59">
        <v>422</v>
      </c>
      <c r="BB18" s="59">
        <v>660</v>
      </c>
      <c r="BC18" s="59">
        <v>2952</v>
      </c>
      <c r="BD18" s="59">
        <v>5099.93</v>
      </c>
    </row>
    <row r="19" spans="1:56" s="105" customFormat="1" ht="15.75" x14ac:dyDescent="0.25">
      <c r="A19" s="59">
        <v>12</v>
      </c>
      <c r="B19" s="59" t="s">
        <v>47</v>
      </c>
      <c r="C19" s="190">
        <f>'Crop Loan'!AE22</f>
        <v>2755</v>
      </c>
      <c r="D19" s="190">
        <f>'Crop Loan'!AF22</f>
        <v>2200</v>
      </c>
      <c r="E19" s="59">
        <v>1095</v>
      </c>
      <c r="F19" s="59">
        <v>1092</v>
      </c>
      <c r="G19" s="59">
        <v>603</v>
      </c>
      <c r="H19" s="59">
        <v>602</v>
      </c>
      <c r="I19" s="59">
        <v>238</v>
      </c>
      <c r="J19" s="59">
        <v>238</v>
      </c>
      <c r="K19" s="59">
        <v>70</v>
      </c>
      <c r="L19" s="59">
        <v>70</v>
      </c>
      <c r="M19" s="190">
        <f t="shared" si="0"/>
        <v>4158</v>
      </c>
      <c r="N19" s="190">
        <f t="shared" si="1"/>
        <v>3600</v>
      </c>
      <c r="O19" s="59">
        <v>211</v>
      </c>
      <c r="P19" s="59">
        <v>1050</v>
      </c>
      <c r="Q19" s="59">
        <v>151</v>
      </c>
      <c r="R19" s="59">
        <v>750</v>
      </c>
      <c r="S19" s="59">
        <v>120</v>
      </c>
      <c r="T19" s="59">
        <v>600</v>
      </c>
      <c r="U19" s="59">
        <v>90</v>
      </c>
      <c r="V19" s="59">
        <v>450</v>
      </c>
      <c r="W19" s="59">
        <v>30</v>
      </c>
      <c r="X19" s="59">
        <v>150</v>
      </c>
      <c r="Y19" s="59">
        <f t="shared" si="2"/>
        <v>602</v>
      </c>
      <c r="Z19" s="59">
        <f t="shared" si="3"/>
        <v>3000</v>
      </c>
      <c r="AA19" s="59">
        <v>60</v>
      </c>
      <c r="AB19" s="59">
        <v>60</v>
      </c>
      <c r="AC19" s="59">
        <v>10</v>
      </c>
      <c r="AD19" s="59">
        <v>40</v>
      </c>
      <c r="AE19" s="59">
        <v>27</v>
      </c>
      <c r="AF19" s="59">
        <v>400</v>
      </c>
      <c r="AG19" s="59">
        <v>30</v>
      </c>
      <c r="AH19" s="59">
        <v>30</v>
      </c>
      <c r="AI19" s="59">
        <v>40</v>
      </c>
      <c r="AJ19" s="59">
        <v>40</v>
      </c>
      <c r="AK19" s="59">
        <v>70</v>
      </c>
      <c r="AL19" s="59">
        <v>70</v>
      </c>
      <c r="AM19" s="59">
        <f t="shared" si="4"/>
        <v>4997</v>
      </c>
      <c r="AN19" s="59">
        <f t="shared" si="5"/>
        <v>7240</v>
      </c>
      <c r="AO19" s="59">
        <v>750</v>
      </c>
      <c r="AP19" s="59">
        <v>1085.99</v>
      </c>
      <c r="AQ19" s="59">
        <v>0</v>
      </c>
      <c r="AR19" s="59">
        <v>0</v>
      </c>
      <c r="AS19" s="59">
        <v>0</v>
      </c>
      <c r="AT19" s="59">
        <v>0</v>
      </c>
      <c r="AU19" s="59">
        <v>66</v>
      </c>
      <c r="AV19" s="59">
        <v>660</v>
      </c>
      <c r="AW19" s="59">
        <v>0</v>
      </c>
      <c r="AX19" s="59">
        <v>0</v>
      </c>
      <c r="AY19" s="59">
        <v>990</v>
      </c>
      <c r="AZ19" s="59">
        <v>990</v>
      </c>
      <c r="BA19" s="59">
        <v>1056</v>
      </c>
      <c r="BB19" s="59">
        <v>1650</v>
      </c>
      <c r="BC19" s="59">
        <v>6053</v>
      </c>
      <c r="BD19" s="59">
        <v>8889.9</v>
      </c>
    </row>
    <row r="20" spans="1:56" s="107" customFormat="1" ht="15.75" x14ac:dyDescent="0.25">
      <c r="A20" s="106"/>
      <c r="B20" s="91" t="s">
        <v>48</v>
      </c>
      <c r="C20" s="188">
        <f>SUM(C8:C19)</f>
        <v>118033</v>
      </c>
      <c r="D20" s="188">
        <f t="shared" ref="D20:BD20" si="6">SUM(D8:D19)</f>
        <v>94402</v>
      </c>
      <c r="E20" s="188">
        <f t="shared" si="6"/>
        <v>22806</v>
      </c>
      <c r="F20" s="188">
        <f t="shared" si="6"/>
        <v>22776.29</v>
      </c>
      <c r="G20" s="188">
        <f t="shared" si="6"/>
        <v>12599</v>
      </c>
      <c r="H20" s="188">
        <f t="shared" si="6"/>
        <v>12556.33</v>
      </c>
      <c r="I20" s="188">
        <f t="shared" si="6"/>
        <v>4954</v>
      </c>
      <c r="J20" s="188">
        <f t="shared" si="6"/>
        <v>4964.12</v>
      </c>
      <c r="K20" s="188">
        <f t="shared" si="6"/>
        <v>1465</v>
      </c>
      <c r="L20" s="188">
        <f t="shared" si="6"/>
        <v>1459.46</v>
      </c>
      <c r="M20" s="188">
        <f t="shared" si="6"/>
        <v>147258</v>
      </c>
      <c r="N20" s="188">
        <f t="shared" si="6"/>
        <v>123601.87</v>
      </c>
      <c r="O20" s="188">
        <f t="shared" si="6"/>
        <v>8183</v>
      </c>
      <c r="P20" s="188">
        <f t="shared" si="6"/>
        <v>40775.100000000006</v>
      </c>
      <c r="Q20" s="188">
        <f t="shared" si="6"/>
        <v>5838</v>
      </c>
      <c r="R20" s="188">
        <f t="shared" si="6"/>
        <v>29125.09</v>
      </c>
      <c r="S20" s="188">
        <f t="shared" si="6"/>
        <v>4668</v>
      </c>
      <c r="T20" s="188">
        <f t="shared" si="6"/>
        <v>23300.050000000003</v>
      </c>
      <c r="U20" s="188">
        <f t="shared" si="6"/>
        <v>3504</v>
      </c>
      <c r="V20" s="188">
        <f t="shared" si="6"/>
        <v>17474.73</v>
      </c>
      <c r="W20" s="188">
        <f t="shared" si="6"/>
        <v>1170</v>
      </c>
      <c r="X20" s="188">
        <f t="shared" si="6"/>
        <v>5825.34</v>
      </c>
      <c r="Y20" s="188">
        <f t="shared" si="6"/>
        <v>23363</v>
      </c>
      <c r="Z20" s="188">
        <f t="shared" si="6"/>
        <v>116500.31</v>
      </c>
      <c r="AA20" s="188">
        <f t="shared" si="6"/>
        <v>5241</v>
      </c>
      <c r="AB20" s="188">
        <f t="shared" si="6"/>
        <v>5249.9699999999993</v>
      </c>
      <c r="AC20" s="188">
        <f t="shared" si="6"/>
        <v>473</v>
      </c>
      <c r="AD20" s="188">
        <f t="shared" si="6"/>
        <v>1899.98</v>
      </c>
      <c r="AE20" s="188">
        <f t="shared" si="6"/>
        <v>1302</v>
      </c>
      <c r="AF20" s="188">
        <f t="shared" si="6"/>
        <v>19600</v>
      </c>
      <c r="AG20" s="188">
        <f t="shared" si="6"/>
        <v>2637</v>
      </c>
      <c r="AH20" s="188">
        <f t="shared" si="6"/>
        <v>2624.91</v>
      </c>
      <c r="AI20" s="188">
        <f t="shared" si="6"/>
        <v>3504</v>
      </c>
      <c r="AJ20" s="188">
        <f t="shared" si="6"/>
        <v>3500.1</v>
      </c>
      <c r="AK20" s="188">
        <f t="shared" si="6"/>
        <v>6141</v>
      </c>
      <c r="AL20" s="188">
        <f t="shared" si="6"/>
        <v>6125.15</v>
      </c>
      <c r="AM20" s="188">
        <f t="shared" si="6"/>
        <v>189919</v>
      </c>
      <c r="AN20" s="188">
        <f t="shared" si="6"/>
        <v>279102.29000000004</v>
      </c>
      <c r="AO20" s="188">
        <f t="shared" si="6"/>
        <v>28490</v>
      </c>
      <c r="AP20" s="188">
        <f t="shared" si="6"/>
        <v>41865.269999999997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2942</v>
      </c>
      <c r="AV20" s="188">
        <f t="shared" si="6"/>
        <v>29620.799999999999</v>
      </c>
      <c r="AW20" s="188">
        <f t="shared" si="6"/>
        <v>0</v>
      </c>
      <c r="AX20" s="188">
        <f t="shared" si="6"/>
        <v>0</v>
      </c>
      <c r="AY20" s="188">
        <f t="shared" si="6"/>
        <v>44436</v>
      </c>
      <c r="AZ20" s="188">
        <f t="shared" si="6"/>
        <v>44431.199999999997</v>
      </c>
      <c r="BA20" s="188">
        <f t="shared" si="6"/>
        <v>47378</v>
      </c>
      <c r="BB20" s="188">
        <f t="shared" si="6"/>
        <v>74052</v>
      </c>
      <c r="BC20" s="188">
        <f t="shared" si="6"/>
        <v>237297</v>
      </c>
      <c r="BD20" s="188">
        <f t="shared" si="6"/>
        <v>353153.58</v>
      </c>
    </row>
    <row r="21" spans="1:56" s="105" customFormat="1" ht="15.75" x14ac:dyDescent="0.25">
      <c r="A21" s="59">
        <v>13</v>
      </c>
      <c r="B21" s="59" t="s">
        <v>49</v>
      </c>
      <c r="C21" s="190">
        <f>'Crop Loan'!AE24</f>
        <v>4751</v>
      </c>
      <c r="D21" s="190">
        <f>'Crop Loan'!AF24</f>
        <v>3800</v>
      </c>
      <c r="E21" s="59">
        <v>1869</v>
      </c>
      <c r="F21" s="59">
        <v>1872</v>
      </c>
      <c r="G21" s="59">
        <v>1030</v>
      </c>
      <c r="H21" s="59">
        <v>1032</v>
      </c>
      <c r="I21" s="59">
        <v>410</v>
      </c>
      <c r="J21" s="59">
        <v>408</v>
      </c>
      <c r="K21" s="59">
        <v>120</v>
      </c>
      <c r="L21" s="59">
        <v>120</v>
      </c>
      <c r="M21" s="190">
        <f t="shared" ref="M21:M34" si="7">C21+E21+I21+K21</f>
        <v>7150</v>
      </c>
      <c r="N21" s="190">
        <f t="shared" ref="N21:N34" si="8">D21+F21+J21+L21</f>
        <v>6200</v>
      </c>
      <c r="O21" s="59">
        <v>211</v>
      </c>
      <c r="P21" s="59">
        <v>1050</v>
      </c>
      <c r="Q21" s="59">
        <v>150</v>
      </c>
      <c r="R21" s="59">
        <v>750</v>
      </c>
      <c r="S21" s="59">
        <v>121</v>
      </c>
      <c r="T21" s="59">
        <v>600</v>
      </c>
      <c r="U21" s="59">
        <v>91</v>
      </c>
      <c r="V21" s="59">
        <v>450</v>
      </c>
      <c r="W21" s="59">
        <v>30</v>
      </c>
      <c r="X21" s="59">
        <v>150</v>
      </c>
      <c r="Y21" s="59">
        <f>O21+Q21+S21+U21+W21</f>
        <v>603</v>
      </c>
      <c r="Z21" s="59">
        <f>P21+R21+T21+V21+X21</f>
        <v>3000</v>
      </c>
      <c r="AA21" s="59">
        <v>120</v>
      </c>
      <c r="AB21" s="59">
        <v>120</v>
      </c>
      <c r="AC21" s="59">
        <v>10</v>
      </c>
      <c r="AD21" s="59">
        <v>40</v>
      </c>
      <c r="AE21" s="59">
        <v>27</v>
      </c>
      <c r="AF21" s="59">
        <v>400</v>
      </c>
      <c r="AG21" s="59">
        <v>60</v>
      </c>
      <c r="AH21" s="59">
        <v>60</v>
      </c>
      <c r="AI21" s="59">
        <v>80</v>
      </c>
      <c r="AJ21" s="59">
        <v>80</v>
      </c>
      <c r="AK21" s="59">
        <v>140</v>
      </c>
      <c r="AL21" s="59">
        <v>140</v>
      </c>
      <c r="AM21" s="59">
        <f t="shared" ref="AM21:AM34" si="9">M21+Y21+AA21+AC21+AE21+AG21+AI21+AK21</f>
        <v>8190</v>
      </c>
      <c r="AN21" s="59">
        <f t="shared" ref="AN21:AN34" si="10">N21+Z21+AB21+AD21+AF21+AH21+AJ21+AL21</f>
        <v>10040</v>
      </c>
      <c r="AO21" s="59">
        <v>1229</v>
      </c>
      <c r="AP21" s="59">
        <v>1505.97</v>
      </c>
      <c r="AQ21" s="59">
        <v>0</v>
      </c>
      <c r="AR21" s="59">
        <v>0</v>
      </c>
      <c r="AS21" s="59">
        <v>0</v>
      </c>
      <c r="AT21" s="59">
        <v>0</v>
      </c>
      <c r="AU21" s="59">
        <v>65</v>
      </c>
      <c r="AV21" s="59">
        <v>660</v>
      </c>
      <c r="AW21" s="59">
        <v>0</v>
      </c>
      <c r="AX21" s="59">
        <v>0</v>
      </c>
      <c r="AY21" s="59">
        <v>991</v>
      </c>
      <c r="AZ21" s="59">
        <v>990</v>
      </c>
      <c r="BA21" s="59">
        <v>1056</v>
      </c>
      <c r="BB21" s="59">
        <v>1650</v>
      </c>
      <c r="BC21" s="59">
        <v>9246</v>
      </c>
      <c r="BD21" s="59">
        <v>11689.84</v>
      </c>
    </row>
    <row r="22" spans="1:56" s="105" customFormat="1" ht="15.75" x14ac:dyDescent="0.25">
      <c r="A22" s="59">
        <v>14</v>
      </c>
      <c r="B22" s="59" t="s">
        <v>50</v>
      </c>
      <c r="C22" s="190">
        <f>'Crop Loan'!AE25</f>
        <v>0</v>
      </c>
      <c r="D22" s="190">
        <f>'Crop Loan'!AF25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Loan'!AE26</f>
        <v>0</v>
      </c>
      <c r="D23" s="190">
        <f>'Crop Loan'!AF26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Loan'!AE27</f>
        <v>999</v>
      </c>
      <c r="D24" s="190">
        <f>'Crop Loan'!AF27</f>
        <v>800</v>
      </c>
      <c r="E24" s="59">
        <v>159</v>
      </c>
      <c r="F24" s="59">
        <v>156</v>
      </c>
      <c r="G24" s="59">
        <v>87</v>
      </c>
      <c r="H24" s="59">
        <v>86</v>
      </c>
      <c r="I24" s="59">
        <v>34</v>
      </c>
      <c r="J24" s="59">
        <v>34</v>
      </c>
      <c r="K24" s="59">
        <v>10</v>
      </c>
      <c r="L24" s="59">
        <v>10</v>
      </c>
      <c r="M24" s="190">
        <f t="shared" si="7"/>
        <v>1202</v>
      </c>
      <c r="N24" s="190">
        <f t="shared" si="8"/>
        <v>1000</v>
      </c>
      <c r="O24" s="59">
        <v>98</v>
      </c>
      <c r="P24" s="59">
        <v>489.98</v>
      </c>
      <c r="Q24" s="59">
        <v>70</v>
      </c>
      <c r="R24" s="59">
        <v>349.99</v>
      </c>
      <c r="S24" s="59">
        <v>56</v>
      </c>
      <c r="T24" s="59">
        <v>279.99</v>
      </c>
      <c r="U24" s="59">
        <v>42</v>
      </c>
      <c r="V24" s="59">
        <v>209.99</v>
      </c>
      <c r="W24" s="59">
        <v>14</v>
      </c>
      <c r="X24" s="59">
        <v>70</v>
      </c>
      <c r="Y24" s="59">
        <f t="shared" si="11"/>
        <v>280</v>
      </c>
      <c r="Z24" s="59">
        <f t="shared" si="12"/>
        <v>1399.95</v>
      </c>
      <c r="AA24" s="59">
        <v>30</v>
      </c>
      <c r="AB24" s="59">
        <v>30</v>
      </c>
      <c r="AC24" s="59">
        <v>5</v>
      </c>
      <c r="AD24" s="59">
        <v>20</v>
      </c>
      <c r="AE24" s="59">
        <v>7</v>
      </c>
      <c r="AF24" s="59">
        <v>100</v>
      </c>
      <c r="AG24" s="59">
        <v>15</v>
      </c>
      <c r="AH24" s="59">
        <v>15</v>
      </c>
      <c r="AI24" s="59">
        <v>20</v>
      </c>
      <c r="AJ24" s="59">
        <v>20</v>
      </c>
      <c r="AK24" s="59">
        <v>35</v>
      </c>
      <c r="AL24" s="59">
        <v>35</v>
      </c>
      <c r="AM24" s="59">
        <f t="shared" si="9"/>
        <v>1594</v>
      </c>
      <c r="AN24" s="59">
        <f t="shared" si="10"/>
        <v>2619.9499999999998</v>
      </c>
      <c r="AO24" s="59">
        <v>239</v>
      </c>
      <c r="AP24" s="59">
        <v>393</v>
      </c>
      <c r="AQ24" s="59">
        <v>0</v>
      </c>
      <c r="AR24" s="59">
        <v>0</v>
      </c>
      <c r="AS24" s="59">
        <v>0</v>
      </c>
      <c r="AT24" s="59">
        <v>0</v>
      </c>
      <c r="AU24" s="59">
        <v>40</v>
      </c>
      <c r="AV24" s="59">
        <v>396</v>
      </c>
      <c r="AW24" s="59">
        <v>0</v>
      </c>
      <c r="AX24" s="59">
        <v>0</v>
      </c>
      <c r="AY24" s="59">
        <v>594</v>
      </c>
      <c r="AZ24" s="59">
        <v>594</v>
      </c>
      <c r="BA24" s="59">
        <v>634</v>
      </c>
      <c r="BB24" s="59">
        <v>990</v>
      </c>
      <c r="BC24" s="59">
        <v>2228</v>
      </c>
      <c r="BD24" s="59">
        <v>3609.98</v>
      </c>
    </row>
    <row r="25" spans="1:56" s="105" customFormat="1" ht="15.75" x14ac:dyDescent="0.25">
      <c r="A25" s="59">
        <v>17</v>
      </c>
      <c r="B25" s="59" t="s">
        <v>53</v>
      </c>
      <c r="C25" s="190">
        <f>'Crop Loan'!AE28</f>
        <v>0</v>
      </c>
      <c r="D25" s="190">
        <f>'Crop Loan'!AF28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Loan'!AE29</f>
        <v>8502</v>
      </c>
      <c r="D26" s="190">
        <f>'Crop Loan'!AF29</f>
        <v>6800</v>
      </c>
      <c r="E26" s="59">
        <v>2028</v>
      </c>
      <c r="F26" s="59">
        <v>2028.05</v>
      </c>
      <c r="G26" s="59">
        <v>1117</v>
      </c>
      <c r="H26" s="59">
        <v>1118.05</v>
      </c>
      <c r="I26" s="59">
        <v>443</v>
      </c>
      <c r="J26" s="59">
        <v>442.02</v>
      </c>
      <c r="K26" s="59">
        <v>131</v>
      </c>
      <c r="L26" s="59">
        <v>130.01</v>
      </c>
      <c r="M26" s="190">
        <f t="shared" si="7"/>
        <v>11104</v>
      </c>
      <c r="N26" s="190">
        <f t="shared" si="8"/>
        <v>9400.08</v>
      </c>
      <c r="O26" s="59">
        <v>379</v>
      </c>
      <c r="P26" s="59">
        <v>1890</v>
      </c>
      <c r="Q26" s="59">
        <v>271</v>
      </c>
      <c r="R26" s="59">
        <v>1350</v>
      </c>
      <c r="S26" s="59">
        <v>217</v>
      </c>
      <c r="T26" s="59">
        <v>1080</v>
      </c>
      <c r="U26" s="59">
        <v>163</v>
      </c>
      <c r="V26" s="59">
        <v>810</v>
      </c>
      <c r="W26" s="59">
        <v>54</v>
      </c>
      <c r="X26" s="59">
        <v>270</v>
      </c>
      <c r="Y26" s="59">
        <f t="shared" si="11"/>
        <v>1084</v>
      </c>
      <c r="Z26" s="59">
        <f t="shared" si="12"/>
        <v>5400</v>
      </c>
      <c r="AA26" s="59">
        <v>179</v>
      </c>
      <c r="AB26" s="59">
        <v>180</v>
      </c>
      <c r="AC26" s="59">
        <v>25</v>
      </c>
      <c r="AD26" s="59">
        <v>100.01</v>
      </c>
      <c r="AE26" s="59">
        <v>40</v>
      </c>
      <c r="AF26" s="59">
        <v>600</v>
      </c>
      <c r="AG26" s="59">
        <v>91</v>
      </c>
      <c r="AH26" s="59">
        <v>90</v>
      </c>
      <c r="AI26" s="59">
        <v>121</v>
      </c>
      <c r="AJ26" s="59">
        <v>120</v>
      </c>
      <c r="AK26" s="59">
        <v>209</v>
      </c>
      <c r="AL26" s="59">
        <v>210</v>
      </c>
      <c r="AM26" s="59">
        <f t="shared" si="9"/>
        <v>12853</v>
      </c>
      <c r="AN26" s="59">
        <f t="shared" si="10"/>
        <v>16100.09</v>
      </c>
      <c r="AO26" s="59">
        <v>1928</v>
      </c>
      <c r="AP26" s="59">
        <v>2415.0500000000002</v>
      </c>
      <c r="AQ26" s="59">
        <v>0</v>
      </c>
      <c r="AR26" s="59">
        <v>0</v>
      </c>
      <c r="AS26" s="59">
        <v>0</v>
      </c>
      <c r="AT26" s="59">
        <v>0</v>
      </c>
      <c r="AU26" s="59">
        <v>133</v>
      </c>
      <c r="AV26" s="59">
        <v>1320</v>
      </c>
      <c r="AW26" s="59">
        <v>0</v>
      </c>
      <c r="AX26" s="59">
        <v>0</v>
      </c>
      <c r="AY26" s="59">
        <v>1979</v>
      </c>
      <c r="AZ26" s="59">
        <v>1980</v>
      </c>
      <c r="BA26" s="59">
        <v>2112</v>
      </c>
      <c r="BB26" s="59">
        <v>3300</v>
      </c>
      <c r="BC26" s="59">
        <v>14965</v>
      </c>
      <c r="BD26" s="59">
        <v>19400.330000000002</v>
      </c>
    </row>
    <row r="27" spans="1:56" s="105" customFormat="1" ht="15.75" x14ac:dyDescent="0.25">
      <c r="A27" s="59">
        <v>19</v>
      </c>
      <c r="B27" s="59" t="s">
        <v>55</v>
      </c>
      <c r="C27" s="190">
        <f>'Crop Loan'!AE30</f>
        <v>10001</v>
      </c>
      <c r="D27" s="190">
        <f>'Crop Loan'!AF30</f>
        <v>8000</v>
      </c>
      <c r="E27" s="59">
        <v>2346</v>
      </c>
      <c r="F27" s="59">
        <v>2339.94</v>
      </c>
      <c r="G27" s="59">
        <v>1294</v>
      </c>
      <c r="H27" s="59">
        <v>1289.97</v>
      </c>
      <c r="I27" s="59">
        <v>509</v>
      </c>
      <c r="J27" s="59">
        <v>509.99</v>
      </c>
      <c r="K27" s="59">
        <v>150</v>
      </c>
      <c r="L27" s="59">
        <v>150</v>
      </c>
      <c r="M27" s="190">
        <f t="shared" si="7"/>
        <v>13006</v>
      </c>
      <c r="N27" s="190">
        <f t="shared" si="8"/>
        <v>10999.93</v>
      </c>
      <c r="O27" s="59">
        <v>420</v>
      </c>
      <c r="P27" s="59">
        <v>2100</v>
      </c>
      <c r="Q27" s="59">
        <v>300</v>
      </c>
      <c r="R27" s="59">
        <v>1500</v>
      </c>
      <c r="S27" s="59">
        <v>240</v>
      </c>
      <c r="T27" s="59">
        <v>1200</v>
      </c>
      <c r="U27" s="59">
        <v>180</v>
      </c>
      <c r="V27" s="59">
        <v>900</v>
      </c>
      <c r="W27" s="59">
        <v>60</v>
      </c>
      <c r="X27" s="59">
        <v>300</v>
      </c>
      <c r="Y27" s="59">
        <f t="shared" si="11"/>
        <v>1200</v>
      </c>
      <c r="Z27" s="59">
        <f t="shared" si="12"/>
        <v>6000</v>
      </c>
      <c r="AA27" s="59">
        <v>240</v>
      </c>
      <c r="AB27" s="59">
        <v>240</v>
      </c>
      <c r="AC27" s="59">
        <v>26</v>
      </c>
      <c r="AD27" s="59">
        <v>100.01</v>
      </c>
      <c r="AE27" s="59">
        <v>54</v>
      </c>
      <c r="AF27" s="59">
        <v>800</v>
      </c>
      <c r="AG27" s="59">
        <v>120</v>
      </c>
      <c r="AH27" s="59">
        <v>120</v>
      </c>
      <c r="AI27" s="59">
        <v>160</v>
      </c>
      <c r="AJ27" s="59">
        <v>160</v>
      </c>
      <c r="AK27" s="59">
        <v>280</v>
      </c>
      <c r="AL27" s="59">
        <v>279.98</v>
      </c>
      <c r="AM27" s="59">
        <f t="shared" si="9"/>
        <v>15086</v>
      </c>
      <c r="AN27" s="59">
        <f t="shared" si="10"/>
        <v>18699.919999999998</v>
      </c>
      <c r="AO27" s="59">
        <v>2263</v>
      </c>
      <c r="AP27" s="59">
        <v>2805</v>
      </c>
      <c r="AQ27" s="59">
        <v>0</v>
      </c>
      <c r="AR27" s="59">
        <v>0</v>
      </c>
      <c r="AS27" s="59">
        <v>0</v>
      </c>
      <c r="AT27" s="59">
        <v>0</v>
      </c>
      <c r="AU27" s="59">
        <v>158</v>
      </c>
      <c r="AV27" s="59">
        <v>1584</v>
      </c>
      <c r="AW27" s="59">
        <v>0</v>
      </c>
      <c r="AX27" s="59">
        <v>0</v>
      </c>
      <c r="AY27" s="59">
        <v>2376</v>
      </c>
      <c r="AZ27" s="59">
        <v>2376</v>
      </c>
      <c r="BA27" s="59">
        <v>2534</v>
      </c>
      <c r="BB27" s="59">
        <v>3960</v>
      </c>
      <c r="BC27" s="59">
        <v>17620</v>
      </c>
      <c r="BD27" s="59">
        <v>22659.99</v>
      </c>
    </row>
    <row r="28" spans="1:56" s="105" customFormat="1" ht="15.75" x14ac:dyDescent="0.25">
      <c r="A28" s="59">
        <v>20</v>
      </c>
      <c r="B28" s="59" t="s">
        <v>56</v>
      </c>
      <c r="C28" s="190">
        <f>'Crop Loan'!AE31</f>
        <v>10249</v>
      </c>
      <c r="D28" s="190">
        <f>'Crop Loan'!AF31</f>
        <v>8200</v>
      </c>
      <c r="E28" s="59">
        <v>2017</v>
      </c>
      <c r="F28" s="59">
        <v>2028</v>
      </c>
      <c r="G28" s="59">
        <v>1115</v>
      </c>
      <c r="H28" s="59">
        <v>1118</v>
      </c>
      <c r="I28" s="59">
        <v>440</v>
      </c>
      <c r="J28" s="59">
        <v>442</v>
      </c>
      <c r="K28" s="59">
        <v>131</v>
      </c>
      <c r="L28" s="59">
        <v>130</v>
      </c>
      <c r="M28" s="190">
        <f t="shared" si="7"/>
        <v>12837</v>
      </c>
      <c r="N28" s="190">
        <f t="shared" si="8"/>
        <v>10800</v>
      </c>
      <c r="O28" s="59">
        <v>562</v>
      </c>
      <c r="P28" s="59">
        <v>2800</v>
      </c>
      <c r="Q28" s="59">
        <v>400</v>
      </c>
      <c r="R28" s="59">
        <v>2000</v>
      </c>
      <c r="S28" s="59">
        <v>320</v>
      </c>
      <c r="T28" s="59">
        <v>1600</v>
      </c>
      <c r="U28" s="59">
        <v>240</v>
      </c>
      <c r="V28" s="59">
        <v>1200</v>
      </c>
      <c r="W28" s="59">
        <v>80</v>
      </c>
      <c r="X28" s="59">
        <v>400</v>
      </c>
      <c r="Y28" s="59">
        <f t="shared" si="11"/>
        <v>1602</v>
      </c>
      <c r="Z28" s="59">
        <f t="shared" si="12"/>
        <v>8000</v>
      </c>
      <c r="AA28" s="59">
        <v>480</v>
      </c>
      <c r="AB28" s="59">
        <v>480</v>
      </c>
      <c r="AC28" s="59">
        <v>25</v>
      </c>
      <c r="AD28" s="59">
        <v>100</v>
      </c>
      <c r="AE28" s="59">
        <v>105</v>
      </c>
      <c r="AF28" s="59">
        <v>1600.05</v>
      </c>
      <c r="AG28" s="59">
        <v>240</v>
      </c>
      <c r="AH28" s="59">
        <v>240</v>
      </c>
      <c r="AI28" s="59">
        <v>320</v>
      </c>
      <c r="AJ28" s="59">
        <v>320</v>
      </c>
      <c r="AK28" s="59">
        <v>560</v>
      </c>
      <c r="AL28" s="59">
        <v>560</v>
      </c>
      <c r="AM28" s="59">
        <f t="shared" si="9"/>
        <v>16169</v>
      </c>
      <c r="AN28" s="59">
        <f t="shared" si="10"/>
        <v>22100.05</v>
      </c>
      <c r="AO28" s="59">
        <v>2425</v>
      </c>
      <c r="AP28" s="59">
        <v>3314.98</v>
      </c>
      <c r="AQ28" s="59">
        <v>0</v>
      </c>
      <c r="AR28" s="59">
        <v>0</v>
      </c>
      <c r="AS28" s="59">
        <v>0</v>
      </c>
      <c r="AT28" s="59">
        <v>0</v>
      </c>
      <c r="AU28" s="59">
        <v>210</v>
      </c>
      <c r="AV28" s="59">
        <v>2112</v>
      </c>
      <c r="AW28" s="59">
        <v>0</v>
      </c>
      <c r="AX28" s="59">
        <v>0</v>
      </c>
      <c r="AY28" s="59">
        <v>3169</v>
      </c>
      <c r="AZ28" s="59">
        <v>3168</v>
      </c>
      <c r="BA28" s="59">
        <v>3379</v>
      </c>
      <c r="BB28" s="59">
        <v>5280</v>
      </c>
      <c r="BC28" s="59">
        <v>19548</v>
      </c>
      <c r="BD28" s="59">
        <v>27379.88</v>
      </c>
    </row>
    <row r="29" spans="1:56" s="105" customFormat="1" ht="15.75" x14ac:dyDescent="0.25">
      <c r="A29" s="59">
        <v>21</v>
      </c>
      <c r="B29" s="59" t="s">
        <v>57</v>
      </c>
      <c r="C29" s="190">
        <f>'Crop Loan'!AE32</f>
        <v>0</v>
      </c>
      <c r="D29" s="190">
        <f>'Crop Loan'!AF32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Loan'!AE33</f>
        <v>0</v>
      </c>
      <c r="D30" s="190">
        <f>'Crop Loan'!AF33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Loan'!AE34</f>
        <v>0</v>
      </c>
      <c r="D31" s="190">
        <f>'Crop Loan'!AF34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Loan'!AE35</f>
        <v>625</v>
      </c>
      <c r="D32" s="190">
        <f>'Crop Loan'!AF35</f>
        <v>500</v>
      </c>
      <c r="E32" s="59">
        <v>159</v>
      </c>
      <c r="F32" s="59">
        <v>156</v>
      </c>
      <c r="G32" s="59">
        <v>87</v>
      </c>
      <c r="H32" s="59">
        <v>86</v>
      </c>
      <c r="I32" s="59">
        <v>34</v>
      </c>
      <c r="J32" s="59">
        <v>34</v>
      </c>
      <c r="K32" s="59">
        <v>10</v>
      </c>
      <c r="L32" s="59">
        <v>10</v>
      </c>
      <c r="M32" s="190">
        <f t="shared" si="7"/>
        <v>828</v>
      </c>
      <c r="N32" s="190">
        <f t="shared" si="8"/>
        <v>700</v>
      </c>
      <c r="O32" s="59">
        <v>70</v>
      </c>
      <c r="P32" s="59">
        <v>350</v>
      </c>
      <c r="Q32" s="59">
        <v>50</v>
      </c>
      <c r="R32" s="59">
        <v>250.01</v>
      </c>
      <c r="S32" s="59">
        <v>40</v>
      </c>
      <c r="T32" s="59">
        <v>200</v>
      </c>
      <c r="U32" s="59">
        <v>30</v>
      </c>
      <c r="V32" s="59">
        <v>150</v>
      </c>
      <c r="W32" s="59">
        <v>15</v>
      </c>
      <c r="X32" s="59">
        <v>50</v>
      </c>
      <c r="Y32" s="59">
        <f t="shared" si="11"/>
        <v>205</v>
      </c>
      <c r="Z32" s="59">
        <f t="shared" si="12"/>
        <v>1000.01</v>
      </c>
      <c r="AA32" s="59">
        <v>30</v>
      </c>
      <c r="AB32" s="59">
        <v>30</v>
      </c>
      <c r="AC32" s="59">
        <v>5</v>
      </c>
      <c r="AD32" s="59">
        <v>20</v>
      </c>
      <c r="AE32" s="59">
        <v>13</v>
      </c>
      <c r="AF32" s="59">
        <v>200</v>
      </c>
      <c r="AG32" s="59">
        <v>15</v>
      </c>
      <c r="AH32" s="59">
        <v>15</v>
      </c>
      <c r="AI32" s="59">
        <v>20</v>
      </c>
      <c r="AJ32" s="59">
        <v>20</v>
      </c>
      <c r="AK32" s="59">
        <v>35</v>
      </c>
      <c r="AL32" s="59">
        <v>35</v>
      </c>
      <c r="AM32" s="59">
        <f t="shared" si="9"/>
        <v>1151</v>
      </c>
      <c r="AN32" s="59">
        <f t="shared" si="10"/>
        <v>2020.01</v>
      </c>
      <c r="AO32" s="59">
        <v>173</v>
      </c>
      <c r="AP32" s="59">
        <v>303</v>
      </c>
      <c r="AQ32" s="59">
        <v>0</v>
      </c>
      <c r="AR32" s="59">
        <v>0</v>
      </c>
      <c r="AS32" s="59">
        <v>0</v>
      </c>
      <c r="AT32" s="59">
        <v>0</v>
      </c>
      <c r="AU32" s="59">
        <v>66</v>
      </c>
      <c r="AV32" s="59">
        <v>181.26</v>
      </c>
      <c r="AW32" s="59">
        <v>0</v>
      </c>
      <c r="AX32" s="59">
        <v>0</v>
      </c>
      <c r="AY32" s="59">
        <v>990</v>
      </c>
      <c r="AZ32" s="59">
        <v>271.88</v>
      </c>
      <c r="BA32" s="59">
        <v>1056</v>
      </c>
      <c r="BB32" s="59">
        <v>453.14</v>
      </c>
      <c r="BC32" s="59">
        <v>2207</v>
      </c>
      <c r="BD32" s="59">
        <v>2473.13</v>
      </c>
    </row>
    <row r="33" spans="1:56" s="105" customFormat="1" ht="15.75" x14ac:dyDescent="0.25">
      <c r="A33" s="59">
        <v>25</v>
      </c>
      <c r="B33" s="59" t="s">
        <v>61</v>
      </c>
      <c r="C33" s="190">
        <f>'Crop Loan'!AE36</f>
        <v>626</v>
      </c>
      <c r="D33" s="190">
        <f>'Crop Loan'!AF36</f>
        <v>500</v>
      </c>
      <c r="E33" s="59">
        <v>159</v>
      </c>
      <c r="F33" s="59">
        <v>156</v>
      </c>
      <c r="G33" s="59">
        <v>87</v>
      </c>
      <c r="H33" s="59">
        <v>86</v>
      </c>
      <c r="I33" s="59">
        <v>34</v>
      </c>
      <c r="J33" s="59">
        <v>34</v>
      </c>
      <c r="K33" s="59">
        <v>10</v>
      </c>
      <c r="L33" s="59">
        <v>10</v>
      </c>
      <c r="M33" s="190">
        <f t="shared" si="7"/>
        <v>829</v>
      </c>
      <c r="N33" s="190">
        <f t="shared" si="8"/>
        <v>700</v>
      </c>
      <c r="O33" s="59">
        <v>70</v>
      </c>
      <c r="P33" s="59">
        <v>350</v>
      </c>
      <c r="Q33" s="59">
        <v>50</v>
      </c>
      <c r="R33" s="59">
        <v>250.01</v>
      </c>
      <c r="S33" s="59">
        <v>40</v>
      </c>
      <c r="T33" s="59">
        <v>200</v>
      </c>
      <c r="U33" s="59">
        <v>30</v>
      </c>
      <c r="V33" s="59">
        <v>150</v>
      </c>
      <c r="W33" s="59">
        <v>18</v>
      </c>
      <c r="X33" s="59">
        <v>50</v>
      </c>
      <c r="Y33" s="59">
        <f t="shared" si="11"/>
        <v>208</v>
      </c>
      <c r="Z33" s="59">
        <f t="shared" si="12"/>
        <v>1000.01</v>
      </c>
      <c r="AA33" s="59">
        <v>30</v>
      </c>
      <c r="AB33" s="59">
        <v>30</v>
      </c>
      <c r="AC33" s="59">
        <v>5</v>
      </c>
      <c r="AD33" s="59">
        <v>20</v>
      </c>
      <c r="AE33" s="59">
        <v>13</v>
      </c>
      <c r="AF33" s="59">
        <v>200</v>
      </c>
      <c r="AG33" s="59">
        <v>15</v>
      </c>
      <c r="AH33" s="59">
        <v>15</v>
      </c>
      <c r="AI33" s="59">
        <v>20</v>
      </c>
      <c r="AJ33" s="59">
        <v>20</v>
      </c>
      <c r="AK33" s="59">
        <v>35</v>
      </c>
      <c r="AL33" s="59">
        <v>35</v>
      </c>
      <c r="AM33" s="59">
        <f t="shared" si="9"/>
        <v>1155</v>
      </c>
      <c r="AN33" s="59">
        <f t="shared" si="10"/>
        <v>2020.01</v>
      </c>
      <c r="AO33" s="59">
        <v>173</v>
      </c>
      <c r="AP33" s="59">
        <v>303</v>
      </c>
      <c r="AQ33" s="59">
        <v>0</v>
      </c>
      <c r="AR33" s="59">
        <v>0</v>
      </c>
      <c r="AS33" s="59">
        <v>0</v>
      </c>
      <c r="AT33" s="59">
        <v>0</v>
      </c>
      <c r="AU33" s="59">
        <v>66</v>
      </c>
      <c r="AV33" s="59">
        <v>181.26</v>
      </c>
      <c r="AW33" s="59">
        <v>0</v>
      </c>
      <c r="AX33" s="59">
        <v>0</v>
      </c>
      <c r="AY33" s="59">
        <v>990</v>
      </c>
      <c r="AZ33" s="59">
        <v>271.88</v>
      </c>
      <c r="BA33" s="59">
        <v>1056</v>
      </c>
      <c r="BB33" s="59">
        <v>453.14</v>
      </c>
      <c r="BC33" s="59">
        <v>2211</v>
      </c>
      <c r="BD33" s="59">
        <v>2473.16</v>
      </c>
    </row>
    <row r="34" spans="1:56" s="105" customFormat="1" ht="15.75" x14ac:dyDescent="0.25">
      <c r="A34" s="59">
        <v>26</v>
      </c>
      <c r="B34" s="59" t="s">
        <v>62</v>
      </c>
      <c r="C34" s="190">
        <f>'Crop Loan'!AE37</f>
        <v>0</v>
      </c>
      <c r="D34" s="190">
        <f>'Crop Loan'!AF37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35753</v>
      </c>
      <c r="D35" s="188">
        <f t="shared" ref="D35:BD35" si="13">SUM(D21:D34)</f>
        <v>28600</v>
      </c>
      <c r="E35" s="188">
        <f t="shared" si="13"/>
        <v>8737</v>
      </c>
      <c r="F35" s="188">
        <f t="shared" si="13"/>
        <v>8735.99</v>
      </c>
      <c r="G35" s="188">
        <f t="shared" si="13"/>
        <v>4817</v>
      </c>
      <c r="H35" s="188">
        <f t="shared" si="13"/>
        <v>4816.0200000000004</v>
      </c>
      <c r="I35" s="188">
        <f t="shared" si="13"/>
        <v>1904</v>
      </c>
      <c r="J35" s="188">
        <f t="shared" si="13"/>
        <v>1904.01</v>
      </c>
      <c r="K35" s="188">
        <f t="shared" si="13"/>
        <v>562</v>
      </c>
      <c r="L35" s="188">
        <f t="shared" si="13"/>
        <v>560.01</v>
      </c>
      <c r="M35" s="188">
        <f t="shared" si="13"/>
        <v>46956</v>
      </c>
      <c r="N35" s="188">
        <f t="shared" si="13"/>
        <v>39800.01</v>
      </c>
      <c r="O35" s="188">
        <f t="shared" si="13"/>
        <v>1810</v>
      </c>
      <c r="P35" s="188">
        <f t="shared" si="13"/>
        <v>9029.98</v>
      </c>
      <c r="Q35" s="188">
        <f t="shared" si="13"/>
        <v>1291</v>
      </c>
      <c r="R35" s="188">
        <f t="shared" si="13"/>
        <v>6450.01</v>
      </c>
      <c r="S35" s="188">
        <f t="shared" si="13"/>
        <v>1034</v>
      </c>
      <c r="T35" s="188">
        <f t="shared" si="13"/>
        <v>5159.99</v>
      </c>
      <c r="U35" s="188">
        <f t="shared" si="13"/>
        <v>776</v>
      </c>
      <c r="V35" s="188">
        <f t="shared" si="13"/>
        <v>3869.99</v>
      </c>
      <c r="W35" s="188">
        <f t="shared" si="13"/>
        <v>271</v>
      </c>
      <c r="X35" s="188">
        <f t="shared" si="13"/>
        <v>1290</v>
      </c>
      <c r="Y35" s="188">
        <f t="shared" si="13"/>
        <v>5182</v>
      </c>
      <c r="Z35" s="188">
        <f t="shared" si="13"/>
        <v>25799.969999999998</v>
      </c>
      <c r="AA35" s="188">
        <f t="shared" si="13"/>
        <v>1109</v>
      </c>
      <c r="AB35" s="188">
        <f t="shared" si="13"/>
        <v>1110</v>
      </c>
      <c r="AC35" s="188">
        <f t="shared" si="13"/>
        <v>101</v>
      </c>
      <c r="AD35" s="188">
        <f t="shared" si="13"/>
        <v>400.02</v>
      </c>
      <c r="AE35" s="188">
        <f t="shared" si="13"/>
        <v>259</v>
      </c>
      <c r="AF35" s="188">
        <f t="shared" si="13"/>
        <v>3900.05</v>
      </c>
      <c r="AG35" s="188">
        <f t="shared" si="13"/>
        <v>556</v>
      </c>
      <c r="AH35" s="188">
        <f t="shared" si="13"/>
        <v>555</v>
      </c>
      <c r="AI35" s="188">
        <f t="shared" si="13"/>
        <v>741</v>
      </c>
      <c r="AJ35" s="188">
        <f t="shared" si="13"/>
        <v>740</v>
      </c>
      <c r="AK35" s="188">
        <f t="shared" si="13"/>
        <v>1294</v>
      </c>
      <c r="AL35" s="188">
        <f t="shared" si="13"/>
        <v>1294.98</v>
      </c>
      <c r="AM35" s="188">
        <f t="shared" si="13"/>
        <v>56198</v>
      </c>
      <c r="AN35" s="188">
        <f t="shared" si="13"/>
        <v>73600.029999999984</v>
      </c>
      <c r="AO35" s="188">
        <f t="shared" si="13"/>
        <v>8430</v>
      </c>
      <c r="AP35" s="188">
        <f t="shared" si="13"/>
        <v>11040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738</v>
      </c>
      <c r="AV35" s="188">
        <f t="shared" si="13"/>
        <v>6434.52</v>
      </c>
      <c r="AW35" s="188">
        <f t="shared" si="13"/>
        <v>0</v>
      </c>
      <c r="AX35" s="188">
        <f t="shared" si="13"/>
        <v>0</v>
      </c>
      <c r="AY35" s="188">
        <f t="shared" si="13"/>
        <v>11089</v>
      </c>
      <c r="AZ35" s="188">
        <f t="shared" si="13"/>
        <v>9651.7599999999984</v>
      </c>
      <c r="BA35" s="188">
        <f t="shared" si="13"/>
        <v>11827</v>
      </c>
      <c r="BB35" s="188">
        <f t="shared" si="13"/>
        <v>16086.279999999999</v>
      </c>
      <c r="BC35" s="188">
        <f t="shared" si="13"/>
        <v>68025</v>
      </c>
      <c r="BD35" s="188">
        <f t="shared" si="13"/>
        <v>89686.310000000012</v>
      </c>
    </row>
    <row r="36" spans="1:56" s="105" customFormat="1" ht="15.75" x14ac:dyDescent="0.25">
      <c r="A36" s="59">
        <v>27</v>
      </c>
      <c r="B36" s="59" t="s">
        <v>64</v>
      </c>
      <c r="C36" s="190">
        <f>'Crop Loan'!AE39</f>
        <v>0</v>
      </c>
      <c r="D36" s="190">
        <f>'Crop Loan'!AF39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Loan'!AE40</f>
        <v>0</v>
      </c>
      <c r="D37" s="190">
        <f>'Crop Loan'!AF40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Loan'!AE41</f>
        <v>0</v>
      </c>
      <c r="D38" s="190">
        <f>'Crop Loan'!AF41</f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0</v>
      </c>
      <c r="N38" s="190">
        <f t="shared" si="15"/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f t="shared" si="16"/>
        <v>0</v>
      </c>
      <c r="Z38" s="59">
        <f t="shared" si="17"/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f t="shared" si="18"/>
        <v>0</v>
      </c>
      <c r="AN38" s="59">
        <f t="shared" si="19"/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</row>
    <row r="39" spans="1:56" s="105" customFormat="1" ht="15.75" x14ac:dyDescent="0.25">
      <c r="A39" s="59">
        <v>30</v>
      </c>
      <c r="B39" s="59" t="s">
        <v>67</v>
      </c>
      <c r="C39" s="190">
        <f>'Crop Loan'!AE42</f>
        <v>0</v>
      </c>
      <c r="D39" s="190">
        <f>'Crop Loan'!AF42</f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0</v>
      </c>
      <c r="N39" s="190">
        <f t="shared" si="15"/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f t="shared" si="18"/>
        <v>0</v>
      </c>
      <c r="AN39" s="59">
        <f t="shared" si="19"/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</row>
    <row r="40" spans="1:56" s="105" customFormat="1" ht="15.75" x14ac:dyDescent="0.25">
      <c r="A40" s="59">
        <v>31</v>
      </c>
      <c r="B40" s="59" t="s">
        <v>68</v>
      </c>
      <c r="C40" s="190">
        <f>'Crop Loan'!AE43</f>
        <v>0</v>
      </c>
      <c r="D40" s="190">
        <f>'Crop Loan'!AF43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Loan'!AE44</f>
        <v>0</v>
      </c>
      <c r="D41" s="190">
        <f>'Crop Loan'!AF44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Loan'!AE45</f>
        <v>0</v>
      </c>
      <c r="D42" s="190">
        <f>'Crop Loan'!AF45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Loan'!AE46</f>
        <v>0</v>
      </c>
      <c r="D43" s="190">
        <f>'Crop Loan'!AF46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Loan'!AE47</f>
        <v>0</v>
      </c>
      <c r="D44" s="190">
        <f>'Crop Loan'!AF47</f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0</v>
      </c>
      <c r="N44" s="190">
        <f t="shared" si="15"/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f t="shared" si="16"/>
        <v>0</v>
      </c>
      <c r="Z44" s="59">
        <f t="shared" si="17"/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f t="shared" si="18"/>
        <v>0</v>
      </c>
      <c r="AN44" s="59">
        <f t="shared" si="19"/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0</v>
      </c>
      <c r="F45" s="91">
        <f t="shared" si="20"/>
        <v>0</v>
      </c>
      <c r="G45" s="91">
        <f t="shared" si="20"/>
        <v>0</v>
      </c>
      <c r="H45" s="91">
        <f t="shared" si="20"/>
        <v>0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0</v>
      </c>
      <c r="N45" s="91">
        <f t="shared" si="20"/>
        <v>0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0</v>
      </c>
      <c r="X45" s="91">
        <f t="shared" si="20"/>
        <v>0</v>
      </c>
      <c r="Y45" s="91">
        <f t="shared" si="20"/>
        <v>0</v>
      </c>
      <c r="Z45" s="91">
        <f t="shared" si="20"/>
        <v>0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0</v>
      </c>
      <c r="AF45" s="91">
        <f t="shared" si="20"/>
        <v>0</v>
      </c>
      <c r="AG45" s="91">
        <f t="shared" si="20"/>
        <v>0</v>
      </c>
      <c r="AH45" s="91">
        <f t="shared" si="20"/>
        <v>0</v>
      </c>
      <c r="AI45" s="91">
        <f t="shared" si="20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20"/>
        <v>0</v>
      </c>
      <c r="AN45" s="91">
        <f t="shared" si="20"/>
        <v>0</v>
      </c>
      <c r="AO45" s="91">
        <f t="shared" si="20"/>
        <v>0</v>
      </c>
      <c r="AP45" s="91">
        <f t="shared" si="20"/>
        <v>0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0</v>
      </c>
      <c r="BD45" s="91">
        <f t="shared" si="20"/>
        <v>0</v>
      </c>
    </row>
    <row r="46" spans="1:56" s="105" customFormat="1" ht="15.75" x14ac:dyDescent="0.25">
      <c r="A46" s="59">
        <v>36</v>
      </c>
      <c r="B46" s="59" t="s">
        <v>74</v>
      </c>
      <c r="C46" s="190">
        <f>'Crop Loan'!AE49</f>
        <v>0</v>
      </c>
      <c r="D46" s="190">
        <f>'Crop Loan'!AF49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Loan'!AE51</f>
        <v>0</v>
      </c>
      <c r="D48" s="190">
        <f>'Crop Loan'!AF51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Loan'!AE54</f>
        <v>63768</v>
      </c>
      <c r="D50" s="190">
        <f>'Crop Loan'!AF54</f>
        <v>50999</v>
      </c>
      <c r="E50" s="59">
        <v>9059</v>
      </c>
      <c r="F50" s="59">
        <v>9047.66</v>
      </c>
      <c r="G50" s="59">
        <v>5002</v>
      </c>
      <c r="H50" s="59">
        <v>4988.4399999999996</v>
      </c>
      <c r="I50" s="59">
        <v>1966</v>
      </c>
      <c r="J50" s="59">
        <v>1972.35</v>
      </c>
      <c r="K50" s="59">
        <v>579</v>
      </c>
      <c r="L50" s="59">
        <v>579.99</v>
      </c>
      <c r="M50" s="190">
        <f>C50+E50+I50+K50</f>
        <v>75372</v>
      </c>
      <c r="N50" s="190">
        <f>D50+F50+J50+L50</f>
        <v>62599</v>
      </c>
      <c r="O50" s="59">
        <v>667</v>
      </c>
      <c r="P50" s="59">
        <v>3325.13</v>
      </c>
      <c r="Q50" s="59">
        <v>483</v>
      </c>
      <c r="R50" s="59">
        <v>2374.9699999999998</v>
      </c>
      <c r="S50" s="59">
        <v>376</v>
      </c>
      <c r="T50" s="59">
        <v>1900.11</v>
      </c>
      <c r="U50" s="59">
        <v>287</v>
      </c>
      <c r="V50" s="59">
        <v>1424.46</v>
      </c>
      <c r="W50" s="59">
        <v>92</v>
      </c>
      <c r="X50" s="59">
        <v>475.05</v>
      </c>
      <c r="Y50" s="59">
        <f>O50+Q50+S50+U50+W50</f>
        <v>1905</v>
      </c>
      <c r="Z50" s="59">
        <f>P50+R50+T50+V50+X50</f>
        <v>9499.7199999999993</v>
      </c>
      <c r="AA50" s="59">
        <v>1619</v>
      </c>
      <c r="AB50" s="59">
        <v>1620</v>
      </c>
      <c r="AC50" s="59">
        <v>208</v>
      </c>
      <c r="AD50" s="59">
        <v>899.89</v>
      </c>
      <c r="AE50" s="59">
        <v>322</v>
      </c>
      <c r="AF50" s="59">
        <v>5000.0600000000004</v>
      </c>
      <c r="AG50" s="59">
        <v>809</v>
      </c>
      <c r="AH50" s="59">
        <v>810</v>
      </c>
      <c r="AI50" s="59">
        <v>1080</v>
      </c>
      <c r="AJ50" s="59">
        <v>1079.93</v>
      </c>
      <c r="AK50" s="59">
        <v>1892</v>
      </c>
      <c r="AL50" s="59">
        <v>1889.96</v>
      </c>
      <c r="AM50" s="59">
        <f>M50+Y50+AA50+AC50+AE50+AG50+AI50+AK50</f>
        <v>83207</v>
      </c>
      <c r="AN50" s="59">
        <f>N50+Z50+AB50+AD50+AF50+AH50+AJ50+AL50</f>
        <v>83398.559999999998</v>
      </c>
      <c r="AO50" s="59">
        <v>12481</v>
      </c>
      <c r="AP50" s="59">
        <v>12509.54</v>
      </c>
      <c r="AQ50" s="59">
        <v>0</v>
      </c>
      <c r="AR50" s="59">
        <v>0</v>
      </c>
      <c r="AS50" s="59">
        <v>0</v>
      </c>
      <c r="AT50" s="59">
        <v>0</v>
      </c>
      <c r="AU50" s="59">
        <v>244</v>
      </c>
      <c r="AV50" s="59">
        <v>2520.61</v>
      </c>
      <c r="AW50" s="59">
        <v>0</v>
      </c>
      <c r="AX50" s="59">
        <v>0</v>
      </c>
      <c r="AY50" s="59">
        <v>3798</v>
      </c>
      <c r="AZ50" s="59">
        <v>3781.02</v>
      </c>
      <c r="BA50" s="59">
        <v>4042</v>
      </c>
      <c r="BB50" s="59">
        <v>6301.63</v>
      </c>
      <c r="BC50" s="59">
        <v>87249</v>
      </c>
      <c r="BD50" s="59">
        <v>89698.59</v>
      </c>
    </row>
    <row r="51" spans="1:56" s="105" customFormat="1" ht="15.75" x14ac:dyDescent="0.25">
      <c r="A51" s="59">
        <v>39</v>
      </c>
      <c r="B51" s="59" t="s">
        <v>79</v>
      </c>
      <c r="C51" s="190">
        <f>'Crop Loan'!AE55</f>
        <v>0</v>
      </c>
      <c r="D51" s="190">
        <f>'Crop Loan'!AF55</f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190">
        <f>C51+E51+I51+K51</f>
        <v>0</v>
      </c>
      <c r="N51" s="190">
        <f>D51+F51+J51+L51</f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f>O51+Q51+S51+U51+W51</f>
        <v>0</v>
      </c>
      <c r="Z51" s="59">
        <f>P51+R51+T51+V51+X51</f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f>M51+Y51+AA51+AC51+AE51+AG51+AI51+AK51</f>
        <v>0</v>
      </c>
      <c r="AN51" s="59">
        <f>N51+Z51+AB51+AD51+AF51+AH51+AJ51+AL51</f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63768</v>
      </c>
      <c r="D52" s="188">
        <f t="shared" ref="D52:BD52" si="23">SUM(D50:D51)</f>
        <v>50999</v>
      </c>
      <c r="E52" s="188">
        <f t="shared" si="23"/>
        <v>9059</v>
      </c>
      <c r="F52" s="188">
        <f t="shared" si="23"/>
        <v>9047.66</v>
      </c>
      <c r="G52" s="188">
        <f t="shared" si="23"/>
        <v>5002</v>
      </c>
      <c r="H52" s="188">
        <f t="shared" si="23"/>
        <v>4988.4399999999996</v>
      </c>
      <c r="I52" s="188">
        <f t="shared" si="23"/>
        <v>1966</v>
      </c>
      <c r="J52" s="188">
        <f t="shared" si="23"/>
        <v>1972.35</v>
      </c>
      <c r="K52" s="188">
        <f t="shared" si="23"/>
        <v>579</v>
      </c>
      <c r="L52" s="188">
        <f t="shared" si="23"/>
        <v>579.99</v>
      </c>
      <c r="M52" s="188">
        <f t="shared" si="23"/>
        <v>75372</v>
      </c>
      <c r="N52" s="188">
        <f t="shared" si="23"/>
        <v>62599</v>
      </c>
      <c r="O52" s="188">
        <f t="shared" si="23"/>
        <v>667</v>
      </c>
      <c r="P52" s="188">
        <f t="shared" si="23"/>
        <v>3325.13</v>
      </c>
      <c r="Q52" s="188">
        <f t="shared" si="23"/>
        <v>483</v>
      </c>
      <c r="R52" s="188">
        <f t="shared" si="23"/>
        <v>2374.9699999999998</v>
      </c>
      <c r="S52" s="188">
        <f t="shared" si="23"/>
        <v>376</v>
      </c>
      <c r="T52" s="188">
        <f t="shared" si="23"/>
        <v>1900.11</v>
      </c>
      <c r="U52" s="188">
        <f t="shared" si="23"/>
        <v>287</v>
      </c>
      <c r="V52" s="188">
        <f t="shared" si="23"/>
        <v>1424.46</v>
      </c>
      <c r="W52" s="188">
        <f t="shared" si="23"/>
        <v>92</v>
      </c>
      <c r="X52" s="188">
        <f t="shared" si="23"/>
        <v>475.05</v>
      </c>
      <c r="Y52" s="188">
        <f t="shared" si="23"/>
        <v>1905</v>
      </c>
      <c r="Z52" s="188">
        <f t="shared" si="23"/>
        <v>9499.7199999999993</v>
      </c>
      <c r="AA52" s="188">
        <f t="shared" si="23"/>
        <v>1619</v>
      </c>
      <c r="AB52" s="188">
        <f t="shared" si="23"/>
        <v>1620</v>
      </c>
      <c r="AC52" s="188">
        <f t="shared" si="23"/>
        <v>208</v>
      </c>
      <c r="AD52" s="188">
        <f t="shared" si="23"/>
        <v>899.89</v>
      </c>
      <c r="AE52" s="188">
        <f t="shared" si="23"/>
        <v>322</v>
      </c>
      <c r="AF52" s="188">
        <f t="shared" si="23"/>
        <v>5000.0600000000004</v>
      </c>
      <c r="AG52" s="188">
        <f t="shared" si="23"/>
        <v>809</v>
      </c>
      <c r="AH52" s="188">
        <f t="shared" si="23"/>
        <v>810</v>
      </c>
      <c r="AI52" s="188">
        <f t="shared" si="23"/>
        <v>1080</v>
      </c>
      <c r="AJ52" s="188">
        <f t="shared" si="23"/>
        <v>1079.93</v>
      </c>
      <c r="AK52" s="188">
        <f t="shared" si="23"/>
        <v>1892</v>
      </c>
      <c r="AL52" s="188">
        <f t="shared" si="23"/>
        <v>1889.96</v>
      </c>
      <c r="AM52" s="188">
        <f t="shared" si="23"/>
        <v>83207</v>
      </c>
      <c r="AN52" s="188">
        <f t="shared" si="23"/>
        <v>83398.559999999998</v>
      </c>
      <c r="AO52" s="188">
        <f t="shared" si="23"/>
        <v>12481</v>
      </c>
      <c r="AP52" s="188">
        <f t="shared" si="23"/>
        <v>12509.54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244</v>
      </c>
      <c r="AV52" s="188">
        <f t="shared" si="23"/>
        <v>2520.61</v>
      </c>
      <c r="AW52" s="188">
        <f t="shared" si="23"/>
        <v>0</v>
      </c>
      <c r="AX52" s="188">
        <f t="shared" si="23"/>
        <v>0</v>
      </c>
      <c r="AY52" s="188">
        <f t="shared" si="23"/>
        <v>3798</v>
      </c>
      <c r="AZ52" s="188">
        <f t="shared" si="23"/>
        <v>3781.02</v>
      </c>
      <c r="BA52" s="188">
        <f t="shared" si="23"/>
        <v>4042</v>
      </c>
      <c r="BB52" s="188">
        <f t="shared" si="23"/>
        <v>6301.63</v>
      </c>
      <c r="BC52" s="188">
        <f t="shared" si="23"/>
        <v>87249</v>
      </c>
      <c r="BD52" s="188">
        <f t="shared" si="23"/>
        <v>89698.59</v>
      </c>
    </row>
    <row r="53" spans="1:56" s="105" customFormat="1" ht="15.75" x14ac:dyDescent="0.25">
      <c r="A53" s="59">
        <v>40</v>
      </c>
      <c r="B53" s="59" t="s">
        <v>81</v>
      </c>
      <c r="C53" s="59">
        <v>32471</v>
      </c>
      <c r="D53" s="59">
        <v>26001.31</v>
      </c>
      <c r="E53" s="59">
        <v>6698</v>
      </c>
      <c r="F53" s="59">
        <v>6708</v>
      </c>
      <c r="G53" s="59">
        <v>3685</v>
      </c>
      <c r="H53" s="59">
        <v>3698.31</v>
      </c>
      <c r="I53" s="59">
        <v>1446</v>
      </c>
      <c r="J53" s="59">
        <v>1462.1</v>
      </c>
      <c r="K53" s="59">
        <v>424</v>
      </c>
      <c r="L53" s="59">
        <v>430.02</v>
      </c>
      <c r="M53" s="190">
        <f>C53+E53+I53+K53</f>
        <v>41039</v>
      </c>
      <c r="N53" s="190">
        <f>D53+F53+J53+L53</f>
        <v>34601.43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f>O53+Q53+S53+U53+W53</f>
        <v>0</v>
      </c>
      <c r="Z53" s="59">
        <f>P53+R53+T53+V53+X53</f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f>M53+Y53+AA53+AC53+AE53+AG53+AI53+AK53</f>
        <v>41039</v>
      </c>
      <c r="AN53" s="59">
        <f>N53+Z53+AB53+AD53+AF53+AH53+AJ53+AL53</f>
        <v>34601.43</v>
      </c>
      <c r="AO53" s="59">
        <v>6157</v>
      </c>
      <c r="AP53" s="59">
        <v>5190.21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41039</v>
      </c>
      <c r="BD53" s="59">
        <v>34601.43</v>
      </c>
    </row>
    <row r="54" spans="1:56" s="107" customFormat="1" ht="15.75" x14ac:dyDescent="0.25">
      <c r="A54" s="106"/>
      <c r="B54" s="91" t="s">
        <v>82</v>
      </c>
      <c r="C54" s="188">
        <f>C53</f>
        <v>32471</v>
      </c>
      <c r="D54" s="188">
        <f t="shared" ref="D54:BD54" si="24">D53</f>
        <v>26001.31</v>
      </c>
      <c r="E54" s="188">
        <f t="shared" si="24"/>
        <v>6698</v>
      </c>
      <c r="F54" s="188">
        <f t="shared" si="24"/>
        <v>6708</v>
      </c>
      <c r="G54" s="188">
        <f t="shared" si="24"/>
        <v>3685</v>
      </c>
      <c r="H54" s="188">
        <f t="shared" si="24"/>
        <v>3698.31</v>
      </c>
      <c r="I54" s="188">
        <f t="shared" si="24"/>
        <v>1446</v>
      </c>
      <c r="J54" s="188">
        <f t="shared" si="24"/>
        <v>1462.1</v>
      </c>
      <c r="K54" s="188">
        <f t="shared" si="24"/>
        <v>424</v>
      </c>
      <c r="L54" s="188">
        <f t="shared" si="24"/>
        <v>430.02</v>
      </c>
      <c r="M54" s="188">
        <f t="shared" si="24"/>
        <v>41039</v>
      </c>
      <c r="N54" s="188">
        <f t="shared" si="24"/>
        <v>34601.43</v>
      </c>
      <c r="O54" s="188">
        <f t="shared" si="24"/>
        <v>0</v>
      </c>
      <c r="P54" s="188">
        <f t="shared" si="24"/>
        <v>0</v>
      </c>
      <c r="Q54" s="188">
        <f t="shared" si="24"/>
        <v>0</v>
      </c>
      <c r="R54" s="188">
        <f t="shared" si="24"/>
        <v>0</v>
      </c>
      <c r="S54" s="188">
        <f t="shared" si="24"/>
        <v>0</v>
      </c>
      <c r="T54" s="188">
        <f t="shared" si="24"/>
        <v>0</v>
      </c>
      <c r="U54" s="188">
        <f t="shared" si="24"/>
        <v>0</v>
      </c>
      <c r="V54" s="188">
        <f t="shared" si="24"/>
        <v>0</v>
      </c>
      <c r="W54" s="188">
        <f t="shared" si="24"/>
        <v>0</v>
      </c>
      <c r="X54" s="188">
        <f t="shared" si="24"/>
        <v>0</v>
      </c>
      <c r="Y54" s="188">
        <f t="shared" si="24"/>
        <v>0</v>
      </c>
      <c r="Z54" s="188">
        <f t="shared" si="24"/>
        <v>0</v>
      </c>
      <c r="AA54" s="188">
        <f t="shared" si="24"/>
        <v>0</v>
      </c>
      <c r="AB54" s="188">
        <f t="shared" si="24"/>
        <v>0</v>
      </c>
      <c r="AC54" s="188">
        <f t="shared" si="24"/>
        <v>0</v>
      </c>
      <c r="AD54" s="188">
        <f t="shared" si="24"/>
        <v>0</v>
      </c>
      <c r="AE54" s="188">
        <f t="shared" si="24"/>
        <v>0</v>
      </c>
      <c r="AF54" s="188">
        <f t="shared" si="24"/>
        <v>0</v>
      </c>
      <c r="AG54" s="188">
        <f t="shared" si="24"/>
        <v>0</v>
      </c>
      <c r="AH54" s="188">
        <f t="shared" si="24"/>
        <v>0</v>
      </c>
      <c r="AI54" s="188">
        <f t="shared" si="24"/>
        <v>0</v>
      </c>
      <c r="AJ54" s="188">
        <f t="shared" si="24"/>
        <v>0</v>
      </c>
      <c r="AK54" s="188">
        <f t="shared" si="24"/>
        <v>0</v>
      </c>
      <c r="AL54" s="188">
        <f t="shared" si="24"/>
        <v>0</v>
      </c>
      <c r="AM54" s="188">
        <f t="shared" si="24"/>
        <v>41039</v>
      </c>
      <c r="AN54" s="188">
        <f t="shared" si="24"/>
        <v>34601.43</v>
      </c>
      <c r="AO54" s="188">
        <f t="shared" si="24"/>
        <v>6157</v>
      </c>
      <c r="AP54" s="188">
        <f t="shared" si="24"/>
        <v>5190.21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41039</v>
      </c>
      <c r="BD54" s="188">
        <f t="shared" si="24"/>
        <v>34601.43</v>
      </c>
    </row>
    <row r="55" spans="1:56" s="105" customFormat="1" ht="15.75" x14ac:dyDescent="0.25">
      <c r="A55" s="59">
        <v>42</v>
      </c>
      <c r="B55" s="59" t="s">
        <v>83</v>
      </c>
      <c r="C55" s="190">
        <f>'Crop Loan'!AE59</f>
        <v>0</v>
      </c>
      <c r="D55" s="190">
        <f>'Crop Loan'!AF59</f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190">
        <f>'Crop Loan'!AE60</f>
        <v>0</v>
      </c>
      <c r="D56" s="190">
        <f>'Crop Loan'!AF60</f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190">
        <f>'Crop Loan'!AE61</f>
        <v>0</v>
      </c>
      <c r="D57" s="190">
        <f>'Crop Loan'!AF61</f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190">
        <f>'Crop Loan'!AE62</f>
        <v>0</v>
      </c>
      <c r="D58" s="190">
        <f>'Crop Loan'!AF62</f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250025</v>
      </c>
      <c r="D60" s="188">
        <f t="shared" ref="D60:BB60" si="29">D59+D54+D52+D49+D47+D45+D35+D20</f>
        <v>200002.31</v>
      </c>
      <c r="E60" s="188">
        <f t="shared" si="29"/>
        <v>47300</v>
      </c>
      <c r="F60" s="188">
        <f t="shared" si="29"/>
        <v>47267.94</v>
      </c>
      <c r="G60" s="188">
        <f t="shared" si="29"/>
        <v>26103</v>
      </c>
      <c r="H60" s="188">
        <f t="shared" si="29"/>
        <v>26059.1</v>
      </c>
      <c r="I60" s="188">
        <f t="shared" si="29"/>
        <v>10270</v>
      </c>
      <c r="J60" s="188">
        <f t="shared" si="29"/>
        <v>10302.58</v>
      </c>
      <c r="K60" s="188">
        <f t="shared" si="29"/>
        <v>3030</v>
      </c>
      <c r="L60" s="188">
        <f t="shared" si="29"/>
        <v>3029.48</v>
      </c>
      <c r="M60" s="188">
        <f t="shared" si="29"/>
        <v>310625</v>
      </c>
      <c r="N60" s="188">
        <f t="shared" si="29"/>
        <v>260602.31</v>
      </c>
      <c r="O60" s="188">
        <f t="shared" si="29"/>
        <v>10660</v>
      </c>
      <c r="P60" s="188">
        <f t="shared" si="29"/>
        <v>53130.210000000006</v>
      </c>
      <c r="Q60" s="188">
        <f t="shared" si="29"/>
        <v>7612</v>
      </c>
      <c r="R60" s="188">
        <f t="shared" si="29"/>
        <v>37950.07</v>
      </c>
      <c r="S60" s="188">
        <f t="shared" si="29"/>
        <v>6078</v>
      </c>
      <c r="T60" s="188">
        <f t="shared" si="29"/>
        <v>30360.15</v>
      </c>
      <c r="U60" s="188">
        <f t="shared" si="29"/>
        <v>4567</v>
      </c>
      <c r="V60" s="188">
        <f t="shared" si="29"/>
        <v>22769.18</v>
      </c>
      <c r="W60" s="188">
        <f t="shared" si="29"/>
        <v>1533</v>
      </c>
      <c r="X60" s="188">
        <f t="shared" si="29"/>
        <v>7590.39</v>
      </c>
      <c r="Y60" s="188">
        <f t="shared" si="29"/>
        <v>30450</v>
      </c>
      <c r="Z60" s="188">
        <f t="shared" si="29"/>
        <v>151800</v>
      </c>
      <c r="AA60" s="188">
        <f t="shared" si="29"/>
        <v>7969</v>
      </c>
      <c r="AB60" s="188">
        <f t="shared" si="29"/>
        <v>7979.9699999999993</v>
      </c>
      <c r="AC60" s="188">
        <f t="shared" si="29"/>
        <v>782</v>
      </c>
      <c r="AD60" s="188">
        <f t="shared" si="29"/>
        <v>3199.89</v>
      </c>
      <c r="AE60" s="188">
        <f t="shared" si="29"/>
        <v>1883</v>
      </c>
      <c r="AF60" s="188">
        <f t="shared" si="29"/>
        <v>28500.11</v>
      </c>
      <c r="AG60" s="188">
        <f t="shared" si="29"/>
        <v>4002</v>
      </c>
      <c r="AH60" s="188">
        <f t="shared" si="29"/>
        <v>3989.91</v>
      </c>
      <c r="AI60" s="188">
        <f t="shared" si="29"/>
        <v>5325</v>
      </c>
      <c r="AJ60" s="188">
        <f t="shared" si="29"/>
        <v>5320.03</v>
      </c>
      <c r="AK60" s="188">
        <f t="shared" si="29"/>
        <v>9327</v>
      </c>
      <c r="AL60" s="188">
        <f t="shared" si="29"/>
        <v>9310.09</v>
      </c>
      <c r="AM60" s="188">
        <f>M60+Y60+AA60+AC60+AE60+AG60+AI60+AK60</f>
        <v>370363</v>
      </c>
      <c r="AN60" s="188">
        <f>N60+Z60+AB60+AD60+AF60+AH60+AJ60+AL60</f>
        <v>470702.31</v>
      </c>
      <c r="AO60" s="188">
        <f t="shared" si="29"/>
        <v>55558</v>
      </c>
      <c r="AP60" s="188">
        <f t="shared" si="29"/>
        <v>70605.01999999999</v>
      </c>
      <c r="AQ60" s="188">
        <f t="shared" si="29"/>
        <v>0</v>
      </c>
      <c r="AR60" s="188">
        <f t="shared" si="29"/>
        <v>0</v>
      </c>
      <c r="AS60" s="188">
        <f t="shared" si="29"/>
        <v>0</v>
      </c>
      <c r="AT60" s="188">
        <f t="shared" si="29"/>
        <v>0</v>
      </c>
      <c r="AU60" s="188">
        <f t="shared" si="29"/>
        <v>3924</v>
      </c>
      <c r="AV60" s="188">
        <f t="shared" si="29"/>
        <v>38575.93</v>
      </c>
      <c r="AW60" s="188">
        <f t="shared" si="29"/>
        <v>0</v>
      </c>
      <c r="AX60" s="188">
        <f t="shared" si="29"/>
        <v>0</v>
      </c>
      <c r="AY60" s="188">
        <f t="shared" si="29"/>
        <v>59323</v>
      </c>
      <c r="AZ60" s="188">
        <f t="shared" si="29"/>
        <v>57863.979999999996</v>
      </c>
      <c r="BA60" s="188">
        <f t="shared" si="29"/>
        <v>63247</v>
      </c>
      <c r="BB60" s="188">
        <f t="shared" si="29"/>
        <v>96439.91</v>
      </c>
      <c r="BC60" s="188">
        <f>AM60+BA60</f>
        <v>433610</v>
      </c>
      <c r="BD60" s="188">
        <f>AN60+BB60</f>
        <v>567142.22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60"/>
  <sheetViews>
    <sheetView workbookViewId="0">
      <pane xSplit="2" ySplit="7" topLeftCell="C56" activePane="bottomRight" state="frozen"/>
      <selection activeCell="G11" sqref="G11"/>
      <selection pane="topRight" activeCell="G11" sqref="G11"/>
      <selection pane="bottomLeft" activeCell="G11" sqref="G11"/>
      <selection pane="bottomRight" activeCell="G11" sqref="G11"/>
    </sheetView>
  </sheetViews>
  <sheetFormatPr defaultRowHeight="15" x14ac:dyDescent="0.25"/>
  <cols>
    <col min="1" max="1" width="6.28515625" customWidth="1"/>
    <col min="2" max="2" width="25.85546875" customWidth="1"/>
    <col min="3" max="55" width="14.7109375" customWidth="1"/>
    <col min="56" max="56" width="20.5703125" style="19" customWidth="1"/>
  </cols>
  <sheetData>
    <row r="1" spans="1:56" x14ac:dyDescent="0.25">
      <c r="F1" s="211"/>
    </row>
    <row r="2" spans="1:56" ht="21.75" customHeight="1" x14ac:dyDescent="0.3">
      <c r="B2" s="252" t="s">
        <v>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</row>
    <row r="3" spans="1:56" ht="17.25" customHeight="1" thickBot="1" x14ac:dyDescent="0.4">
      <c r="B3" s="254" t="s">
        <v>308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6" ht="20.25" customHeight="1" thickBot="1" x14ac:dyDescent="0.45">
      <c r="A4" s="409" t="s">
        <v>93</v>
      </c>
      <c r="B4" s="410"/>
      <c r="C4" s="255" t="s">
        <v>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7"/>
      <c r="AQ4" s="258" t="s">
        <v>3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60"/>
      <c r="BC4" s="261" t="s">
        <v>4</v>
      </c>
      <c r="BD4" s="262"/>
    </row>
    <row r="5" spans="1:56" ht="24.75" customHeight="1" x14ac:dyDescent="0.25">
      <c r="A5" s="295" t="s">
        <v>5</v>
      </c>
      <c r="B5" s="298" t="s">
        <v>6</v>
      </c>
      <c r="C5" s="301" t="s">
        <v>7</v>
      </c>
      <c r="D5" s="302"/>
      <c r="E5" s="302"/>
      <c r="F5" s="302"/>
      <c r="G5" s="303" t="s">
        <v>8</v>
      </c>
      <c r="H5" s="304"/>
      <c r="I5" s="267" t="s">
        <v>9</v>
      </c>
      <c r="J5" s="267"/>
      <c r="K5" s="267" t="s">
        <v>10</v>
      </c>
      <c r="L5" s="267"/>
      <c r="M5" s="269" t="s">
        <v>11</v>
      </c>
      <c r="N5" s="270"/>
      <c r="O5" s="273" t="s">
        <v>12</v>
      </c>
      <c r="P5" s="274"/>
      <c r="Q5" s="274" t="s">
        <v>13</v>
      </c>
      <c r="R5" s="274"/>
      <c r="S5" s="274" t="s">
        <v>14</v>
      </c>
      <c r="T5" s="274"/>
      <c r="U5" s="277" t="s">
        <v>15</v>
      </c>
      <c r="V5" s="277"/>
      <c r="W5" s="277" t="s">
        <v>16</v>
      </c>
      <c r="X5" s="277"/>
      <c r="Y5" s="277" t="s">
        <v>17</v>
      </c>
      <c r="Z5" s="291"/>
      <c r="AA5" s="322" t="s">
        <v>18</v>
      </c>
      <c r="AB5" s="314"/>
      <c r="AC5" s="314" t="s">
        <v>19</v>
      </c>
      <c r="AD5" s="314"/>
      <c r="AE5" s="314" t="s">
        <v>20</v>
      </c>
      <c r="AF5" s="314"/>
      <c r="AG5" s="314" t="s">
        <v>21</v>
      </c>
      <c r="AH5" s="314"/>
      <c r="AI5" s="314" t="s">
        <v>22</v>
      </c>
      <c r="AJ5" s="314"/>
      <c r="AK5" s="314" t="s">
        <v>23</v>
      </c>
      <c r="AL5" s="316"/>
      <c r="AM5" s="318" t="s">
        <v>24</v>
      </c>
      <c r="AN5" s="319"/>
      <c r="AO5" s="279" t="s">
        <v>25</v>
      </c>
      <c r="AP5" s="280"/>
      <c r="AQ5" s="283" t="s">
        <v>26</v>
      </c>
      <c r="AR5" s="284"/>
      <c r="AS5" s="287" t="s">
        <v>27</v>
      </c>
      <c r="AT5" s="288"/>
      <c r="AU5" s="288" t="s">
        <v>28</v>
      </c>
      <c r="AV5" s="288"/>
      <c r="AW5" s="288" t="s">
        <v>29</v>
      </c>
      <c r="AX5" s="288"/>
      <c r="AY5" s="288" t="s">
        <v>30</v>
      </c>
      <c r="AZ5" s="307"/>
      <c r="BA5" s="309" t="s">
        <v>31</v>
      </c>
      <c r="BB5" s="310"/>
      <c r="BC5" s="263"/>
      <c r="BD5" s="264"/>
    </row>
    <row r="6" spans="1:56" ht="27" customHeight="1" x14ac:dyDescent="0.25">
      <c r="A6" s="296"/>
      <c r="B6" s="299"/>
      <c r="C6" s="313" t="s">
        <v>32</v>
      </c>
      <c r="D6" s="268"/>
      <c r="E6" s="268" t="s">
        <v>33</v>
      </c>
      <c r="F6" s="268"/>
      <c r="G6" s="305"/>
      <c r="H6" s="306"/>
      <c r="I6" s="268"/>
      <c r="J6" s="268"/>
      <c r="K6" s="268"/>
      <c r="L6" s="268"/>
      <c r="M6" s="271"/>
      <c r="N6" s="272"/>
      <c r="O6" s="275"/>
      <c r="P6" s="276"/>
      <c r="Q6" s="276"/>
      <c r="R6" s="276"/>
      <c r="S6" s="276"/>
      <c r="T6" s="276"/>
      <c r="U6" s="278"/>
      <c r="V6" s="278"/>
      <c r="W6" s="278"/>
      <c r="X6" s="278"/>
      <c r="Y6" s="278"/>
      <c r="Z6" s="292"/>
      <c r="AA6" s="323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7"/>
      <c r="AM6" s="320"/>
      <c r="AN6" s="321"/>
      <c r="AO6" s="281"/>
      <c r="AP6" s="282"/>
      <c r="AQ6" s="285"/>
      <c r="AR6" s="286"/>
      <c r="AS6" s="289"/>
      <c r="AT6" s="290"/>
      <c r="AU6" s="290"/>
      <c r="AV6" s="290"/>
      <c r="AW6" s="290"/>
      <c r="AX6" s="290"/>
      <c r="AY6" s="290"/>
      <c r="AZ6" s="308"/>
      <c r="BA6" s="311"/>
      <c r="BB6" s="312"/>
      <c r="BC6" s="265"/>
      <c r="BD6" s="266"/>
    </row>
    <row r="7" spans="1:56" ht="15.75" customHeight="1" thickBot="1" x14ac:dyDescent="0.3">
      <c r="A7" s="297"/>
      <c r="B7" s="300" t="s">
        <v>6</v>
      </c>
      <c r="C7" s="1" t="s">
        <v>34</v>
      </c>
      <c r="D7" s="2" t="s">
        <v>35</v>
      </c>
      <c r="E7" s="2" t="s">
        <v>34</v>
      </c>
      <c r="F7" s="2" t="s">
        <v>35</v>
      </c>
      <c r="G7" s="2" t="s">
        <v>34</v>
      </c>
      <c r="H7" s="2" t="s">
        <v>35</v>
      </c>
      <c r="I7" s="2" t="s">
        <v>34</v>
      </c>
      <c r="J7" s="2" t="s">
        <v>35</v>
      </c>
      <c r="K7" s="2" t="s">
        <v>34</v>
      </c>
      <c r="L7" s="2" t="s">
        <v>35</v>
      </c>
      <c r="M7" s="2" t="s">
        <v>34</v>
      </c>
      <c r="N7" s="3" t="s">
        <v>35</v>
      </c>
      <c r="O7" s="4" t="s">
        <v>34</v>
      </c>
      <c r="P7" s="5" t="s">
        <v>35</v>
      </c>
      <c r="Q7" s="5" t="s">
        <v>34</v>
      </c>
      <c r="R7" s="5" t="s">
        <v>35</v>
      </c>
      <c r="S7" s="5" t="s">
        <v>34</v>
      </c>
      <c r="T7" s="5" t="s">
        <v>35</v>
      </c>
      <c r="U7" s="5" t="s">
        <v>34</v>
      </c>
      <c r="V7" s="5" t="s">
        <v>35</v>
      </c>
      <c r="W7" s="5" t="s">
        <v>34</v>
      </c>
      <c r="X7" s="5" t="s">
        <v>35</v>
      </c>
      <c r="Y7" s="5" t="s">
        <v>34</v>
      </c>
      <c r="Z7" s="6" t="s">
        <v>35</v>
      </c>
      <c r="AA7" s="7" t="s">
        <v>34</v>
      </c>
      <c r="AB7" s="8" t="s">
        <v>35</v>
      </c>
      <c r="AC7" s="8" t="s">
        <v>34</v>
      </c>
      <c r="AD7" s="8" t="s">
        <v>35</v>
      </c>
      <c r="AE7" s="8" t="s">
        <v>34</v>
      </c>
      <c r="AF7" s="8" t="s">
        <v>35</v>
      </c>
      <c r="AG7" s="8" t="s">
        <v>34</v>
      </c>
      <c r="AH7" s="8" t="s">
        <v>35</v>
      </c>
      <c r="AI7" s="8" t="s">
        <v>34</v>
      </c>
      <c r="AJ7" s="8" t="s">
        <v>35</v>
      </c>
      <c r="AK7" s="8" t="s">
        <v>34</v>
      </c>
      <c r="AL7" s="9" t="s">
        <v>35</v>
      </c>
      <c r="AM7" s="10" t="s">
        <v>34</v>
      </c>
      <c r="AN7" s="11" t="s">
        <v>35</v>
      </c>
      <c r="AO7" s="12" t="s">
        <v>34</v>
      </c>
      <c r="AP7" s="13" t="s">
        <v>35</v>
      </c>
      <c r="AQ7" s="7" t="s">
        <v>34</v>
      </c>
      <c r="AR7" s="9" t="s">
        <v>35</v>
      </c>
      <c r="AS7" s="14" t="s">
        <v>34</v>
      </c>
      <c r="AT7" s="15" t="s">
        <v>35</v>
      </c>
      <c r="AU7" s="15" t="s">
        <v>34</v>
      </c>
      <c r="AV7" s="15" t="s">
        <v>35</v>
      </c>
      <c r="AW7" s="15" t="s">
        <v>34</v>
      </c>
      <c r="AX7" s="15" t="s">
        <v>35</v>
      </c>
      <c r="AY7" s="15" t="s">
        <v>34</v>
      </c>
      <c r="AZ7" s="16" t="s">
        <v>35</v>
      </c>
      <c r="BA7" s="17" t="s">
        <v>34</v>
      </c>
      <c r="BB7" s="18" t="s">
        <v>35</v>
      </c>
      <c r="BC7" s="17" t="s">
        <v>34</v>
      </c>
      <c r="BD7" s="20" t="s">
        <v>35</v>
      </c>
    </row>
    <row r="8" spans="1:56" s="105" customFormat="1" ht="15.75" x14ac:dyDescent="0.25">
      <c r="A8" s="59">
        <v>1</v>
      </c>
      <c r="B8" s="59" t="s">
        <v>36</v>
      </c>
      <c r="C8" s="190">
        <f>'Crop Loan'!AK11</f>
        <v>1260</v>
      </c>
      <c r="D8" s="190">
        <f>'Crop Loan'!AL11</f>
        <v>588</v>
      </c>
      <c r="E8" s="59">
        <v>175</v>
      </c>
      <c r="F8" s="59">
        <v>286.29000000000002</v>
      </c>
      <c r="G8" s="59">
        <v>153</v>
      </c>
      <c r="H8" s="59">
        <v>227.02</v>
      </c>
      <c r="I8" s="59">
        <v>0</v>
      </c>
      <c r="J8" s="59">
        <v>0</v>
      </c>
      <c r="K8" s="59">
        <v>0</v>
      </c>
      <c r="L8" s="59">
        <v>0</v>
      </c>
      <c r="M8" s="190">
        <f>C8+E8+I8+K8</f>
        <v>1435</v>
      </c>
      <c r="N8" s="190">
        <f>D8+F8+J8+L8</f>
        <v>874.29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273</v>
      </c>
      <c r="X8" s="59">
        <v>1360.4</v>
      </c>
      <c r="Y8" s="59">
        <f>O8+Q8+S8+U8+W8</f>
        <v>273</v>
      </c>
      <c r="Z8" s="59">
        <f>P8+R8+T8+V8+X8</f>
        <v>1360.4</v>
      </c>
      <c r="AA8" s="59">
        <v>0</v>
      </c>
      <c r="AB8" s="59">
        <v>0</v>
      </c>
      <c r="AC8" s="59">
        <v>28</v>
      </c>
      <c r="AD8" s="59">
        <v>101</v>
      </c>
      <c r="AE8" s="59">
        <v>87</v>
      </c>
      <c r="AF8" s="59">
        <v>1050</v>
      </c>
      <c r="AG8" s="59">
        <v>89</v>
      </c>
      <c r="AH8" s="59">
        <v>455.28</v>
      </c>
      <c r="AI8" s="59">
        <v>152</v>
      </c>
      <c r="AJ8" s="59">
        <v>779.34</v>
      </c>
      <c r="AK8" s="59">
        <v>0</v>
      </c>
      <c r="AL8" s="59">
        <v>0</v>
      </c>
      <c r="AM8" s="59">
        <f>M8+Y8+AA8+AC8+AE8+AG8+AI8+AK8</f>
        <v>2064</v>
      </c>
      <c r="AN8" s="59">
        <f>N8+Z8+AB8+AD8+AF8+AH8+AJ8+AL8</f>
        <v>4620.3100000000004</v>
      </c>
      <c r="AO8" s="59">
        <v>310</v>
      </c>
      <c r="AP8" s="59">
        <v>692.93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417</v>
      </c>
      <c r="AZ8" s="59">
        <v>954.68</v>
      </c>
      <c r="BA8" s="59">
        <f>AQ8+AS8+AU8+AW8+AY8</f>
        <v>417</v>
      </c>
      <c r="BB8" s="59">
        <v>954.68</v>
      </c>
      <c r="BC8" s="59">
        <v>2481</v>
      </c>
      <c r="BD8" s="59">
        <v>5574.24</v>
      </c>
    </row>
    <row r="9" spans="1:56" s="105" customFormat="1" ht="15.75" x14ac:dyDescent="0.25">
      <c r="A9" s="59">
        <v>2</v>
      </c>
      <c r="B9" s="59" t="s">
        <v>37</v>
      </c>
      <c r="C9" s="190">
        <f>'Crop Loan'!AK12</f>
        <v>7202</v>
      </c>
      <c r="D9" s="190">
        <f>'Crop Loan'!AL12</f>
        <v>3350</v>
      </c>
      <c r="E9" s="59">
        <v>1852</v>
      </c>
      <c r="F9" s="59">
        <v>3034.42</v>
      </c>
      <c r="G9" s="59">
        <v>1619</v>
      </c>
      <c r="H9" s="59">
        <v>2427.8200000000002</v>
      </c>
      <c r="I9" s="59">
        <v>64</v>
      </c>
      <c r="J9" s="59">
        <v>166.64</v>
      </c>
      <c r="K9" s="59">
        <v>57</v>
      </c>
      <c r="L9" s="59">
        <v>148.83000000000001</v>
      </c>
      <c r="M9" s="190">
        <f t="shared" ref="M9:M19" si="0">C9+E9+I9+K9</f>
        <v>9175</v>
      </c>
      <c r="N9" s="190">
        <f t="shared" ref="N9:N19" si="1">D9+F9+J9+L9</f>
        <v>6699.89</v>
      </c>
      <c r="O9" s="59">
        <v>0</v>
      </c>
      <c r="P9" s="59">
        <v>0</v>
      </c>
      <c r="Q9" s="59">
        <v>249</v>
      </c>
      <c r="R9" s="59">
        <v>1236.71</v>
      </c>
      <c r="S9" s="59">
        <v>30</v>
      </c>
      <c r="T9" s="59">
        <v>166.42</v>
      </c>
      <c r="U9" s="59">
        <v>162</v>
      </c>
      <c r="V9" s="59">
        <v>824.46</v>
      </c>
      <c r="W9" s="59">
        <v>1205</v>
      </c>
      <c r="X9" s="59">
        <v>6018.55</v>
      </c>
      <c r="Y9" s="59">
        <f t="shared" ref="Y9:Y19" si="2">O9+Q9+S9+U9+W9</f>
        <v>1646</v>
      </c>
      <c r="Z9" s="59">
        <f t="shared" ref="Z9:Z19" si="3">P9+R9+T9+V9+X9</f>
        <v>8246.14</v>
      </c>
      <c r="AA9" s="59">
        <v>0</v>
      </c>
      <c r="AB9" s="59">
        <v>0</v>
      </c>
      <c r="AC9" s="59">
        <v>63</v>
      </c>
      <c r="AD9" s="59">
        <v>242.13</v>
      </c>
      <c r="AE9" s="59">
        <v>125</v>
      </c>
      <c r="AF9" s="59">
        <v>1499.94</v>
      </c>
      <c r="AG9" s="59">
        <v>74</v>
      </c>
      <c r="AH9" s="59">
        <v>386.24</v>
      </c>
      <c r="AI9" s="59">
        <v>105</v>
      </c>
      <c r="AJ9" s="59">
        <v>551.78</v>
      </c>
      <c r="AK9" s="59">
        <v>32</v>
      </c>
      <c r="AL9" s="59">
        <v>164.25</v>
      </c>
      <c r="AM9" s="59">
        <f t="shared" ref="AM9:AM19" si="4">M9+Y9+AA9+AC9+AE9+AG9+AI9+AK9</f>
        <v>11220</v>
      </c>
      <c r="AN9" s="59">
        <f t="shared" ref="AN9:AN19" si="5">N9+Z9+AB9+AD9+AF9+AH9+AJ9+AL9</f>
        <v>17790.37</v>
      </c>
      <c r="AO9" s="59">
        <v>1682</v>
      </c>
      <c r="AP9" s="59">
        <v>2668.6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1962</v>
      </c>
      <c r="AZ9" s="59">
        <v>4412.82</v>
      </c>
      <c r="BA9" s="59">
        <v>1962</v>
      </c>
      <c r="BB9" s="59">
        <v>4412.82</v>
      </c>
      <c r="BC9" s="59">
        <v>13182</v>
      </c>
      <c r="BD9" s="59">
        <v>22203.42</v>
      </c>
    </row>
    <row r="10" spans="1:56" s="105" customFormat="1" ht="15.75" x14ac:dyDescent="0.25">
      <c r="A10" s="59">
        <v>3</v>
      </c>
      <c r="B10" s="59" t="s">
        <v>38</v>
      </c>
      <c r="C10" s="190">
        <f>'Crop Loan'!AK13</f>
        <v>3529</v>
      </c>
      <c r="D10" s="190">
        <f>'Crop Loan'!AL13</f>
        <v>1641</v>
      </c>
      <c r="E10" s="59">
        <v>585</v>
      </c>
      <c r="F10" s="59">
        <v>943.93</v>
      </c>
      <c r="G10" s="59">
        <v>513</v>
      </c>
      <c r="H10" s="59">
        <v>766.01</v>
      </c>
      <c r="I10" s="59">
        <v>0</v>
      </c>
      <c r="J10" s="59">
        <v>0</v>
      </c>
      <c r="K10" s="59">
        <v>12</v>
      </c>
      <c r="L10" s="59">
        <v>30.39</v>
      </c>
      <c r="M10" s="190">
        <f t="shared" si="0"/>
        <v>4126</v>
      </c>
      <c r="N10" s="190">
        <f t="shared" si="1"/>
        <v>2615.3199999999997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446</v>
      </c>
      <c r="X10" s="59">
        <v>2219.64</v>
      </c>
      <c r="Y10" s="59">
        <f t="shared" si="2"/>
        <v>446</v>
      </c>
      <c r="Z10" s="59">
        <f t="shared" si="3"/>
        <v>2219.64</v>
      </c>
      <c r="AA10" s="59">
        <v>0</v>
      </c>
      <c r="AB10" s="59">
        <v>0</v>
      </c>
      <c r="AC10" s="59">
        <v>64</v>
      </c>
      <c r="AD10" s="59">
        <v>242.05</v>
      </c>
      <c r="AE10" s="59">
        <v>74</v>
      </c>
      <c r="AF10" s="59">
        <v>907.96</v>
      </c>
      <c r="AG10" s="59">
        <v>71</v>
      </c>
      <c r="AH10" s="59">
        <v>367.83</v>
      </c>
      <c r="AI10" s="59">
        <v>123</v>
      </c>
      <c r="AJ10" s="59">
        <v>626.74</v>
      </c>
      <c r="AK10" s="59">
        <v>0</v>
      </c>
      <c r="AL10" s="59">
        <v>0</v>
      </c>
      <c r="AM10" s="59">
        <f t="shared" si="4"/>
        <v>4904</v>
      </c>
      <c r="AN10" s="59">
        <f t="shared" si="5"/>
        <v>6979.5399999999991</v>
      </c>
      <c r="AO10" s="59">
        <v>737</v>
      </c>
      <c r="AP10" s="59">
        <v>1046.9000000000001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733</v>
      </c>
      <c r="AZ10" s="59">
        <v>1674.41</v>
      </c>
      <c r="BA10" s="59">
        <v>733</v>
      </c>
      <c r="BB10" s="59">
        <v>1674.41</v>
      </c>
      <c r="BC10" s="59">
        <v>5637</v>
      </c>
      <c r="BD10" s="59">
        <v>8653.69</v>
      </c>
    </row>
    <row r="11" spans="1:56" s="105" customFormat="1" ht="15.75" x14ac:dyDescent="0.25">
      <c r="A11" s="59">
        <v>4</v>
      </c>
      <c r="B11" s="59" t="s">
        <v>39</v>
      </c>
      <c r="C11" s="190">
        <f>'Crop Loan'!AK14</f>
        <v>3157</v>
      </c>
      <c r="D11" s="190">
        <f>'Crop Loan'!AL14</f>
        <v>1470</v>
      </c>
      <c r="E11" s="59">
        <v>488</v>
      </c>
      <c r="F11" s="59">
        <v>779.23</v>
      </c>
      <c r="G11" s="59">
        <v>438</v>
      </c>
      <c r="H11" s="59">
        <v>658.19</v>
      </c>
      <c r="I11" s="59">
        <v>45</v>
      </c>
      <c r="J11" s="59">
        <v>118.38</v>
      </c>
      <c r="K11" s="59">
        <v>0</v>
      </c>
      <c r="L11" s="59">
        <v>0</v>
      </c>
      <c r="M11" s="190">
        <f t="shared" si="0"/>
        <v>3690</v>
      </c>
      <c r="N11" s="190">
        <f t="shared" si="1"/>
        <v>2367.61</v>
      </c>
      <c r="O11" s="59">
        <v>0</v>
      </c>
      <c r="P11" s="59">
        <v>0</v>
      </c>
      <c r="Q11" s="59">
        <v>81</v>
      </c>
      <c r="R11" s="59">
        <v>407.37</v>
      </c>
      <c r="S11" s="59">
        <v>0</v>
      </c>
      <c r="T11" s="59">
        <v>0</v>
      </c>
      <c r="U11" s="59">
        <v>0</v>
      </c>
      <c r="V11" s="59">
        <v>0</v>
      </c>
      <c r="W11" s="59">
        <v>470</v>
      </c>
      <c r="X11" s="59">
        <v>2377.81</v>
      </c>
      <c r="Y11" s="59">
        <f t="shared" si="2"/>
        <v>551</v>
      </c>
      <c r="Z11" s="59">
        <f t="shared" si="3"/>
        <v>2785.18</v>
      </c>
      <c r="AA11" s="59">
        <v>0</v>
      </c>
      <c r="AB11" s="59">
        <v>0</v>
      </c>
      <c r="AC11" s="59">
        <v>82</v>
      </c>
      <c r="AD11" s="59">
        <v>298.92</v>
      </c>
      <c r="AE11" s="59">
        <v>99</v>
      </c>
      <c r="AF11" s="59">
        <v>1180</v>
      </c>
      <c r="AG11" s="59">
        <v>111</v>
      </c>
      <c r="AH11" s="59">
        <v>571.6</v>
      </c>
      <c r="AI11" s="59">
        <v>190</v>
      </c>
      <c r="AJ11" s="59">
        <v>976.55</v>
      </c>
      <c r="AK11" s="59">
        <v>0</v>
      </c>
      <c r="AL11" s="59">
        <v>0</v>
      </c>
      <c r="AM11" s="59">
        <f t="shared" si="4"/>
        <v>4723</v>
      </c>
      <c r="AN11" s="59">
        <f t="shared" si="5"/>
        <v>8179.8600000000006</v>
      </c>
      <c r="AO11" s="59">
        <v>709</v>
      </c>
      <c r="AP11" s="59">
        <v>1227.1199999999999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809</v>
      </c>
      <c r="AZ11" s="59">
        <v>1846.67</v>
      </c>
      <c r="BA11" s="59">
        <v>809</v>
      </c>
      <c r="BB11" s="59">
        <v>1846.67</v>
      </c>
      <c r="BC11" s="59">
        <v>5532</v>
      </c>
      <c r="BD11" s="59">
        <v>10027.469999999999</v>
      </c>
    </row>
    <row r="12" spans="1:56" s="105" customFormat="1" ht="15.75" x14ac:dyDescent="0.25">
      <c r="A12" s="59">
        <v>5</v>
      </c>
      <c r="B12" s="59" t="s">
        <v>40</v>
      </c>
      <c r="C12" s="190">
        <f>'Crop Loan'!AK15</f>
        <v>2184</v>
      </c>
      <c r="D12" s="190">
        <f>'Crop Loan'!AL15</f>
        <v>1015</v>
      </c>
      <c r="E12" s="59">
        <v>673</v>
      </c>
      <c r="F12" s="59">
        <v>1076.57</v>
      </c>
      <c r="G12" s="59">
        <v>608</v>
      </c>
      <c r="H12" s="59">
        <v>911.54</v>
      </c>
      <c r="I12" s="59">
        <v>32</v>
      </c>
      <c r="J12" s="59">
        <v>82.13</v>
      </c>
      <c r="K12" s="59">
        <v>13</v>
      </c>
      <c r="L12" s="59">
        <v>31.55</v>
      </c>
      <c r="M12" s="190">
        <f t="shared" si="0"/>
        <v>2902</v>
      </c>
      <c r="N12" s="190">
        <f t="shared" si="1"/>
        <v>2205.25</v>
      </c>
      <c r="O12" s="59">
        <v>0</v>
      </c>
      <c r="P12" s="59">
        <v>0</v>
      </c>
      <c r="Q12" s="59">
        <v>38</v>
      </c>
      <c r="R12" s="59">
        <v>192.73</v>
      </c>
      <c r="S12" s="59">
        <v>0</v>
      </c>
      <c r="T12" s="59">
        <v>0</v>
      </c>
      <c r="U12" s="59">
        <v>0</v>
      </c>
      <c r="V12" s="59">
        <v>0</v>
      </c>
      <c r="W12" s="59">
        <v>296</v>
      </c>
      <c r="X12" s="59">
        <v>1466.79</v>
      </c>
      <c r="Y12" s="59">
        <f t="shared" si="2"/>
        <v>334</v>
      </c>
      <c r="Z12" s="59">
        <f t="shared" si="3"/>
        <v>1659.52</v>
      </c>
      <c r="AA12" s="59">
        <v>0</v>
      </c>
      <c r="AB12" s="59">
        <v>0</v>
      </c>
      <c r="AC12" s="59">
        <v>60</v>
      </c>
      <c r="AD12" s="59">
        <v>210.01</v>
      </c>
      <c r="AE12" s="59">
        <v>79</v>
      </c>
      <c r="AF12" s="59">
        <v>959.99</v>
      </c>
      <c r="AG12" s="59">
        <v>69</v>
      </c>
      <c r="AH12" s="59">
        <v>360.55</v>
      </c>
      <c r="AI12" s="59">
        <v>117</v>
      </c>
      <c r="AJ12" s="59">
        <v>606.07000000000005</v>
      </c>
      <c r="AK12" s="59">
        <v>0</v>
      </c>
      <c r="AL12" s="59">
        <v>0</v>
      </c>
      <c r="AM12" s="59">
        <f t="shared" si="4"/>
        <v>3561</v>
      </c>
      <c r="AN12" s="59">
        <f t="shared" si="5"/>
        <v>6001.3899999999994</v>
      </c>
      <c r="AO12" s="59">
        <v>535</v>
      </c>
      <c r="AP12" s="59">
        <v>900.28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493</v>
      </c>
      <c r="AZ12" s="59">
        <v>1116.27</v>
      </c>
      <c r="BA12" s="59">
        <v>493</v>
      </c>
      <c r="BB12" s="59">
        <v>1116.27</v>
      </c>
      <c r="BC12" s="59">
        <v>4054</v>
      </c>
      <c r="BD12" s="59">
        <v>7118.06</v>
      </c>
    </row>
    <row r="13" spans="1:56" s="105" customFormat="1" ht="15.75" x14ac:dyDescent="0.25">
      <c r="A13" s="59">
        <v>6</v>
      </c>
      <c r="B13" s="59" t="s">
        <v>41</v>
      </c>
      <c r="C13" s="190">
        <f>'Crop Loan'!AK16</f>
        <v>1299</v>
      </c>
      <c r="D13" s="190">
        <f>'Crop Loan'!AL16</f>
        <v>604</v>
      </c>
      <c r="E13" s="59">
        <v>123</v>
      </c>
      <c r="F13" s="59">
        <v>198.72</v>
      </c>
      <c r="G13" s="59">
        <v>107</v>
      </c>
      <c r="H13" s="59">
        <v>161.41999999999999</v>
      </c>
      <c r="I13" s="59">
        <v>5</v>
      </c>
      <c r="J13" s="59">
        <v>12.64</v>
      </c>
      <c r="K13" s="59">
        <v>0</v>
      </c>
      <c r="L13" s="59">
        <v>0</v>
      </c>
      <c r="M13" s="190">
        <f t="shared" si="0"/>
        <v>1427</v>
      </c>
      <c r="N13" s="190">
        <f t="shared" si="1"/>
        <v>815.36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91</v>
      </c>
      <c r="X13" s="59">
        <v>443.93</v>
      </c>
      <c r="Y13" s="59">
        <f t="shared" si="2"/>
        <v>91</v>
      </c>
      <c r="Z13" s="59">
        <f t="shared" si="3"/>
        <v>443.93</v>
      </c>
      <c r="AA13" s="59">
        <v>0</v>
      </c>
      <c r="AB13" s="59">
        <v>0</v>
      </c>
      <c r="AC13" s="59">
        <v>15</v>
      </c>
      <c r="AD13" s="59">
        <v>53</v>
      </c>
      <c r="AE13" s="59">
        <v>37</v>
      </c>
      <c r="AF13" s="59">
        <v>455.01</v>
      </c>
      <c r="AG13" s="59">
        <v>30</v>
      </c>
      <c r="AH13" s="59">
        <v>160.11000000000001</v>
      </c>
      <c r="AI13" s="59">
        <v>53</v>
      </c>
      <c r="AJ13" s="59">
        <v>271.8</v>
      </c>
      <c r="AK13" s="59">
        <v>0</v>
      </c>
      <c r="AL13" s="59">
        <v>0</v>
      </c>
      <c r="AM13" s="59">
        <f t="shared" si="4"/>
        <v>1653</v>
      </c>
      <c r="AN13" s="59">
        <f t="shared" si="5"/>
        <v>2199.21</v>
      </c>
      <c r="AO13" s="59">
        <v>248</v>
      </c>
      <c r="AP13" s="59">
        <v>329.85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127</v>
      </c>
      <c r="AZ13" s="59">
        <v>291.3</v>
      </c>
      <c r="BA13" s="59">
        <v>127</v>
      </c>
      <c r="BB13" s="59">
        <v>291.3</v>
      </c>
      <c r="BC13" s="59">
        <v>1780</v>
      </c>
      <c r="BD13" s="59">
        <v>2490.2800000000002</v>
      </c>
    </row>
    <row r="14" spans="1:56" s="105" customFormat="1" ht="15.75" x14ac:dyDescent="0.25">
      <c r="A14" s="59">
        <v>7</v>
      </c>
      <c r="B14" s="59" t="s">
        <v>42</v>
      </c>
      <c r="C14" s="190">
        <f>'Crop Loan'!AK17</f>
        <v>436</v>
      </c>
      <c r="D14" s="190">
        <f>'Crop Loan'!AL17</f>
        <v>204</v>
      </c>
      <c r="E14" s="59">
        <v>199</v>
      </c>
      <c r="F14" s="59">
        <v>314.64999999999998</v>
      </c>
      <c r="G14" s="59">
        <v>181</v>
      </c>
      <c r="H14" s="59">
        <v>267.58999999999997</v>
      </c>
      <c r="I14" s="59">
        <v>0</v>
      </c>
      <c r="J14" s="59">
        <v>0</v>
      </c>
      <c r="K14" s="59">
        <v>10</v>
      </c>
      <c r="L14" s="59">
        <v>24.1</v>
      </c>
      <c r="M14" s="190">
        <f t="shared" si="0"/>
        <v>645</v>
      </c>
      <c r="N14" s="190">
        <f t="shared" si="1"/>
        <v>542.75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222</v>
      </c>
      <c r="X14" s="59">
        <v>1109.8399999999999</v>
      </c>
      <c r="Y14" s="59">
        <f t="shared" si="2"/>
        <v>222</v>
      </c>
      <c r="Z14" s="59">
        <f t="shared" si="3"/>
        <v>1109.8399999999999</v>
      </c>
      <c r="AA14" s="59">
        <v>0</v>
      </c>
      <c r="AB14" s="59">
        <v>0</v>
      </c>
      <c r="AC14" s="59">
        <v>6</v>
      </c>
      <c r="AD14" s="59">
        <v>21</v>
      </c>
      <c r="AE14" s="59">
        <v>45</v>
      </c>
      <c r="AF14" s="59">
        <v>545</v>
      </c>
      <c r="AG14" s="59">
        <v>58</v>
      </c>
      <c r="AH14" s="59">
        <v>300.08</v>
      </c>
      <c r="AI14" s="59">
        <v>99</v>
      </c>
      <c r="AJ14" s="59">
        <v>509</v>
      </c>
      <c r="AK14" s="59">
        <v>0</v>
      </c>
      <c r="AL14" s="59">
        <v>0</v>
      </c>
      <c r="AM14" s="59">
        <f t="shared" si="4"/>
        <v>1075</v>
      </c>
      <c r="AN14" s="59">
        <f t="shared" si="5"/>
        <v>3027.67</v>
      </c>
      <c r="AO14" s="59">
        <v>162</v>
      </c>
      <c r="AP14" s="59">
        <v>454.09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302</v>
      </c>
      <c r="AZ14" s="59">
        <v>691</v>
      </c>
      <c r="BA14" s="59">
        <v>302</v>
      </c>
      <c r="BB14" s="59">
        <v>691</v>
      </c>
      <c r="BC14" s="59">
        <v>1377</v>
      </c>
      <c r="BD14" s="59">
        <v>3718.25</v>
      </c>
    </row>
    <row r="15" spans="1:56" s="105" customFormat="1" ht="15.75" x14ac:dyDescent="0.25">
      <c r="A15" s="59">
        <v>8</v>
      </c>
      <c r="B15" s="59" t="s">
        <v>43</v>
      </c>
      <c r="C15" s="190">
        <f>'Crop Loan'!AK18</f>
        <v>0</v>
      </c>
      <c r="D15" s="190">
        <f>'Crop Loan'!AL18</f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190">
        <f t="shared" si="0"/>
        <v>0</v>
      </c>
      <c r="N15" s="190">
        <f t="shared" si="1"/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f t="shared" si="2"/>
        <v>0</v>
      </c>
      <c r="Z15" s="59">
        <f t="shared" si="3"/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f t="shared" si="4"/>
        <v>0</v>
      </c>
      <c r="AN15" s="59">
        <f t="shared" si="5"/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</row>
    <row r="16" spans="1:56" s="105" customFormat="1" ht="15.75" x14ac:dyDescent="0.25">
      <c r="A16" s="59">
        <v>9</v>
      </c>
      <c r="B16" s="59" t="s">
        <v>44</v>
      </c>
      <c r="C16" s="190">
        <f>'Crop Loan'!AK19</f>
        <v>161</v>
      </c>
      <c r="D16" s="190">
        <f>'Crop Loan'!AL19</f>
        <v>75</v>
      </c>
      <c r="E16" s="59">
        <v>99</v>
      </c>
      <c r="F16" s="59">
        <v>159.44</v>
      </c>
      <c r="G16" s="59">
        <v>86</v>
      </c>
      <c r="H16" s="59">
        <v>127.83</v>
      </c>
      <c r="I16" s="59">
        <v>0</v>
      </c>
      <c r="J16" s="59">
        <v>0</v>
      </c>
      <c r="K16" s="59">
        <v>0</v>
      </c>
      <c r="L16" s="59">
        <v>0</v>
      </c>
      <c r="M16" s="190">
        <f t="shared" si="0"/>
        <v>260</v>
      </c>
      <c r="N16" s="190">
        <f t="shared" si="1"/>
        <v>234.44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111</v>
      </c>
      <c r="X16" s="59">
        <v>554.91999999999996</v>
      </c>
      <c r="Y16" s="59">
        <f t="shared" si="2"/>
        <v>111</v>
      </c>
      <c r="Z16" s="59">
        <f t="shared" si="3"/>
        <v>554.91999999999996</v>
      </c>
      <c r="AA16" s="59">
        <v>0</v>
      </c>
      <c r="AB16" s="59">
        <v>0</v>
      </c>
      <c r="AC16" s="59">
        <v>6</v>
      </c>
      <c r="AD16" s="59">
        <v>20.99</v>
      </c>
      <c r="AE16" s="59">
        <v>18</v>
      </c>
      <c r="AF16" s="59">
        <v>218</v>
      </c>
      <c r="AG16" s="59">
        <v>15</v>
      </c>
      <c r="AH16" s="59">
        <v>79</v>
      </c>
      <c r="AI16" s="59">
        <v>26</v>
      </c>
      <c r="AJ16" s="59">
        <v>131.76</v>
      </c>
      <c r="AK16" s="59">
        <v>0</v>
      </c>
      <c r="AL16" s="59">
        <v>0</v>
      </c>
      <c r="AM16" s="59">
        <f t="shared" si="4"/>
        <v>436</v>
      </c>
      <c r="AN16" s="59">
        <f t="shared" si="5"/>
        <v>1239.1099999999999</v>
      </c>
      <c r="AO16" s="59">
        <v>65</v>
      </c>
      <c r="AP16" s="59">
        <v>185.92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98</v>
      </c>
      <c r="AZ16" s="59">
        <v>223.26</v>
      </c>
      <c r="BA16" s="59">
        <v>98</v>
      </c>
      <c r="BB16" s="59">
        <v>223.26</v>
      </c>
      <c r="BC16" s="59">
        <v>534</v>
      </c>
      <c r="BD16" s="59">
        <v>1462.74</v>
      </c>
    </row>
    <row r="17" spans="1:56" s="105" customFormat="1" ht="15.75" x14ac:dyDescent="0.25">
      <c r="A17" s="59">
        <v>10</v>
      </c>
      <c r="B17" s="59" t="s">
        <v>45</v>
      </c>
      <c r="C17" s="190">
        <f>'Crop Loan'!AK20</f>
        <v>8284</v>
      </c>
      <c r="D17" s="190">
        <f>'Crop Loan'!AL20</f>
        <v>3851</v>
      </c>
      <c r="E17" s="59">
        <v>2885</v>
      </c>
      <c r="F17" s="59">
        <v>4605.2700000000004</v>
      </c>
      <c r="G17" s="59">
        <v>2604</v>
      </c>
      <c r="H17" s="59">
        <v>3897.26</v>
      </c>
      <c r="I17" s="59">
        <v>62</v>
      </c>
      <c r="J17" s="59">
        <v>158.43</v>
      </c>
      <c r="K17" s="59">
        <v>81</v>
      </c>
      <c r="L17" s="59">
        <v>208.95</v>
      </c>
      <c r="M17" s="190">
        <f t="shared" si="0"/>
        <v>11312</v>
      </c>
      <c r="N17" s="190">
        <f t="shared" si="1"/>
        <v>8823.6500000000015</v>
      </c>
      <c r="O17" s="59">
        <v>0</v>
      </c>
      <c r="P17" s="59">
        <v>0</v>
      </c>
      <c r="Q17" s="59">
        <v>140</v>
      </c>
      <c r="R17" s="59">
        <v>698.79</v>
      </c>
      <c r="S17" s="59">
        <v>0</v>
      </c>
      <c r="T17" s="59">
        <v>0</v>
      </c>
      <c r="U17" s="59">
        <v>76</v>
      </c>
      <c r="V17" s="59">
        <v>382.01</v>
      </c>
      <c r="W17" s="59">
        <v>1451</v>
      </c>
      <c r="X17" s="59">
        <v>7269.67</v>
      </c>
      <c r="Y17" s="59">
        <f t="shared" si="2"/>
        <v>1667</v>
      </c>
      <c r="Z17" s="59">
        <f t="shared" si="3"/>
        <v>8350.4699999999993</v>
      </c>
      <c r="AA17" s="59">
        <v>0</v>
      </c>
      <c r="AB17" s="59">
        <v>0</v>
      </c>
      <c r="AC17" s="59">
        <v>142</v>
      </c>
      <c r="AD17" s="59">
        <v>524.94000000000005</v>
      </c>
      <c r="AE17" s="59">
        <v>245</v>
      </c>
      <c r="AF17" s="59">
        <v>2950.13</v>
      </c>
      <c r="AG17" s="59">
        <v>189</v>
      </c>
      <c r="AH17" s="59">
        <v>988.76</v>
      </c>
      <c r="AI17" s="59">
        <v>327</v>
      </c>
      <c r="AJ17" s="59">
        <v>1677.01</v>
      </c>
      <c r="AK17" s="59">
        <v>0</v>
      </c>
      <c r="AL17" s="59">
        <v>0</v>
      </c>
      <c r="AM17" s="59">
        <f t="shared" si="4"/>
        <v>13882</v>
      </c>
      <c r="AN17" s="59">
        <f t="shared" si="5"/>
        <v>23314.959999999999</v>
      </c>
      <c r="AO17" s="59">
        <v>2083</v>
      </c>
      <c r="AP17" s="59">
        <v>3497.38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1557</v>
      </c>
      <c r="AZ17" s="59">
        <v>3553.89</v>
      </c>
      <c r="BA17" s="59">
        <v>1557</v>
      </c>
      <c r="BB17" s="59">
        <v>3553.89</v>
      </c>
      <c r="BC17" s="59">
        <v>15439</v>
      </c>
      <c r="BD17" s="59">
        <v>26869.69</v>
      </c>
    </row>
    <row r="18" spans="1:56" s="105" customFormat="1" ht="15.75" x14ac:dyDescent="0.25">
      <c r="A18" s="59">
        <v>11</v>
      </c>
      <c r="B18" s="59" t="s">
        <v>46</v>
      </c>
      <c r="C18" s="190">
        <f>'Crop Loan'!AK21</f>
        <v>151</v>
      </c>
      <c r="D18" s="190">
        <f>'Crop Loan'!AL21</f>
        <v>71</v>
      </c>
      <c r="E18" s="59">
        <v>34</v>
      </c>
      <c r="F18" s="59">
        <v>53.73</v>
      </c>
      <c r="G18" s="59">
        <v>30</v>
      </c>
      <c r="H18" s="59">
        <v>43.59</v>
      </c>
      <c r="I18" s="59">
        <v>0</v>
      </c>
      <c r="J18" s="59">
        <v>0</v>
      </c>
      <c r="K18" s="59">
        <v>0</v>
      </c>
      <c r="L18" s="59">
        <v>0</v>
      </c>
      <c r="M18" s="190">
        <f t="shared" si="0"/>
        <v>185</v>
      </c>
      <c r="N18" s="190">
        <f t="shared" si="1"/>
        <v>124.72999999999999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52</v>
      </c>
      <c r="X18" s="59">
        <v>267.41000000000003</v>
      </c>
      <c r="Y18" s="59">
        <f t="shared" si="2"/>
        <v>52</v>
      </c>
      <c r="Z18" s="59">
        <f t="shared" si="3"/>
        <v>267.41000000000003</v>
      </c>
      <c r="AA18" s="59">
        <v>0</v>
      </c>
      <c r="AB18" s="59">
        <v>0</v>
      </c>
      <c r="AC18" s="59">
        <v>6</v>
      </c>
      <c r="AD18" s="59">
        <v>20.99</v>
      </c>
      <c r="AE18" s="59">
        <v>22</v>
      </c>
      <c r="AF18" s="59">
        <v>266</v>
      </c>
      <c r="AG18" s="59">
        <v>61</v>
      </c>
      <c r="AH18" s="59">
        <v>311.77</v>
      </c>
      <c r="AI18" s="59">
        <v>26</v>
      </c>
      <c r="AJ18" s="59">
        <v>133.63</v>
      </c>
      <c r="AK18" s="59">
        <v>0</v>
      </c>
      <c r="AL18" s="59">
        <v>0</v>
      </c>
      <c r="AM18" s="59">
        <f t="shared" si="4"/>
        <v>352</v>
      </c>
      <c r="AN18" s="59">
        <f t="shared" si="5"/>
        <v>1124.53</v>
      </c>
      <c r="AO18" s="59">
        <v>53</v>
      </c>
      <c r="AP18" s="59">
        <v>168.73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58</v>
      </c>
      <c r="AZ18" s="59">
        <v>132.88999999999999</v>
      </c>
      <c r="BA18" s="59">
        <v>58</v>
      </c>
      <c r="BB18" s="59">
        <v>132.88999999999999</v>
      </c>
      <c r="BC18" s="59">
        <v>410</v>
      </c>
      <c r="BD18" s="59">
        <v>1257.78</v>
      </c>
    </row>
    <row r="19" spans="1:56" s="105" customFormat="1" ht="15.75" x14ac:dyDescent="0.25">
      <c r="A19" s="59">
        <v>12</v>
      </c>
      <c r="B19" s="59" t="s">
        <v>47</v>
      </c>
      <c r="C19" s="190">
        <f>'Crop Loan'!AK22</f>
        <v>1941</v>
      </c>
      <c r="D19" s="190">
        <f>'Crop Loan'!AL22</f>
        <v>903.99999999999989</v>
      </c>
      <c r="E19" s="59">
        <v>478</v>
      </c>
      <c r="F19" s="59">
        <v>764.87</v>
      </c>
      <c r="G19" s="59">
        <v>437</v>
      </c>
      <c r="H19" s="59">
        <v>660.01</v>
      </c>
      <c r="I19" s="59">
        <v>15</v>
      </c>
      <c r="J19" s="59">
        <v>39.21</v>
      </c>
      <c r="K19" s="59">
        <v>18</v>
      </c>
      <c r="L19" s="59">
        <v>47.89</v>
      </c>
      <c r="M19" s="190">
        <f t="shared" si="0"/>
        <v>2452</v>
      </c>
      <c r="N19" s="190">
        <f t="shared" si="1"/>
        <v>1755.97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38</v>
      </c>
      <c r="V19" s="59">
        <v>192.11</v>
      </c>
      <c r="W19" s="59">
        <v>288</v>
      </c>
      <c r="X19" s="59">
        <v>1437.1</v>
      </c>
      <c r="Y19" s="59">
        <f t="shared" si="2"/>
        <v>326</v>
      </c>
      <c r="Z19" s="59">
        <f t="shared" si="3"/>
        <v>1629.21</v>
      </c>
      <c r="AA19" s="59">
        <v>0</v>
      </c>
      <c r="AB19" s="59">
        <v>0</v>
      </c>
      <c r="AC19" s="59">
        <v>27</v>
      </c>
      <c r="AD19" s="59">
        <v>96.98</v>
      </c>
      <c r="AE19" s="59">
        <v>103</v>
      </c>
      <c r="AF19" s="59">
        <v>1245.01</v>
      </c>
      <c r="AG19" s="59">
        <v>108</v>
      </c>
      <c r="AH19" s="59">
        <v>553.79999999999995</v>
      </c>
      <c r="AI19" s="59">
        <v>183</v>
      </c>
      <c r="AJ19" s="59">
        <v>940.71</v>
      </c>
      <c r="AK19" s="59">
        <v>0</v>
      </c>
      <c r="AL19" s="59">
        <v>0</v>
      </c>
      <c r="AM19" s="59">
        <f t="shared" si="4"/>
        <v>3199</v>
      </c>
      <c r="AN19" s="59">
        <f t="shared" si="5"/>
        <v>6221.68</v>
      </c>
      <c r="AO19" s="59">
        <v>480</v>
      </c>
      <c r="AP19" s="59">
        <v>933.23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682</v>
      </c>
      <c r="AZ19" s="59">
        <v>1560.68</v>
      </c>
      <c r="BA19" s="59">
        <v>682</v>
      </c>
      <c r="BB19" s="59">
        <v>1560.68</v>
      </c>
      <c r="BC19" s="59">
        <v>3881</v>
      </c>
      <c r="BD19" s="59">
        <v>7782.21</v>
      </c>
    </row>
    <row r="20" spans="1:56" s="107" customFormat="1" ht="15.75" x14ac:dyDescent="0.25">
      <c r="A20" s="106"/>
      <c r="B20" s="91" t="s">
        <v>48</v>
      </c>
      <c r="C20" s="188">
        <f>SUM(C8:C19)</f>
        <v>29604</v>
      </c>
      <c r="D20" s="188">
        <f t="shared" ref="D20:BD20" si="6">SUM(D8:D19)</f>
        <v>13773</v>
      </c>
      <c r="E20" s="188">
        <f t="shared" si="6"/>
        <v>7591</v>
      </c>
      <c r="F20" s="188">
        <f t="shared" si="6"/>
        <v>12217.12</v>
      </c>
      <c r="G20" s="188">
        <f t="shared" si="6"/>
        <v>6776</v>
      </c>
      <c r="H20" s="188">
        <f t="shared" si="6"/>
        <v>10148.280000000001</v>
      </c>
      <c r="I20" s="188">
        <f t="shared" si="6"/>
        <v>223</v>
      </c>
      <c r="J20" s="188">
        <f t="shared" si="6"/>
        <v>577.43000000000006</v>
      </c>
      <c r="K20" s="188">
        <f t="shared" si="6"/>
        <v>191</v>
      </c>
      <c r="L20" s="188">
        <f t="shared" si="6"/>
        <v>491.71000000000004</v>
      </c>
      <c r="M20" s="188">
        <f t="shared" si="6"/>
        <v>37609</v>
      </c>
      <c r="N20" s="188">
        <f t="shared" si="6"/>
        <v>27059.260000000006</v>
      </c>
      <c r="O20" s="188">
        <f t="shared" si="6"/>
        <v>0</v>
      </c>
      <c r="P20" s="188">
        <f t="shared" si="6"/>
        <v>0</v>
      </c>
      <c r="Q20" s="188">
        <f t="shared" si="6"/>
        <v>508</v>
      </c>
      <c r="R20" s="188">
        <f t="shared" si="6"/>
        <v>2535.6</v>
      </c>
      <c r="S20" s="188">
        <f t="shared" si="6"/>
        <v>30</v>
      </c>
      <c r="T20" s="188">
        <f t="shared" si="6"/>
        <v>166.42</v>
      </c>
      <c r="U20" s="188">
        <f t="shared" si="6"/>
        <v>276</v>
      </c>
      <c r="V20" s="188">
        <f t="shared" si="6"/>
        <v>1398.58</v>
      </c>
      <c r="W20" s="188">
        <f t="shared" si="6"/>
        <v>4905</v>
      </c>
      <c r="X20" s="188">
        <f t="shared" si="6"/>
        <v>24526.059999999998</v>
      </c>
      <c r="Y20" s="188">
        <f t="shared" si="6"/>
        <v>5719</v>
      </c>
      <c r="Z20" s="188">
        <f t="shared" si="6"/>
        <v>28626.659999999993</v>
      </c>
      <c r="AA20" s="188">
        <f t="shared" si="6"/>
        <v>0</v>
      </c>
      <c r="AB20" s="188">
        <f t="shared" si="6"/>
        <v>0</v>
      </c>
      <c r="AC20" s="188">
        <f t="shared" si="6"/>
        <v>499</v>
      </c>
      <c r="AD20" s="188">
        <f t="shared" si="6"/>
        <v>1832.0100000000002</v>
      </c>
      <c r="AE20" s="188">
        <f t="shared" si="6"/>
        <v>934</v>
      </c>
      <c r="AF20" s="188">
        <f t="shared" si="6"/>
        <v>11277.039999999999</v>
      </c>
      <c r="AG20" s="188">
        <f t="shared" si="6"/>
        <v>875</v>
      </c>
      <c r="AH20" s="188">
        <f t="shared" si="6"/>
        <v>4535.0199999999995</v>
      </c>
      <c r="AI20" s="188">
        <f t="shared" si="6"/>
        <v>1401</v>
      </c>
      <c r="AJ20" s="188">
        <f t="shared" si="6"/>
        <v>7204.3900000000012</v>
      </c>
      <c r="AK20" s="188">
        <f t="shared" si="6"/>
        <v>32</v>
      </c>
      <c r="AL20" s="188">
        <f t="shared" si="6"/>
        <v>164.25</v>
      </c>
      <c r="AM20" s="188">
        <f t="shared" si="6"/>
        <v>47069</v>
      </c>
      <c r="AN20" s="188">
        <f t="shared" si="6"/>
        <v>80698.63</v>
      </c>
      <c r="AO20" s="188">
        <f t="shared" si="6"/>
        <v>7064</v>
      </c>
      <c r="AP20" s="188">
        <f t="shared" si="6"/>
        <v>12105.029999999999</v>
      </c>
      <c r="AQ20" s="188">
        <f t="shared" si="6"/>
        <v>0</v>
      </c>
      <c r="AR20" s="188">
        <f t="shared" si="6"/>
        <v>0</v>
      </c>
      <c r="AS20" s="188">
        <f t="shared" si="6"/>
        <v>0</v>
      </c>
      <c r="AT20" s="188">
        <f t="shared" si="6"/>
        <v>0</v>
      </c>
      <c r="AU20" s="188">
        <f t="shared" si="6"/>
        <v>0</v>
      </c>
      <c r="AV20" s="188">
        <f t="shared" si="6"/>
        <v>0</v>
      </c>
      <c r="AW20" s="188">
        <f t="shared" si="6"/>
        <v>0</v>
      </c>
      <c r="AX20" s="188">
        <f t="shared" si="6"/>
        <v>0</v>
      </c>
      <c r="AY20" s="188">
        <f t="shared" si="6"/>
        <v>7238</v>
      </c>
      <c r="AZ20" s="188">
        <f t="shared" si="6"/>
        <v>16457.87</v>
      </c>
      <c r="BA20" s="188">
        <f t="shared" si="6"/>
        <v>7238</v>
      </c>
      <c r="BB20" s="188">
        <f t="shared" si="6"/>
        <v>16457.87</v>
      </c>
      <c r="BC20" s="188">
        <f t="shared" si="6"/>
        <v>54307</v>
      </c>
      <c r="BD20" s="188">
        <f t="shared" si="6"/>
        <v>97157.83</v>
      </c>
    </row>
    <row r="21" spans="1:56" s="105" customFormat="1" ht="15.75" x14ac:dyDescent="0.25">
      <c r="A21" s="59">
        <v>13</v>
      </c>
      <c r="B21" s="59" t="s">
        <v>49</v>
      </c>
      <c r="C21" s="190">
        <f>'Crop Loan'!AK24</f>
        <v>274</v>
      </c>
      <c r="D21" s="190">
        <f>'Crop Loan'!AL24</f>
        <v>131</v>
      </c>
      <c r="E21" s="59">
        <v>185</v>
      </c>
      <c r="F21" s="59">
        <v>293.36</v>
      </c>
      <c r="G21" s="59">
        <v>170</v>
      </c>
      <c r="H21" s="59">
        <v>254.79</v>
      </c>
      <c r="I21" s="59">
        <v>18</v>
      </c>
      <c r="J21" s="59">
        <v>46.02</v>
      </c>
      <c r="K21" s="59">
        <v>0</v>
      </c>
      <c r="L21" s="59">
        <v>0</v>
      </c>
      <c r="M21" s="190">
        <f t="shared" ref="M21:M34" si="7">C21+E21+I21+K21</f>
        <v>477</v>
      </c>
      <c r="N21" s="190">
        <f t="shared" ref="N21:N34" si="8">D21+F21+J21+L21</f>
        <v>470.38</v>
      </c>
      <c r="O21" s="59">
        <v>0</v>
      </c>
      <c r="P21" s="59">
        <v>0</v>
      </c>
      <c r="Q21" s="59">
        <v>69</v>
      </c>
      <c r="R21" s="59">
        <v>342.53</v>
      </c>
      <c r="S21" s="59">
        <v>0</v>
      </c>
      <c r="T21" s="59">
        <v>0</v>
      </c>
      <c r="U21" s="59">
        <v>39</v>
      </c>
      <c r="V21" s="59">
        <v>195.74</v>
      </c>
      <c r="W21" s="59">
        <v>25</v>
      </c>
      <c r="X21" s="59">
        <v>127.62</v>
      </c>
      <c r="Y21" s="59">
        <f>O21+Q21+S21+U21+W21</f>
        <v>133</v>
      </c>
      <c r="Z21" s="59">
        <f>P21+R21+T21+V21+X21</f>
        <v>665.89</v>
      </c>
      <c r="AA21" s="59">
        <v>0</v>
      </c>
      <c r="AB21" s="59">
        <v>0</v>
      </c>
      <c r="AC21" s="59">
        <v>5</v>
      </c>
      <c r="AD21" s="59">
        <v>21</v>
      </c>
      <c r="AE21" s="59">
        <v>44</v>
      </c>
      <c r="AF21" s="59">
        <v>529.95000000000005</v>
      </c>
      <c r="AG21" s="59">
        <v>22</v>
      </c>
      <c r="AH21" s="59">
        <v>111.35</v>
      </c>
      <c r="AI21" s="59">
        <v>36</v>
      </c>
      <c r="AJ21" s="59">
        <v>185.57</v>
      </c>
      <c r="AK21" s="59">
        <v>0</v>
      </c>
      <c r="AL21" s="59">
        <v>0</v>
      </c>
      <c r="AM21" s="59">
        <f t="shared" ref="AM21:AM34" si="9">M21+Y21+AA21+AC21+AE21+AG21+AI21+AK21</f>
        <v>717</v>
      </c>
      <c r="AN21" s="59">
        <f t="shared" ref="AN21:AN34" si="10">N21+Z21+AB21+AD21+AF21+AH21+AJ21+AL21</f>
        <v>1984.1399999999999</v>
      </c>
      <c r="AO21" s="59">
        <v>108</v>
      </c>
      <c r="AP21" s="59">
        <v>297.58999999999997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559</v>
      </c>
      <c r="AZ21" s="59">
        <v>1275.68</v>
      </c>
      <c r="BA21" s="59">
        <v>559</v>
      </c>
      <c r="BB21" s="59">
        <v>1275.68</v>
      </c>
      <c r="BC21" s="59">
        <v>1276</v>
      </c>
      <c r="BD21" s="59">
        <v>3259.6</v>
      </c>
    </row>
    <row r="22" spans="1:56" s="105" customFormat="1" ht="15.75" x14ac:dyDescent="0.25">
      <c r="A22" s="59">
        <v>14</v>
      </c>
      <c r="B22" s="59" t="s">
        <v>50</v>
      </c>
      <c r="C22" s="190">
        <f>'Crop Loan'!AK25</f>
        <v>0</v>
      </c>
      <c r="D22" s="190">
        <f>'Crop Loan'!AL25</f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190">
        <f t="shared" si="7"/>
        <v>0</v>
      </c>
      <c r="N22" s="190">
        <f t="shared" si="8"/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f t="shared" ref="Y22:Y34" si="11">O22+Q22+S22+U22+W22</f>
        <v>0</v>
      </c>
      <c r="Z22" s="59">
        <f t="shared" ref="Z22:Z34" si="12">P22+R22+T22+V22+X22</f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f t="shared" si="9"/>
        <v>0</v>
      </c>
      <c r="AN22" s="59">
        <f t="shared" si="10"/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</row>
    <row r="23" spans="1:56" s="105" customFormat="1" ht="15.75" x14ac:dyDescent="0.25">
      <c r="A23" s="59">
        <v>15</v>
      </c>
      <c r="B23" s="59" t="s">
        <v>51</v>
      </c>
      <c r="C23" s="190">
        <f>'Crop Loan'!AK26</f>
        <v>0</v>
      </c>
      <c r="D23" s="190">
        <f>'Crop Loan'!AL26</f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190">
        <f t="shared" si="7"/>
        <v>0</v>
      </c>
      <c r="N23" s="190">
        <f t="shared" si="8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f t="shared" si="11"/>
        <v>0</v>
      </c>
      <c r="Z23" s="59">
        <f t="shared" si="12"/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f t="shared" si="9"/>
        <v>0</v>
      </c>
      <c r="AN23" s="59">
        <f t="shared" si="10"/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</row>
    <row r="24" spans="1:56" s="105" customFormat="1" ht="15.75" x14ac:dyDescent="0.25">
      <c r="A24" s="59">
        <v>16</v>
      </c>
      <c r="B24" s="59" t="s">
        <v>52</v>
      </c>
      <c r="C24" s="190">
        <f>'Crop Loan'!AK27</f>
        <v>0</v>
      </c>
      <c r="D24" s="190">
        <f>'Crop Loan'!AL27</f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190">
        <f t="shared" si="7"/>
        <v>0</v>
      </c>
      <c r="N24" s="190">
        <f t="shared" si="8"/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f t="shared" si="11"/>
        <v>0</v>
      </c>
      <c r="Z24" s="59">
        <f t="shared" si="12"/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f t="shared" si="9"/>
        <v>0</v>
      </c>
      <c r="AN24" s="59">
        <f t="shared" si="10"/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</row>
    <row r="25" spans="1:56" s="105" customFormat="1" ht="15.75" x14ac:dyDescent="0.25">
      <c r="A25" s="59">
        <v>17</v>
      </c>
      <c r="B25" s="59" t="s">
        <v>53</v>
      </c>
      <c r="C25" s="190">
        <f>'Crop Loan'!AK28</f>
        <v>0</v>
      </c>
      <c r="D25" s="190">
        <f>'Crop Loan'!AL28</f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190">
        <f t="shared" si="7"/>
        <v>0</v>
      </c>
      <c r="N25" s="190">
        <f t="shared" si="8"/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f t="shared" si="11"/>
        <v>0</v>
      </c>
      <c r="Z25" s="59">
        <f t="shared" si="12"/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f t="shared" si="9"/>
        <v>0</v>
      </c>
      <c r="AN25" s="59">
        <f t="shared" si="10"/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</row>
    <row r="26" spans="1:56" s="105" customFormat="1" ht="15.75" x14ac:dyDescent="0.25">
      <c r="A26" s="59">
        <v>18</v>
      </c>
      <c r="B26" s="59" t="s">
        <v>54</v>
      </c>
      <c r="C26" s="190">
        <f>'Crop Loan'!AK29</f>
        <v>1290</v>
      </c>
      <c r="D26" s="190">
        <f>'Crop Loan'!AL29</f>
        <v>600</v>
      </c>
      <c r="E26" s="59">
        <v>418</v>
      </c>
      <c r="F26" s="59">
        <v>663.93</v>
      </c>
      <c r="G26" s="59">
        <v>383</v>
      </c>
      <c r="H26" s="59">
        <v>576.54</v>
      </c>
      <c r="I26" s="59">
        <v>47</v>
      </c>
      <c r="J26" s="59">
        <v>121.55</v>
      </c>
      <c r="K26" s="59">
        <v>0</v>
      </c>
      <c r="L26" s="59">
        <v>0</v>
      </c>
      <c r="M26" s="190">
        <f t="shared" si="7"/>
        <v>1755</v>
      </c>
      <c r="N26" s="190">
        <f t="shared" si="8"/>
        <v>1385.4799999999998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222</v>
      </c>
      <c r="X26" s="59">
        <v>1109.82</v>
      </c>
      <c r="Y26" s="59">
        <f t="shared" si="11"/>
        <v>222</v>
      </c>
      <c r="Z26" s="59">
        <f t="shared" si="12"/>
        <v>1109.82</v>
      </c>
      <c r="AA26" s="59">
        <v>0</v>
      </c>
      <c r="AB26" s="59">
        <v>0</v>
      </c>
      <c r="AC26" s="59">
        <v>17</v>
      </c>
      <c r="AD26" s="59">
        <v>63</v>
      </c>
      <c r="AE26" s="59">
        <v>54</v>
      </c>
      <c r="AF26" s="59">
        <v>645.02</v>
      </c>
      <c r="AG26" s="59">
        <v>45</v>
      </c>
      <c r="AH26" s="59">
        <v>233.7</v>
      </c>
      <c r="AI26" s="59">
        <v>77</v>
      </c>
      <c r="AJ26" s="59">
        <v>396.37</v>
      </c>
      <c r="AK26" s="59">
        <v>0</v>
      </c>
      <c r="AL26" s="59">
        <v>0</v>
      </c>
      <c r="AM26" s="59">
        <f t="shared" si="9"/>
        <v>2170</v>
      </c>
      <c r="AN26" s="59">
        <f t="shared" si="10"/>
        <v>3833.3899999999994</v>
      </c>
      <c r="AO26" s="59">
        <v>326</v>
      </c>
      <c r="AP26" s="59">
        <v>575.12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  <c r="AX26" s="59">
        <v>0</v>
      </c>
      <c r="AY26" s="59">
        <v>1166</v>
      </c>
      <c r="AZ26" s="59">
        <v>2657.56</v>
      </c>
      <c r="BA26" s="59">
        <v>1166</v>
      </c>
      <c r="BB26" s="59">
        <v>2657.56</v>
      </c>
      <c r="BC26" s="59">
        <v>3336</v>
      </c>
      <c r="BD26" s="59">
        <v>6491.7</v>
      </c>
    </row>
    <row r="27" spans="1:56" s="105" customFormat="1" ht="15.75" x14ac:dyDescent="0.25">
      <c r="A27" s="59">
        <v>19</v>
      </c>
      <c r="B27" s="59" t="s">
        <v>55</v>
      </c>
      <c r="C27" s="190">
        <f>'Crop Loan'!AK30</f>
        <v>2476</v>
      </c>
      <c r="D27" s="190">
        <f>'Crop Loan'!AL30</f>
        <v>1150</v>
      </c>
      <c r="E27" s="59">
        <v>657</v>
      </c>
      <c r="F27" s="59">
        <v>1041.9100000000001</v>
      </c>
      <c r="G27" s="59">
        <v>605</v>
      </c>
      <c r="H27" s="59">
        <v>906.45</v>
      </c>
      <c r="I27" s="59">
        <v>75</v>
      </c>
      <c r="J27" s="59">
        <v>192.01</v>
      </c>
      <c r="K27" s="59">
        <v>0</v>
      </c>
      <c r="L27" s="59">
        <v>0</v>
      </c>
      <c r="M27" s="190">
        <f t="shared" si="7"/>
        <v>3208</v>
      </c>
      <c r="N27" s="190">
        <f t="shared" si="8"/>
        <v>2383.92</v>
      </c>
      <c r="O27" s="59">
        <v>0</v>
      </c>
      <c r="P27" s="59">
        <v>0</v>
      </c>
      <c r="Q27" s="59">
        <v>180</v>
      </c>
      <c r="R27" s="59">
        <v>831.63</v>
      </c>
      <c r="S27" s="59">
        <v>0</v>
      </c>
      <c r="T27" s="59">
        <v>0</v>
      </c>
      <c r="U27" s="59">
        <v>197</v>
      </c>
      <c r="V27" s="59">
        <v>979.27</v>
      </c>
      <c r="W27" s="59">
        <v>112</v>
      </c>
      <c r="X27" s="59">
        <v>554.12</v>
      </c>
      <c r="Y27" s="59">
        <f t="shared" si="11"/>
        <v>489</v>
      </c>
      <c r="Z27" s="59">
        <f t="shared" si="12"/>
        <v>2365.02</v>
      </c>
      <c r="AA27" s="59">
        <v>0</v>
      </c>
      <c r="AB27" s="59">
        <v>0</v>
      </c>
      <c r="AC27" s="59">
        <v>23</v>
      </c>
      <c r="AD27" s="59">
        <v>83.99</v>
      </c>
      <c r="AE27" s="59">
        <v>35</v>
      </c>
      <c r="AF27" s="59">
        <v>430</v>
      </c>
      <c r="AG27" s="59">
        <v>59</v>
      </c>
      <c r="AH27" s="59">
        <v>301.16000000000003</v>
      </c>
      <c r="AI27" s="59">
        <v>103</v>
      </c>
      <c r="AJ27" s="59">
        <v>535.22</v>
      </c>
      <c r="AK27" s="59">
        <v>0</v>
      </c>
      <c r="AL27" s="59">
        <v>0</v>
      </c>
      <c r="AM27" s="59">
        <f t="shared" si="9"/>
        <v>3917</v>
      </c>
      <c r="AN27" s="59">
        <f t="shared" si="10"/>
        <v>6099.31</v>
      </c>
      <c r="AO27" s="59">
        <v>587</v>
      </c>
      <c r="AP27" s="59">
        <v>914.97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607</v>
      </c>
      <c r="AZ27" s="59">
        <v>1382.01</v>
      </c>
      <c r="BA27" s="59">
        <v>607</v>
      </c>
      <c r="BB27" s="59">
        <v>1382.01</v>
      </c>
      <c r="BC27" s="59">
        <v>4524</v>
      </c>
      <c r="BD27" s="59">
        <v>7481.79</v>
      </c>
    </row>
    <row r="28" spans="1:56" s="105" customFormat="1" ht="15.75" x14ac:dyDescent="0.25">
      <c r="A28" s="59">
        <v>20</v>
      </c>
      <c r="B28" s="59" t="s">
        <v>56</v>
      </c>
      <c r="C28" s="190">
        <f>'Crop Loan'!AK31</f>
        <v>431</v>
      </c>
      <c r="D28" s="190">
        <f>'Crop Loan'!AL31</f>
        <v>200.99999999999997</v>
      </c>
      <c r="E28" s="59">
        <v>205</v>
      </c>
      <c r="F28" s="59">
        <v>327.42</v>
      </c>
      <c r="G28" s="59">
        <v>180</v>
      </c>
      <c r="H28" s="59">
        <v>268.74</v>
      </c>
      <c r="I28" s="59">
        <v>0</v>
      </c>
      <c r="J28" s="59">
        <v>0</v>
      </c>
      <c r="K28" s="59">
        <v>5</v>
      </c>
      <c r="L28" s="59">
        <v>11.73</v>
      </c>
      <c r="M28" s="190">
        <f t="shared" si="7"/>
        <v>641</v>
      </c>
      <c r="N28" s="190">
        <f t="shared" si="8"/>
        <v>540.15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290</v>
      </c>
      <c r="X28" s="59">
        <v>1448.02</v>
      </c>
      <c r="Y28" s="59">
        <f t="shared" si="11"/>
        <v>290</v>
      </c>
      <c r="Z28" s="59">
        <f t="shared" si="12"/>
        <v>1448.02</v>
      </c>
      <c r="AA28" s="59">
        <v>0</v>
      </c>
      <c r="AB28" s="59">
        <v>0</v>
      </c>
      <c r="AC28" s="59">
        <v>14</v>
      </c>
      <c r="AD28" s="59">
        <v>53</v>
      </c>
      <c r="AE28" s="59">
        <v>48</v>
      </c>
      <c r="AF28" s="59">
        <v>585.01</v>
      </c>
      <c r="AG28" s="59">
        <v>70</v>
      </c>
      <c r="AH28" s="59">
        <v>354.8</v>
      </c>
      <c r="AI28" s="59">
        <v>119</v>
      </c>
      <c r="AJ28" s="59">
        <v>608.88</v>
      </c>
      <c r="AK28" s="59">
        <v>0</v>
      </c>
      <c r="AL28" s="59">
        <v>0</v>
      </c>
      <c r="AM28" s="59">
        <f t="shared" si="9"/>
        <v>1182</v>
      </c>
      <c r="AN28" s="59">
        <f t="shared" si="10"/>
        <v>3589.8600000000006</v>
      </c>
      <c r="AO28" s="59">
        <v>177</v>
      </c>
      <c r="AP28" s="59">
        <v>538.42999999999995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262</v>
      </c>
      <c r="AZ28" s="59">
        <v>600.65</v>
      </c>
      <c r="BA28" s="59">
        <v>262</v>
      </c>
      <c r="BB28" s="59">
        <v>600.65</v>
      </c>
      <c r="BC28" s="59">
        <v>1444</v>
      </c>
      <c r="BD28" s="59">
        <v>4190.1899999999996</v>
      </c>
    </row>
    <row r="29" spans="1:56" s="105" customFormat="1" ht="15.75" x14ac:dyDescent="0.25">
      <c r="A29" s="59">
        <v>21</v>
      </c>
      <c r="B29" s="59" t="s">
        <v>57</v>
      </c>
      <c r="C29" s="190">
        <f>'Crop Loan'!AK32</f>
        <v>0</v>
      </c>
      <c r="D29" s="190">
        <f>'Crop Loan'!AL32</f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190">
        <f t="shared" si="7"/>
        <v>0</v>
      </c>
      <c r="N29" s="190">
        <f t="shared" si="8"/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f t="shared" si="11"/>
        <v>0</v>
      </c>
      <c r="Z29" s="59">
        <f t="shared" si="12"/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  <c r="AG29" s="59">
        <v>0</v>
      </c>
      <c r="AH29" s="59">
        <v>0</v>
      </c>
      <c r="AI29" s="59">
        <v>0</v>
      </c>
      <c r="AJ29" s="59">
        <v>0</v>
      </c>
      <c r="AK29" s="59">
        <v>0</v>
      </c>
      <c r="AL29" s="59">
        <v>0</v>
      </c>
      <c r="AM29" s="59">
        <f t="shared" si="9"/>
        <v>0</v>
      </c>
      <c r="AN29" s="59">
        <f t="shared" si="10"/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</row>
    <row r="30" spans="1:56" s="105" customFormat="1" ht="15.75" x14ac:dyDescent="0.25">
      <c r="A30" s="59">
        <v>22</v>
      </c>
      <c r="B30" s="59" t="s">
        <v>58</v>
      </c>
      <c r="C30" s="190">
        <f>'Crop Loan'!AK33</f>
        <v>0</v>
      </c>
      <c r="D30" s="190">
        <f>'Crop Loan'!AL33</f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190">
        <f t="shared" si="7"/>
        <v>0</v>
      </c>
      <c r="N30" s="190">
        <f t="shared" si="8"/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f t="shared" si="11"/>
        <v>0</v>
      </c>
      <c r="Z30" s="59">
        <f t="shared" si="12"/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f t="shared" si="9"/>
        <v>0</v>
      </c>
      <c r="AN30" s="59">
        <f t="shared" si="10"/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</row>
    <row r="31" spans="1:56" s="105" customFormat="1" ht="15.75" x14ac:dyDescent="0.25">
      <c r="A31" s="59">
        <v>23</v>
      </c>
      <c r="B31" s="59" t="s">
        <v>59</v>
      </c>
      <c r="C31" s="190">
        <f>'Crop Loan'!AK34</f>
        <v>0</v>
      </c>
      <c r="D31" s="190">
        <f>'Crop Loan'!AL34</f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190">
        <f t="shared" si="7"/>
        <v>0</v>
      </c>
      <c r="N31" s="190">
        <f t="shared" si="8"/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f t="shared" si="11"/>
        <v>0</v>
      </c>
      <c r="Z31" s="59">
        <f t="shared" si="12"/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f t="shared" si="9"/>
        <v>0</v>
      </c>
      <c r="AN31" s="59">
        <f t="shared" si="10"/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</row>
    <row r="32" spans="1:56" s="105" customFormat="1" ht="15.75" x14ac:dyDescent="0.25">
      <c r="A32" s="59">
        <v>24</v>
      </c>
      <c r="B32" s="59" t="s">
        <v>60</v>
      </c>
      <c r="C32" s="190">
        <f>'Crop Loan'!AK35</f>
        <v>0</v>
      </c>
      <c r="D32" s="190">
        <f>'Crop Loan'!AL35</f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190">
        <f t="shared" si="7"/>
        <v>0</v>
      </c>
      <c r="N32" s="190">
        <f t="shared" si="8"/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f t="shared" si="11"/>
        <v>0</v>
      </c>
      <c r="Z32" s="59">
        <f t="shared" si="12"/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f t="shared" si="9"/>
        <v>0</v>
      </c>
      <c r="AN32" s="59">
        <f t="shared" si="10"/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</row>
    <row r="33" spans="1:56" s="105" customFormat="1" ht="15.75" x14ac:dyDescent="0.25">
      <c r="A33" s="59">
        <v>25</v>
      </c>
      <c r="B33" s="59" t="s">
        <v>61</v>
      </c>
      <c r="C33" s="190">
        <f>'Crop Loan'!AK36</f>
        <v>0</v>
      </c>
      <c r="D33" s="190">
        <f>'Crop Loan'!AL36</f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190">
        <f t="shared" si="7"/>
        <v>0</v>
      </c>
      <c r="N33" s="190">
        <f t="shared" si="8"/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f t="shared" si="11"/>
        <v>0</v>
      </c>
      <c r="Z33" s="59">
        <f t="shared" si="12"/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f t="shared" si="9"/>
        <v>0</v>
      </c>
      <c r="AN33" s="59">
        <f t="shared" si="10"/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</row>
    <row r="34" spans="1:56" s="105" customFormat="1" ht="15.75" x14ac:dyDescent="0.25">
      <c r="A34" s="59">
        <v>26</v>
      </c>
      <c r="B34" s="59" t="s">
        <v>62</v>
      </c>
      <c r="C34" s="190">
        <f>'Crop Loan'!AK37</f>
        <v>0</v>
      </c>
      <c r="D34" s="190">
        <f>'Crop Loan'!AL37</f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190">
        <f t="shared" si="7"/>
        <v>0</v>
      </c>
      <c r="N34" s="190">
        <f t="shared" si="8"/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f t="shared" si="11"/>
        <v>0</v>
      </c>
      <c r="Z34" s="59">
        <f t="shared" si="12"/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f t="shared" si="9"/>
        <v>0</v>
      </c>
      <c r="AN34" s="59">
        <f t="shared" si="10"/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</row>
    <row r="35" spans="1:56" s="107" customFormat="1" ht="15.75" x14ac:dyDescent="0.25">
      <c r="A35" s="106"/>
      <c r="B35" s="91" t="s">
        <v>63</v>
      </c>
      <c r="C35" s="188">
        <f>SUM(C21:C34)</f>
        <v>4471</v>
      </c>
      <c r="D35" s="188">
        <f t="shared" ref="D35:BD35" si="13">SUM(D21:D34)</f>
        <v>2082</v>
      </c>
      <c r="E35" s="188">
        <f t="shared" si="13"/>
        <v>1465</v>
      </c>
      <c r="F35" s="188">
        <f t="shared" si="13"/>
        <v>2326.62</v>
      </c>
      <c r="G35" s="188">
        <f t="shared" si="13"/>
        <v>1338</v>
      </c>
      <c r="H35" s="188">
        <f t="shared" si="13"/>
        <v>2006.52</v>
      </c>
      <c r="I35" s="188">
        <f t="shared" si="13"/>
        <v>140</v>
      </c>
      <c r="J35" s="188">
        <f t="shared" si="13"/>
        <v>359.58</v>
      </c>
      <c r="K35" s="188">
        <f t="shared" si="13"/>
        <v>5</v>
      </c>
      <c r="L35" s="188">
        <f t="shared" si="13"/>
        <v>11.73</v>
      </c>
      <c r="M35" s="188">
        <f t="shared" si="13"/>
        <v>6081</v>
      </c>
      <c r="N35" s="188">
        <f t="shared" si="13"/>
        <v>4779.9299999999994</v>
      </c>
      <c r="O35" s="188">
        <f t="shared" si="13"/>
        <v>0</v>
      </c>
      <c r="P35" s="188">
        <f t="shared" si="13"/>
        <v>0</v>
      </c>
      <c r="Q35" s="188">
        <f t="shared" si="13"/>
        <v>249</v>
      </c>
      <c r="R35" s="188">
        <f t="shared" si="13"/>
        <v>1174.1599999999999</v>
      </c>
      <c r="S35" s="188">
        <f t="shared" si="13"/>
        <v>0</v>
      </c>
      <c r="T35" s="188">
        <f t="shared" si="13"/>
        <v>0</v>
      </c>
      <c r="U35" s="188">
        <f t="shared" si="13"/>
        <v>236</v>
      </c>
      <c r="V35" s="188">
        <f t="shared" si="13"/>
        <v>1175.01</v>
      </c>
      <c r="W35" s="188">
        <f t="shared" si="13"/>
        <v>649</v>
      </c>
      <c r="X35" s="188">
        <f t="shared" si="13"/>
        <v>3239.58</v>
      </c>
      <c r="Y35" s="188">
        <f t="shared" si="13"/>
        <v>1134</v>
      </c>
      <c r="Z35" s="188">
        <f t="shared" si="13"/>
        <v>5588.75</v>
      </c>
      <c r="AA35" s="188">
        <f t="shared" si="13"/>
        <v>0</v>
      </c>
      <c r="AB35" s="188">
        <f t="shared" si="13"/>
        <v>0</v>
      </c>
      <c r="AC35" s="188">
        <f t="shared" si="13"/>
        <v>59</v>
      </c>
      <c r="AD35" s="188">
        <f t="shared" si="13"/>
        <v>220.99</v>
      </c>
      <c r="AE35" s="188">
        <f t="shared" si="13"/>
        <v>181</v>
      </c>
      <c r="AF35" s="188">
        <f t="shared" si="13"/>
        <v>2189.98</v>
      </c>
      <c r="AG35" s="188">
        <f t="shared" si="13"/>
        <v>196</v>
      </c>
      <c r="AH35" s="188">
        <f t="shared" si="13"/>
        <v>1001.01</v>
      </c>
      <c r="AI35" s="188">
        <f t="shared" si="13"/>
        <v>335</v>
      </c>
      <c r="AJ35" s="188">
        <f t="shared" si="13"/>
        <v>1726.04</v>
      </c>
      <c r="AK35" s="188">
        <f t="shared" si="13"/>
        <v>0</v>
      </c>
      <c r="AL35" s="188">
        <f t="shared" si="13"/>
        <v>0</v>
      </c>
      <c r="AM35" s="188">
        <f t="shared" si="13"/>
        <v>7986</v>
      </c>
      <c r="AN35" s="188">
        <f t="shared" si="13"/>
        <v>15506.7</v>
      </c>
      <c r="AO35" s="188">
        <f t="shared" si="13"/>
        <v>1198</v>
      </c>
      <c r="AP35" s="188">
        <f t="shared" si="13"/>
        <v>2326.11</v>
      </c>
      <c r="AQ35" s="188">
        <f t="shared" si="13"/>
        <v>0</v>
      </c>
      <c r="AR35" s="188">
        <f t="shared" si="13"/>
        <v>0</v>
      </c>
      <c r="AS35" s="188">
        <f t="shared" si="13"/>
        <v>0</v>
      </c>
      <c r="AT35" s="188">
        <f t="shared" si="13"/>
        <v>0</v>
      </c>
      <c r="AU35" s="188">
        <f t="shared" si="13"/>
        <v>0</v>
      </c>
      <c r="AV35" s="188">
        <f t="shared" si="13"/>
        <v>0</v>
      </c>
      <c r="AW35" s="188">
        <f t="shared" si="13"/>
        <v>0</v>
      </c>
      <c r="AX35" s="188">
        <f t="shared" si="13"/>
        <v>0</v>
      </c>
      <c r="AY35" s="188">
        <f t="shared" si="13"/>
        <v>2594</v>
      </c>
      <c r="AZ35" s="188">
        <f t="shared" si="13"/>
        <v>5915.9</v>
      </c>
      <c r="BA35" s="188">
        <f t="shared" si="13"/>
        <v>2594</v>
      </c>
      <c r="BB35" s="188">
        <f t="shared" si="13"/>
        <v>5915.9</v>
      </c>
      <c r="BC35" s="188">
        <f t="shared" si="13"/>
        <v>10580</v>
      </c>
      <c r="BD35" s="188">
        <f t="shared" si="13"/>
        <v>21423.279999999999</v>
      </c>
    </row>
    <row r="36" spans="1:56" s="105" customFormat="1" ht="15.75" x14ac:dyDescent="0.25">
      <c r="A36" s="59">
        <v>27</v>
      </c>
      <c r="B36" s="59" t="s">
        <v>64</v>
      </c>
      <c r="C36" s="190">
        <f>'Crop Loan'!AK39</f>
        <v>0</v>
      </c>
      <c r="D36" s="190">
        <f>'Crop Loan'!AL39</f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190">
        <f t="shared" ref="M36:M44" si="14">C36+E36+I36+K36</f>
        <v>0</v>
      </c>
      <c r="N36" s="190">
        <f t="shared" ref="N36:N44" si="15">D36+F36+J36+L36</f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f t="shared" ref="Y36:Y44" si="16">O36+Q36+S36+U36+W36</f>
        <v>0</v>
      </c>
      <c r="Z36" s="59">
        <f t="shared" ref="Z36:Z44" si="17">P36+R36+T36+V36+X36</f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f t="shared" ref="AM36:AM44" si="18">M36+Y36+AA36+AC36+AE36+AG36+AI36+AK36</f>
        <v>0</v>
      </c>
      <c r="AN36" s="59">
        <f t="shared" ref="AN36:AN44" si="19">N36+Z36+AB36+AD36+AF36+AH36+AJ36+AL36</f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</row>
    <row r="37" spans="1:56" s="105" customFormat="1" ht="15.75" x14ac:dyDescent="0.25">
      <c r="A37" s="59">
        <v>28</v>
      </c>
      <c r="B37" s="59" t="s">
        <v>65</v>
      </c>
      <c r="C37" s="190">
        <f>'Crop Loan'!AK40</f>
        <v>0</v>
      </c>
      <c r="D37" s="190">
        <f>'Crop Loan'!AL40</f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190">
        <f t="shared" si="14"/>
        <v>0</v>
      </c>
      <c r="N37" s="190">
        <f t="shared" si="15"/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f t="shared" si="16"/>
        <v>0</v>
      </c>
      <c r="Z37" s="59">
        <f t="shared" si="17"/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f t="shared" si="18"/>
        <v>0</v>
      </c>
      <c r="AN37" s="59">
        <f t="shared" si="19"/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</row>
    <row r="38" spans="1:56" s="105" customFormat="1" ht="15.75" x14ac:dyDescent="0.25">
      <c r="A38" s="59">
        <v>29</v>
      </c>
      <c r="B38" s="59" t="s">
        <v>66</v>
      </c>
      <c r="C38" s="190">
        <f>'Crop Loan'!AK41</f>
        <v>0</v>
      </c>
      <c r="D38" s="190">
        <f>'Crop Loan'!AL41</f>
        <v>0</v>
      </c>
      <c r="E38" s="59">
        <v>144</v>
      </c>
      <c r="F38" s="59">
        <v>254.3</v>
      </c>
      <c r="G38" s="59">
        <v>109</v>
      </c>
      <c r="H38" s="59">
        <v>163.9</v>
      </c>
      <c r="I38" s="59">
        <v>0</v>
      </c>
      <c r="J38" s="59">
        <v>0</v>
      </c>
      <c r="K38" s="59">
        <v>0</v>
      </c>
      <c r="L38" s="59">
        <v>0</v>
      </c>
      <c r="M38" s="190">
        <f t="shared" si="14"/>
        <v>144</v>
      </c>
      <c r="N38" s="190">
        <f t="shared" si="15"/>
        <v>254.3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44</v>
      </c>
      <c r="X38" s="59">
        <v>221.97</v>
      </c>
      <c r="Y38" s="59">
        <f t="shared" si="16"/>
        <v>44</v>
      </c>
      <c r="Z38" s="59">
        <f t="shared" si="17"/>
        <v>221.97</v>
      </c>
      <c r="AA38" s="59">
        <v>0</v>
      </c>
      <c r="AB38" s="59">
        <v>0</v>
      </c>
      <c r="AC38" s="59">
        <v>0</v>
      </c>
      <c r="AD38" s="59">
        <v>0</v>
      </c>
      <c r="AE38" s="59">
        <v>6</v>
      </c>
      <c r="AF38" s="59">
        <v>71</v>
      </c>
      <c r="AG38" s="59">
        <v>0</v>
      </c>
      <c r="AH38" s="59">
        <v>0</v>
      </c>
      <c r="AI38" s="59">
        <v>87</v>
      </c>
      <c r="AJ38" s="59">
        <v>448.3</v>
      </c>
      <c r="AK38" s="59">
        <v>0</v>
      </c>
      <c r="AL38" s="59">
        <v>0</v>
      </c>
      <c r="AM38" s="59">
        <f t="shared" si="18"/>
        <v>281</v>
      </c>
      <c r="AN38" s="59">
        <f t="shared" si="19"/>
        <v>995.56999999999994</v>
      </c>
      <c r="AO38" s="59">
        <v>42</v>
      </c>
      <c r="AP38" s="59">
        <v>149.34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281</v>
      </c>
      <c r="BD38" s="59">
        <v>995.57</v>
      </c>
    </row>
    <row r="39" spans="1:56" s="105" customFormat="1" ht="15.75" x14ac:dyDescent="0.25">
      <c r="A39" s="59">
        <v>30</v>
      </c>
      <c r="B39" s="59" t="s">
        <v>67</v>
      </c>
      <c r="C39" s="190">
        <f>'Crop Loan'!AK42</f>
        <v>0</v>
      </c>
      <c r="D39" s="190">
        <f>'Crop Loan'!AL42</f>
        <v>0</v>
      </c>
      <c r="E39" s="59">
        <v>24</v>
      </c>
      <c r="F39" s="59">
        <v>51.44</v>
      </c>
      <c r="G39" s="59">
        <v>10</v>
      </c>
      <c r="H39" s="59">
        <v>14.33</v>
      </c>
      <c r="I39" s="59">
        <v>0</v>
      </c>
      <c r="J39" s="59">
        <v>0</v>
      </c>
      <c r="K39" s="59">
        <v>0</v>
      </c>
      <c r="L39" s="59">
        <v>0</v>
      </c>
      <c r="M39" s="190">
        <f t="shared" si="14"/>
        <v>24</v>
      </c>
      <c r="N39" s="190">
        <f t="shared" si="15"/>
        <v>51.44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f t="shared" si="16"/>
        <v>0</v>
      </c>
      <c r="Z39" s="59">
        <f t="shared" si="17"/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23</v>
      </c>
      <c r="AH39" s="59">
        <v>117.44</v>
      </c>
      <c r="AI39" s="59">
        <v>42</v>
      </c>
      <c r="AJ39" s="59">
        <v>219.36</v>
      </c>
      <c r="AK39" s="59">
        <v>0</v>
      </c>
      <c r="AL39" s="59">
        <v>0</v>
      </c>
      <c r="AM39" s="59">
        <f t="shared" si="18"/>
        <v>89</v>
      </c>
      <c r="AN39" s="59">
        <f t="shared" si="19"/>
        <v>388.24</v>
      </c>
      <c r="AO39" s="59">
        <v>13</v>
      </c>
      <c r="AP39" s="59">
        <v>58.24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89</v>
      </c>
      <c r="BD39" s="59">
        <v>388.24</v>
      </c>
    </row>
    <row r="40" spans="1:56" s="105" customFormat="1" ht="15.75" x14ac:dyDescent="0.25">
      <c r="A40" s="59">
        <v>31</v>
      </c>
      <c r="B40" s="59" t="s">
        <v>68</v>
      </c>
      <c r="C40" s="190">
        <f>'Crop Loan'!AK43</f>
        <v>0</v>
      </c>
      <c r="D40" s="190">
        <f>'Crop Loan'!AL43</f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190">
        <f t="shared" si="14"/>
        <v>0</v>
      </c>
      <c r="N40" s="190">
        <f t="shared" si="15"/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f t="shared" si="16"/>
        <v>0</v>
      </c>
      <c r="Z40" s="59">
        <f t="shared" si="17"/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f t="shared" si="18"/>
        <v>0</v>
      </c>
      <c r="AN40" s="59">
        <f t="shared" si="19"/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</row>
    <row r="41" spans="1:56" s="105" customFormat="1" ht="15.75" x14ac:dyDescent="0.25">
      <c r="A41" s="59">
        <v>32</v>
      </c>
      <c r="B41" s="59" t="s">
        <v>69</v>
      </c>
      <c r="C41" s="190">
        <f>'Crop Loan'!AK44</f>
        <v>0</v>
      </c>
      <c r="D41" s="190">
        <f>'Crop Loan'!AL44</f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190">
        <f t="shared" si="14"/>
        <v>0</v>
      </c>
      <c r="N41" s="190">
        <f t="shared" si="15"/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f t="shared" si="16"/>
        <v>0</v>
      </c>
      <c r="Z41" s="59">
        <f t="shared" si="17"/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f t="shared" si="18"/>
        <v>0</v>
      </c>
      <c r="AN41" s="59">
        <f t="shared" si="19"/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</row>
    <row r="42" spans="1:56" s="105" customFormat="1" ht="15.75" x14ac:dyDescent="0.25">
      <c r="A42" s="59">
        <v>33</v>
      </c>
      <c r="B42" s="59" t="s">
        <v>70</v>
      </c>
      <c r="C42" s="190">
        <f>'Crop Loan'!AK45</f>
        <v>0</v>
      </c>
      <c r="D42" s="190">
        <f>'Crop Loan'!AL45</f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190">
        <f t="shared" si="14"/>
        <v>0</v>
      </c>
      <c r="N42" s="190">
        <f t="shared" si="15"/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f t="shared" si="16"/>
        <v>0</v>
      </c>
      <c r="Z42" s="59">
        <f t="shared" si="17"/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f t="shared" si="18"/>
        <v>0</v>
      </c>
      <c r="AN42" s="59">
        <f t="shared" si="19"/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</row>
    <row r="43" spans="1:56" s="105" customFormat="1" ht="15.75" x14ac:dyDescent="0.25">
      <c r="A43" s="59">
        <v>34</v>
      </c>
      <c r="B43" s="59" t="s">
        <v>71</v>
      </c>
      <c r="C43" s="190">
        <f>'Crop Loan'!AK46</f>
        <v>0</v>
      </c>
      <c r="D43" s="190">
        <f>'Crop Loan'!AL46</f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190">
        <f t="shared" si="14"/>
        <v>0</v>
      </c>
      <c r="N43" s="190">
        <f t="shared" si="15"/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f t="shared" si="16"/>
        <v>0</v>
      </c>
      <c r="Z43" s="59">
        <f t="shared" si="17"/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f t="shared" si="18"/>
        <v>0</v>
      </c>
      <c r="AN43" s="59">
        <f t="shared" si="19"/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</row>
    <row r="44" spans="1:56" s="105" customFormat="1" ht="15.75" x14ac:dyDescent="0.25">
      <c r="A44" s="59">
        <v>35</v>
      </c>
      <c r="B44" s="59" t="s">
        <v>72</v>
      </c>
      <c r="C44" s="190">
        <f>'Crop Loan'!AK47</f>
        <v>0</v>
      </c>
      <c r="D44" s="190">
        <f>'Crop Loan'!AL47</f>
        <v>0</v>
      </c>
      <c r="E44" s="59">
        <v>27</v>
      </c>
      <c r="F44" s="59">
        <v>70.599999999999994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190">
        <f t="shared" si="14"/>
        <v>27</v>
      </c>
      <c r="N44" s="190">
        <f t="shared" si="15"/>
        <v>70.599999999999994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22</v>
      </c>
      <c r="X44" s="59">
        <v>176.99</v>
      </c>
      <c r="Y44" s="59">
        <f t="shared" si="16"/>
        <v>22</v>
      </c>
      <c r="Z44" s="59">
        <f t="shared" si="17"/>
        <v>176.99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65</v>
      </c>
      <c r="AL44" s="59">
        <v>336.48</v>
      </c>
      <c r="AM44" s="59">
        <f t="shared" si="18"/>
        <v>114</v>
      </c>
      <c r="AN44" s="59">
        <f t="shared" si="19"/>
        <v>584.07000000000005</v>
      </c>
      <c r="AO44" s="59">
        <v>17</v>
      </c>
      <c r="AP44" s="59">
        <v>87.61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114</v>
      </c>
      <c r="BD44" s="59">
        <v>584.07000000000005</v>
      </c>
    </row>
    <row r="45" spans="1:56" s="107" customFormat="1" ht="15.75" x14ac:dyDescent="0.25">
      <c r="A45" s="106"/>
      <c r="B45" s="91" t="s">
        <v>73</v>
      </c>
      <c r="C45" s="91">
        <f>SUM(C36:C44)</f>
        <v>0</v>
      </c>
      <c r="D45" s="91">
        <f t="shared" ref="D45:BD45" si="20">SUM(D36:D44)</f>
        <v>0</v>
      </c>
      <c r="E45" s="91">
        <f t="shared" si="20"/>
        <v>195</v>
      </c>
      <c r="F45" s="91">
        <f t="shared" si="20"/>
        <v>376.34000000000003</v>
      </c>
      <c r="G45" s="91">
        <f t="shared" si="20"/>
        <v>119</v>
      </c>
      <c r="H45" s="91">
        <f t="shared" si="20"/>
        <v>178.23000000000002</v>
      </c>
      <c r="I45" s="91">
        <f t="shared" si="20"/>
        <v>0</v>
      </c>
      <c r="J45" s="91">
        <f t="shared" si="20"/>
        <v>0</v>
      </c>
      <c r="K45" s="91">
        <f t="shared" si="20"/>
        <v>0</v>
      </c>
      <c r="L45" s="91">
        <f t="shared" si="20"/>
        <v>0</v>
      </c>
      <c r="M45" s="91">
        <f t="shared" si="20"/>
        <v>195</v>
      </c>
      <c r="N45" s="91">
        <f t="shared" si="20"/>
        <v>376.34000000000003</v>
      </c>
      <c r="O45" s="91">
        <f t="shared" si="20"/>
        <v>0</v>
      </c>
      <c r="P45" s="91">
        <f t="shared" si="20"/>
        <v>0</v>
      </c>
      <c r="Q45" s="91">
        <f t="shared" si="20"/>
        <v>0</v>
      </c>
      <c r="R45" s="91">
        <f t="shared" si="20"/>
        <v>0</v>
      </c>
      <c r="S45" s="91">
        <f t="shared" si="20"/>
        <v>0</v>
      </c>
      <c r="T45" s="91">
        <f t="shared" si="20"/>
        <v>0</v>
      </c>
      <c r="U45" s="91">
        <f t="shared" si="20"/>
        <v>0</v>
      </c>
      <c r="V45" s="91">
        <f t="shared" si="20"/>
        <v>0</v>
      </c>
      <c r="W45" s="91">
        <f t="shared" si="20"/>
        <v>66</v>
      </c>
      <c r="X45" s="91">
        <f t="shared" si="20"/>
        <v>398.96000000000004</v>
      </c>
      <c r="Y45" s="91">
        <f t="shared" si="20"/>
        <v>66</v>
      </c>
      <c r="Z45" s="91">
        <f t="shared" si="20"/>
        <v>398.96000000000004</v>
      </c>
      <c r="AA45" s="91">
        <f t="shared" si="20"/>
        <v>0</v>
      </c>
      <c r="AB45" s="91">
        <f t="shared" si="20"/>
        <v>0</v>
      </c>
      <c r="AC45" s="91">
        <f t="shared" si="20"/>
        <v>0</v>
      </c>
      <c r="AD45" s="91">
        <f t="shared" si="20"/>
        <v>0</v>
      </c>
      <c r="AE45" s="91">
        <f t="shared" si="20"/>
        <v>6</v>
      </c>
      <c r="AF45" s="91">
        <f t="shared" si="20"/>
        <v>71</v>
      </c>
      <c r="AG45" s="91">
        <f t="shared" si="20"/>
        <v>23</v>
      </c>
      <c r="AH45" s="91">
        <f t="shared" si="20"/>
        <v>117.44</v>
      </c>
      <c r="AI45" s="91">
        <f t="shared" si="20"/>
        <v>129</v>
      </c>
      <c r="AJ45" s="91">
        <f t="shared" si="20"/>
        <v>667.66000000000008</v>
      </c>
      <c r="AK45" s="91">
        <f t="shared" si="20"/>
        <v>65</v>
      </c>
      <c r="AL45" s="91">
        <f t="shared" si="20"/>
        <v>336.48</v>
      </c>
      <c r="AM45" s="91">
        <f t="shared" si="20"/>
        <v>484</v>
      </c>
      <c r="AN45" s="91">
        <f t="shared" si="20"/>
        <v>1967.88</v>
      </c>
      <c r="AO45" s="91">
        <f t="shared" si="20"/>
        <v>72</v>
      </c>
      <c r="AP45" s="91">
        <f t="shared" si="20"/>
        <v>295.19</v>
      </c>
      <c r="AQ45" s="91">
        <f t="shared" si="20"/>
        <v>0</v>
      </c>
      <c r="AR45" s="91">
        <f t="shared" si="20"/>
        <v>0</v>
      </c>
      <c r="AS45" s="91">
        <f t="shared" si="20"/>
        <v>0</v>
      </c>
      <c r="AT45" s="91">
        <f t="shared" si="20"/>
        <v>0</v>
      </c>
      <c r="AU45" s="91">
        <f t="shared" si="20"/>
        <v>0</v>
      </c>
      <c r="AV45" s="91">
        <f t="shared" si="20"/>
        <v>0</v>
      </c>
      <c r="AW45" s="91">
        <f t="shared" si="20"/>
        <v>0</v>
      </c>
      <c r="AX45" s="91">
        <f t="shared" si="20"/>
        <v>0</v>
      </c>
      <c r="AY45" s="91">
        <f t="shared" si="20"/>
        <v>0</v>
      </c>
      <c r="AZ45" s="91">
        <f t="shared" si="20"/>
        <v>0</v>
      </c>
      <c r="BA45" s="91">
        <f t="shared" si="20"/>
        <v>0</v>
      </c>
      <c r="BB45" s="91">
        <f t="shared" si="20"/>
        <v>0</v>
      </c>
      <c r="BC45" s="91">
        <f t="shared" si="20"/>
        <v>484</v>
      </c>
      <c r="BD45" s="91">
        <f t="shared" si="20"/>
        <v>1967.88</v>
      </c>
    </row>
    <row r="46" spans="1:56" s="105" customFormat="1" ht="15.75" x14ac:dyDescent="0.25">
      <c r="A46" s="59">
        <v>36</v>
      </c>
      <c r="B46" s="59" t="s">
        <v>74</v>
      </c>
      <c r="C46" s="190">
        <f>'Crop Loan'!AK49</f>
        <v>0</v>
      </c>
      <c r="D46" s="190">
        <f>'Crop Loan'!AL49</f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190">
        <f>C46+E46+I46+K46</f>
        <v>0</v>
      </c>
      <c r="N46" s="190">
        <f>D46+F46+J46+L46</f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f>O46+Q46+S46+U46+W46</f>
        <v>0</v>
      </c>
      <c r="Z46" s="59">
        <f>P46+R46+T46+V46+X46</f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f>M46+Y46+AA46+AC46+AE46+AG46+AI46+AK46</f>
        <v>0</v>
      </c>
      <c r="AN46" s="59">
        <f>N46+Z46+AB46+AD46+AF46+AH46+AJ46+AL46</f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</row>
    <row r="47" spans="1:56" s="107" customFormat="1" ht="15.75" x14ac:dyDescent="0.25">
      <c r="A47" s="106"/>
      <c r="B47" s="91" t="s">
        <v>75</v>
      </c>
      <c r="C47" s="91">
        <f>C46</f>
        <v>0</v>
      </c>
      <c r="D47" s="91">
        <f t="shared" ref="D47:BD47" si="21">D46</f>
        <v>0</v>
      </c>
      <c r="E47" s="91">
        <f t="shared" si="21"/>
        <v>0</v>
      </c>
      <c r="F47" s="91">
        <f t="shared" si="21"/>
        <v>0</v>
      </c>
      <c r="G47" s="91">
        <f t="shared" si="21"/>
        <v>0</v>
      </c>
      <c r="H47" s="91">
        <f t="shared" si="21"/>
        <v>0</v>
      </c>
      <c r="I47" s="91">
        <f t="shared" si="21"/>
        <v>0</v>
      </c>
      <c r="J47" s="91">
        <f t="shared" si="21"/>
        <v>0</v>
      </c>
      <c r="K47" s="91">
        <f t="shared" si="21"/>
        <v>0</v>
      </c>
      <c r="L47" s="91">
        <f t="shared" si="21"/>
        <v>0</v>
      </c>
      <c r="M47" s="91">
        <f t="shared" si="21"/>
        <v>0</v>
      </c>
      <c r="N47" s="91">
        <f t="shared" si="21"/>
        <v>0</v>
      </c>
      <c r="O47" s="91">
        <f t="shared" si="21"/>
        <v>0</v>
      </c>
      <c r="P47" s="91">
        <f t="shared" si="21"/>
        <v>0</v>
      </c>
      <c r="Q47" s="91">
        <f t="shared" si="21"/>
        <v>0</v>
      </c>
      <c r="R47" s="91">
        <f t="shared" si="21"/>
        <v>0</v>
      </c>
      <c r="S47" s="91">
        <f t="shared" si="21"/>
        <v>0</v>
      </c>
      <c r="T47" s="91">
        <f t="shared" si="21"/>
        <v>0</v>
      </c>
      <c r="U47" s="91">
        <f t="shared" si="21"/>
        <v>0</v>
      </c>
      <c r="V47" s="91">
        <f t="shared" si="21"/>
        <v>0</v>
      </c>
      <c r="W47" s="91">
        <f t="shared" si="21"/>
        <v>0</v>
      </c>
      <c r="X47" s="91">
        <f t="shared" si="21"/>
        <v>0</v>
      </c>
      <c r="Y47" s="91">
        <f t="shared" si="21"/>
        <v>0</v>
      </c>
      <c r="Z47" s="91">
        <f t="shared" si="21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1">
        <f t="shared" si="21"/>
        <v>0</v>
      </c>
      <c r="AE47" s="91">
        <f t="shared" si="21"/>
        <v>0</v>
      </c>
      <c r="AF47" s="91">
        <f t="shared" si="21"/>
        <v>0</v>
      </c>
      <c r="AG47" s="91">
        <f t="shared" si="21"/>
        <v>0</v>
      </c>
      <c r="AH47" s="91">
        <f t="shared" si="21"/>
        <v>0</v>
      </c>
      <c r="AI47" s="91">
        <f t="shared" si="21"/>
        <v>0</v>
      </c>
      <c r="AJ47" s="91">
        <f t="shared" si="21"/>
        <v>0</v>
      </c>
      <c r="AK47" s="91">
        <f t="shared" si="21"/>
        <v>0</v>
      </c>
      <c r="AL47" s="91">
        <f t="shared" si="21"/>
        <v>0</v>
      </c>
      <c r="AM47" s="91">
        <f t="shared" si="21"/>
        <v>0</v>
      </c>
      <c r="AN47" s="91">
        <f t="shared" si="21"/>
        <v>0</v>
      </c>
      <c r="AO47" s="91">
        <f t="shared" si="21"/>
        <v>0</v>
      </c>
      <c r="AP47" s="91">
        <f t="shared" si="21"/>
        <v>0</v>
      </c>
      <c r="AQ47" s="91">
        <f t="shared" si="21"/>
        <v>0</v>
      </c>
      <c r="AR47" s="91">
        <f t="shared" si="21"/>
        <v>0</v>
      </c>
      <c r="AS47" s="91">
        <f t="shared" si="21"/>
        <v>0</v>
      </c>
      <c r="AT47" s="91">
        <f t="shared" si="21"/>
        <v>0</v>
      </c>
      <c r="AU47" s="91">
        <f t="shared" si="21"/>
        <v>0</v>
      </c>
      <c r="AV47" s="91">
        <f t="shared" si="21"/>
        <v>0</v>
      </c>
      <c r="AW47" s="91">
        <f t="shared" si="21"/>
        <v>0</v>
      </c>
      <c r="AX47" s="91">
        <f t="shared" si="21"/>
        <v>0</v>
      </c>
      <c r="AY47" s="91">
        <f t="shared" si="21"/>
        <v>0</v>
      </c>
      <c r="AZ47" s="91">
        <f t="shared" si="21"/>
        <v>0</v>
      </c>
      <c r="BA47" s="91">
        <f t="shared" si="21"/>
        <v>0</v>
      </c>
      <c r="BB47" s="91">
        <f t="shared" si="21"/>
        <v>0</v>
      </c>
      <c r="BC47" s="91">
        <f t="shared" si="21"/>
        <v>0</v>
      </c>
      <c r="BD47" s="91">
        <f t="shared" si="21"/>
        <v>0</v>
      </c>
    </row>
    <row r="48" spans="1:56" s="105" customFormat="1" ht="15.75" x14ac:dyDescent="0.25">
      <c r="A48" s="59">
        <v>37</v>
      </c>
      <c r="B48" s="59" t="s">
        <v>76</v>
      </c>
      <c r="C48" s="190">
        <f>'Crop Loan'!AK51</f>
        <v>0</v>
      </c>
      <c r="D48" s="190">
        <f>'Crop Loan'!AL51</f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190">
        <f>C48+E48+I48+K48</f>
        <v>0</v>
      </c>
      <c r="N48" s="190">
        <f>D48+F48+J48+L48</f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f>O48+Q48+S48+U48+W48</f>
        <v>0</v>
      </c>
      <c r="Z48" s="59">
        <f>P48+R48+T48+V48+X48</f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f>M48+Y48+AA48+AC48+AE48+AG48+AI48+AK48</f>
        <v>0</v>
      </c>
      <c r="AN48" s="59">
        <f>N48+Z48+AB48+AD48+AF48+AH48+AJ48+AL48</f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</row>
    <row r="49" spans="1:56" s="107" customFormat="1" ht="15.75" x14ac:dyDescent="0.25">
      <c r="A49" s="106"/>
      <c r="B49" s="91" t="s">
        <v>77</v>
      </c>
      <c r="C49" s="91">
        <f>C48</f>
        <v>0</v>
      </c>
      <c r="D49" s="91">
        <f t="shared" ref="D49:BD49" si="22">D48</f>
        <v>0</v>
      </c>
      <c r="E49" s="91">
        <f t="shared" si="22"/>
        <v>0</v>
      </c>
      <c r="F49" s="91">
        <f t="shared" si="22"/>
        <v>0</v>
      </c>
      <c r="G49" s="91">
        <f t="shared" si="22"/>
        <v>0</v>
      </c>
      <c r="H49" s="91">
        <f t="shared" si="22"/>
        <v>0</v>
      </c>
      <c r="I49" s="91">
        <f t="shared" si="22"/>
        <v>0</v>
      </c>
      <c r="J49" s="91">
        <f t="shared" si="22"/>
        <v>0</v>
      </c>
      <c r="K49" s="91">
        <f t="shared" si="22"/>
        <v>0</v>
      </c>
      <c r="L49" s="91">
        <f t="shared" si="22"/>
        <v>0</v>
      </c>
      <c r="M49" s="91">
        <f t="shared" si="22"/>
        <v>0</v>
      </c>
      <c r="N49" s="91">
        <f t="shared" si="22"/>
        <v>0</v>
      </c>
      <c r="O49" s="91">
        <f t="shared" si="22"/>
        <v>0</v>
      </c>
      <c r="P49" s="91">
        <f t="shared" si="22"/>
        <v>0</v>
      </c>
      <c r="Q49" s="91">
        <f t="shared" si="22"/>
        <v>0</v>
      </c>
      <c r="R49" s="91">
        <f t="shared" si="22"/>
        <v>0</v>
      </c>
      <c r="S49" s="91">
        <f t="shared" si="22"/>
        <v>0</v>
      </c>
      <c r="T49" s="91">
        <f t="shared" si="22"/>
        <v>0</v>
      </c>
      <c r="U49" s="91">
        <f t="shared" si="22"/>
        <v>0</v>
      </c>
      <c r="V49" s="91">
        <f t="shared" si="22"/>
        <v>0</v>
      </c>
      <c r="W49" s="91">
        <f t="shared" si="22"/>
        <v>0</v>
      </c>
      <c r="X49" s="91">
        <f t="shared" si="22"/>
        <v>0</v>
      </c>
      <c r="Y49" s="91">
        <f t="shared" si="22"/>
        <v>0</v>
      </c>
      <c r="Z49" s="91">
        <f t="shared" si="22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91">
        <f t="shared" si="22"/>
        <v>0</v>
      </c>
      <c r="AE49" s="91">
        <f t="shared" si="22"/>
        <v>0</v>
      </c>
      <c r="AF49" s="91">
        <f t="shared" si="22"/>
        <v>0</v>
      </c>
      <c r="AG49" s="91">
        <f t="shared" si="22"/>
        <v>0</v>
      </c>
      <c r="AH49" s="91">
        <f t="shared" si="22"/>
        <v>0</v>
      </c>
      <c r="AI49" s="91">
        <f t="shared" si="22"/>
        <v>0</v>
      </c>
      <c r="AJ49" s="91">
        <f t="shared" si="22"/>
        <v>0</v>
      </c>
      <c r="AK49" s="91">
        <f t="shared" si="22"/>
        <v>0</v>
      </c>
      <c r="AL49" s="91">
        <f t="shared" si="22"/>
        <v>0</v>
      </c>
      <c r="AM49" s="91">
        <f t="shared" si="22"/>
        <v>0</v>
      </c>
      <c r="AN49" s="91">
        <f t="shared" si="22"/>
        <v>0</v>
      </c>
      <c r="AO49" s="91">
        <f t="shared" si="22"/>
        <v>0</v>
      </c>
      <c r="AP49" s="91">
        <f t="shared" si="22"/>
        <v>0</v>
      </c>
      <c r="AQ49" s="91">
        <f t="shared" si="22"/>
        <v>0</v>
      </c>
      <c r="AR49" s="91">
        <f t="shared" si="22"/>
        <v>0</v>
      </c>
      <c r="AS49" s="91">
        <f t="shared" si="22"/>
        <v>0</v>
      </c>
      <c r="AT49" s="91">
        <f t="shared" si="22"/>
        <v>0</v>
      </c>
      <c r="AU49" s="91">
        <f t="shared" si="22"/>
        <v>0</v>
      </c>
      <c r="AV49" s="91">
        <f t="shared" si="22"/>
        <v>0</v>
      </c>
      <c r="AW49" s="91">
        <f t="shared" si="22"/>
        <v>0</v>
      </c>
      <c r="AX49" s="91">
        <f t="shared" si="22"/>
        <v>0</v>
      </c>
      <c r="AY49" s="91">
        <f t="shared" si="22"/>
        <v>0</v>
      </c>
      <c r="AZ49" s="91">
        <f t="shared" si="22"/>
        <v>0</v>
      </c>
      <c r="BA49" s="91">
        <f t="shared" si="22"/>
        <v>0</v>
      </c>
      <c r="BB49" s="91">
        <f t="shared" si="22"/>
        <v>0</v>
      </c>
      <c r="BC49" s="91">
        <f t="shared" si="22"/>
        <v>0</v>
      </c>
      <c r="BD49" s="91">
        <f t="shared" si="22"/>
        <v>0</v>
      </c>
    </row>
    <row r="50" spans="1:56" s="105" customFormat="1" ht="15.75" x14ac:dyDescent="0.25">
      <c r="A50" s="59">
        <v>38</v>
      </c>
      <c r="B50" s="59" t="s">
        <v>78</v>
      </c>
      <c r="C50" s="190">
        <f>'Crop Loan'!AK54</f>
        <v>0</v>
      </c>
      <c r="D50" s="190">
        <f>'Crop Loan'!AL54</f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190">
        <f>C50+E50+I50+K50</f>
        <v>0</v>
      </c>
      <c r="N50" s="190">
        <f>D50+F50+J50+L50</f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f>O50+Q50+S50+U50+W50</f>
        <v>0</v>
      </c>
      <c r="Z50" s="59">
        <f>P50+R50+T50+V50+X50</f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f>M50+Y50+AA50+AC50+AE50+AG50+AI50+AK50</f>
        <v>0</v>
      </c>
      <c r="AN50" s="59">
        <f>N50+Z50+AB50+AD50+AF50+AH50+AJ50+AL50</f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</row>
    <row r="51" spans="1:56" s="105" customFormat="1" ht="15.75" x14ac:dyDescent="0.25">
      <c r="A51" s="59">
        <v>39</v>
      </c>
      <c r="B51" s="59" t="s">
        <v>79</v>
      </c>
      <c r="C51" s="190">
        <f>'Crop Loan'!AK55</f>
        <v>8608</v>
      </c>
      <c r="D51" s="190">
        <f>'Crop Loan'!AL55</f>
        <v>3951</v>
      </c>
      <c r="E51" s="59">
        <v>371</v>
      </c>
      <c r="F51" s="59">
        <v>603.4</v>
      </c>
      <c r="G51" s="59">
        <v>331</v>
      </c>
      <c r="H51" s="59">
        <v>493.83</v>
      </c>
      <c r="I51" s="59">
        <v>11</v>
      </c>
      <c r="J51" s="59">
        <v>32.24</v>
      </c>
      <c r="K51" s="59">
        <v>0</v>
      </c>
      <c r="L51" s="59">
        <v>0</v>
      </c>
      <c r="M51" s="190">
        <f>C51+E51+I51+K51</f>
        <v>8990</v>
      </c>
      <c r="N51" s="190">
        <f>D51+F51+J51+L51</f>
        <v>4586.6399999999994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242</v>
      </c>
      <c r="X51" s="59">
        <v>1300.0899999999999</v>
      </c>
      <c r="Y51" s="59">
        <f>O51+Q51+S51+U51+W51</f>
        <v>242</v>
      </c>
      <c r="Z51" s="59">
        <f>P51+R51+T51+V51+X51</f>
        <v>1300.0899999999999</v>
      </c>
      <c r="AA51" s="59">
        <v>0</v>
      </c>
      <c r="AB51" s="59">
        <v>0</v>
      </c>
      <c r="AC51" s="59">
        <v>13</v>
      </c>
      <c r="AD51" s="59">
        <v>32</v>
      </c>
      <c r="AE51" s="59">
        <v>55</v>
      </c>
      <c r="AF51" s="59">
        <v>649.99</v>
      </c>
      <c r="AG51" s="59">
        <v>146</v>
      </c>
      <c r="AH51" s="59">
        <v>760.62</v>
      </c>
      <c r="AI51" s="59">
        <v>256</v>
      </c>
      <c r="AJ51" s="59">
        <v>1314.64</v>
      </c>
      <c r="AK51" s="59">
        <v>0</v>
      </c>
      <c r="AL51" s="59">
        <v>0</v>
      </c>
      <c r="AM51" s="59">
        <f>M51+Y51+AA51+AC51+AE51+AG51+AI51+AK51</f>
        <v>9702</v>
      </c>
      <c r="AN51" s="59">
        <f>N51+Z51+AB51+AD51+AF51+AH51+AJ51+AL51</f>
        <v>8643.98</v>
      </c>
      <c r="AO51" s="59">
        <v>1437</v>
      </c>
      <c r="AP51" s="59">
        <v>1296.73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933</v>
      </c>
      <c r="AZ51" s="59">
        <v>2126.23</v>
      </c>
      <c r="BA51" s="59">
        <v>933</v>
      </c>
      <c r="BB51" s="59">
        <v>2126.23</v>
      </c>
      <c r="BC51" s="59">
        <v>10525</v>
      </c>
      <c r="BD51" s="59">
        <v>10771.09</v>
      </c>
    </row>
    <row r="52" spans="1:56" s="107" customFormat="1" ht="15.75" customHeight="1" x14ac:dyDescent="0.25">
      <c r="A52" s="106"/>
      <c r="B52" s="91" t="s">
        <v>80</v>
      </c>
      <c r="C52" s="188">
        <f>SUM(C50:C51)</f>
        <v>8608</v>
      </c>
      <c r="D52" s="188">
        <f t="shared" ref="D52:BD52" si="23">SUM(D50:D51)</f>
        <v>3951</v>
      </c>
      <c r="E52" s="188">
        <f t="shared" si="23"/>
        <v>371</v>
      </c>
      <c r="F52" s="188">
        <f t="shared" si="23"/>
        <v>603.4</v>
      </c>
      <c r="G52" s="188">
        <f t="shared" si="23"/>
        <v>331</v>
      </c>
      <c r="H52" s="188">
        <f t="shared" si="23"/>
        <v>493.83</v>
      </c>
      <c r="I52" s="188">
        <f t="shared" si="23"/>
        <v>11</v>
      </c>
      <c r="J52" s="188">
        <f t="shared" si="23"/>
        <v>32.24</v>
      </c>
      <c r="K52" s="188">
        <f t="shared" si="23"/>
        <v>0</v>
      </c>
      <c r="L52" s="188">
        <f t="shared" si="23"/>
        <v>0</v>
      </c>
      <c r="M52" s="188">
        <f t="shared" si="23"/>
        <v>8990</v>
      </c>
      <c r="N52" s="188">
        <f t="shared" si="23"/>
        <v>4586.6399999999994</v>
      </c>
      <c r="O52" s="188">
        <f t="shared" si="23"/>
        <v>0</v>
      </c>
      <c r="P52" s="188">
        <f t="shared" si="23"/>
        <v>0</v>
      </c>
      <c r="Q52" s="188">
        <f t="shared" si="23"/>
        <v>0</v>
      </c>
      <c r="R52" s="188">
        <f t="shared" si="23"/>
        <v>0</v>
      </c>
      <c r="S52" s="188">
        <f t="shared" si="23"/>
        <v>0</v>
      </c>
      <c r="T52" s="188">
        <f t="shared" si="23"/>
        <v>0</v>
      </c>
      <c r="U52" s="188">
        <f t="shared" si="23"/>
        <v>0</v>
      </c>
      <c r="V52" s="188">
        <f t="shared" si="23"/>
        <v>0</v>
      </c>
      <c r="W52" s="188">
        <f t="shared" si="23"/>
        <v>242</v>
      </c>
      <c r="X52" s="188">
        <f t="shared" si="23"/>
        <v>1300.0899999999999</v>
      </c>
      <c r="Y52" s="188">
        <f t="shared" si="23"/>
        <v>242</v>
      </c>
      <c r="Z52" s="188">
        <f t="shared" si="23"/>
        <v>1300.0899999999999</v>
      </c>
      <c r="AA52" s="188">
        <f t="shared" si="23"/>
        <v>0</v>
      </c>
      <c r="AB52" s="188">
        <f t="shared" si="23"/>
        <v>0</v>
      </c>
      <c r="AC52" s="188">
        <f t="shared" si="23"/>
        <v>13</v>
      </c>
      <c r="AD52" s="188">
        <f t="shared" si="23"/>
        <v>32</v>
      </c>
      <c r="AE52" s="188">
        <f t="shared" si="23"/>
        <v>55</v>
      </c>
      <c r="AF52" s="188">
        <f t="shared" si="23"/>
        <v>649.99</v>
      </c>
      <c r="AG52" s="188">
        <f t="shared" si="23"/>
        <v>146</v>
      </c>
      <c r="AH52" s="188">
        <f t="shared" si="23"/>
        <v>760.62</v>
      </c>
      <c r="AI52" s="188">
        <f t="shared" si="23"/>
        <v>256</v>
      </c>
      <c r="AJ52" s="188">
        <f t="shared" si="23"/>
        <v>1314.64</v>
      </c>
      <c r="AK52" s="188">
        <f t="shared" si="23"/>
        <v>0</v>
      </c>
      <c r="AL52" s="188">
        <f t="shared" si="23"/>
        <v>0</v>
      </c>
      <c r="AM52" s="188">
        <f t="shared" si="23"/>
        <v>9702</v>
      </c>
      <c r="AN52" s="188">
        <f t="shared" si="23"/>
        <v>8643.98</v>
      </c>
      <c r="AO52" s="188">
        <f t="shared" si="23"/>
        <v>1437</v>
      </c>
      <c r="AP52" s="188">
        <f t="shared" si="23"/>
        <v>1296.73</v>
      </c>
      <c r="AQ52" s="188">
        <f t="shared" si="23"/>
        <v>0</v>
      </c>
      <c r="AR52" s="188">
        <f t="shared" si="23"/>
        <v>0</v>
      </c>
      <c r="AS52" s="188">
        <f t="shared" si="23"/>
        <v>0</v>
      </c>
      <c r="AT52" s="188">
        <f t="shared" si="23"/>
        <v>0</v>
      </c>
      <c r="AU52" s="188">
        <f t="shared" si="23"/>
        <v>0</v>
      </c>
      <c r="AV52" s="188">
        <f t="shared" si="23"/>
        <v>0</v>
      </c>
      <c r="AW52" s="188">
        <f t="shared" si="23"/>
        <v>0</v>
      </c>
      <c r="AX52" s="188">
        <f t="shared" si="23"/>
        <v>0</v>
      </c>
      <c r="AY52" s="188">
        <f t="shared" si="23"/>
        <v>933</v>
      </c>
      <c r="AZ52" s="188">
        <f t="shared" si="23"/>
        <v>2126.23</v>
      </c>
      <c r="BA52" s="188">
        <f t="shared" si="23"/>
        <v>933</v>
      </c>
      <c r="BB52" s="188">
        <f t="shared" si="23"/>
        <v>2126.23</v>
      </c>
      <c r="BC52" s="188">
        <f t="shared" si="23"/>
        <v>10525</v>
      </c>
      <c r="BD52" s="188">
        <f t="shared" si="23"/>
        <v>10771.09</v>
      </c>
    </row>
    <row r="53" spans="1:56" s="105" customFormat="1" ht="15.75" x14ac:dyDescent="0.25">
      <c r="A53" s="59">
        <v>40</v>
      </c>
      <c r="B53" s="59" t="s">
        <v>81</v>
      </c>
      <c r="C53" s="190">
        <f>'Crop Loan'!AK57</f>
        <v>64822</v>
      </c>
      <c r="D53" s="190">
        <f>'Crop Loan'!AL57</f>
        <v>30190</v>
      </c>
      <c r="E53" s="59">
        <v>422</v>
      </c>
      <c r="F53" s="59">
        <v>693.57</v>
      </c>
      <c r="G53" s="59">
        <v>359</v>
      </c>
      <c r="H53" s="59">
        <v>551.04</v>
      </c>
      <c r="I53" s="59">
        <v>4</v>
      </c>
      <c r="J53" s="59">
        <v>10.26</v>
      </c>
      <c r="K53" s="59">
        <v>0</v>
      </c>
      <c r="L53" s="59">
        <v>0</v>
      </c>
      <c r="M53" s="190">
        <f>C53+E53+I53+K53</f>
        <v>65248</v>
      </c>
      <c r="N53" s="190">
        <f>D53+F53+J53+L53</f>
        <v>30893.829999999998</v>
      </c>
      <c r="O53" s="59">
        <v>0</v>
      </c>
      <c r="P53" s="59">
        <v>0</v>
      </c>
      <c r="Q53" s="59">
        <v>39</v>
      </c>
      <c r="R53" s="59">
        <v>196.6</v>
      </c>
      <c r="S53" s="59">
        <v>0</v>
      </c>
      <c r="T53" s="59">
        <v>0</v>
      </c>
      <c r="U53" s="59">
        <v>33</v>
      </c>
      <c r="V53" s="59">
        <v>164.89</v>
      </c>
      <c r="W53" s="59">
        <v>246</v>
      </c>
      <c r="X53" s="59">
        <v>1224.05</v>
      </c>
      <c r="Y53" s="59">
        <f>O53+Q53+S53+U53+W53</f>
        <v>318</v>
      </c>
      <c r="Z53" s="59">
        <f>P53+R53+T53+V53+X53</f>
        <v>1585.54</v>
      </c>
      <c r="AA53" s="59">
        <v>0</v>
      </c>
      <c r="AB53" s="59">
        <v>0</v>
      </c>
      <c r="AC53" s="59">
        <v>9</v>
      </c>
      <c r="AD53" s="59">
        <v>30</v>
      </c>
      <c r="AE53" s="59">
        <v>25</v>
      </c>
      <c r="AF53" s="59">
        <v>311.99</v>
      </c>
      <c r="AG53" s="59">
        <v>494</v>
      </c>
      <c r="AH53" s="59">
        <v>2550.39</v>
      </c>
      <c r="AI53" s="59">
        <v>802</v>
      </c>
      <c r="AJ53" s="59">
        <v>4132.0600000000004</v>
      </c>
      <c r="AK53" s="59">
        <v>0</v>
      </c>
      <c r="AL53" s="59">
        <v>0</v>
      </c>
      <c r="AM53" s="59">
        <f>M53+Y53+AA53+AC53+AE53+AG53+AI53+AK53</f>
        <v>66896</v>
      </c>
      <c r="AN53" s="59">
        <f>N53+Z53+AB53+AD53+AF53+AH53+AJ53+AL53</f>
        <v>39503.81</v>
      </c>
      <c r="AO53" s="59">
        <v>10051</v>
      </c>
      <c r="AP53" s="59">
        <v>5925.74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67006</v>
      </c>
      <c r="BD53" s="59">
        <v>39504.92</v>
      </c>
    </row>
    <row r="54" spans="1:56" s="107" customFormat="1" ht="15.75" x14ac:dyDescent="0.25">
      <c r="A54" s="106"/>
      <c r="B54" s="91" t="s">
        <v>82</v>
      </c>
      <c r="C54" s="188">
        <f>C53</f>
        <v>64822</v>
      </c>
      <c r="D54" s="188">
        <f t="shared" ref="D54:BD54" si="24">D53</f>
        <v>30190</v>
      </c>
      <c r="E54" s="188">
        <f t="shared" si="24"/>
        <v>422</v>
      </c>
      <c r="F54" s="188">
        <f t="shared" si="24"/>
        <v>693.57</v>
      </c>
      <c r="G54" s="188">
        <f t="shared" si="24"/>
        <v>359</v>
      </c>
      <c r="H54" s="188">
        <f t="shared" si="24"/>
        <v>551.04</v>
      </c>
      <c r="I54" s="188">
        <f t="shared" si="24"/>
        <v>4</v>
      </c>
      <c r="J54" s="188">
        <f t="shared" si="24"/>
        <v>10.26</v>
      </c>
      <c r="K54" s="188">
        <f t="shared" si="24"/>
        <v>0</v>
      </c>
      <c r="L54" s="188">
        <f t="shared" si="24"/>
        <v>0</v>
      </c>
      <c r="M54" s="188">
        <f t="shared" si="24"/>
        <v>65248</v>
      </c>
      <c r="N54" s="188">
        <f t="shared" si="24"/>
        <v>30893.829999999998</v>
      </c>
      <c r="O54" s="188">
        <f t="shared" si="24"/>
        <v>0</v>
      </c>
      <c r="P54" s="188">
        <f t="shared" si="24"/>
        <v>0</v>
      </c>
      <c r="Q54" s="188">
        <f t="shared" si="24"/>
        <v>39</v>
      </c>
      <c r="R54" s="188">
        <f t="shared" si="24"/>
        <v>196.6</v>
      </c>
      <c r="S54" s="188">
        <f t="shared" si="24"/>
        <v>0</v>
      </c>
      <c r="T54" s="188">
        <f t="shared" si="24"/>
        <v>0</v>
      </c>
      <c r="U54" s="188">
        <f t="shared" si="24"/>
        <v>33</v>
      </c>
      <c r="V54" s="188">
        <f t="shared" si="24"/>
        <v>164.89</v>
      </c>
      <c r="W54" s="188">
        <f t="shared" si="24"/>
        <v>246</v>
      </c>
      <c r="X54" s="188">
        <f t="shared" si="24"/>
        <v>1224.05</v>
      </c>
      <c r="Y54" s="188">
        <f t="shared" si="24"/>
        <v>318</v>
      </c>
      <c r="Z54" s="188">
        <f t="shared" si="24"/>
        <v>1585.54</v>
      </c>
      <c r="AA54" s="188">
        <f t="shared" si="24"/>
        <v>0</v>
      </c>
      <c r="AB54" s="188">
        <f t="shared" si="24"/>
        <v>0</v>
      </c>
      <c r="AC54" s="188">
        <f t="shared" si="24"/>
        <v>9</v>
      </c>
      <c r="AD54" s="188">
        <f t="shared" si="24"/>
        <v>30</v>
      </c>
      <c r="AE54" s="188">
        <f t="shared" si="24"/>
        <v>25</v>
      </c>
      <c r="AF54" s="188">
        <f t="shared" si="24"/>
        <v>311.99</v>
      </c>
      <c r="AG54" s="188">
        <f t="shared" si="24"/>
        <v>494</v>
      </c>
      <c r="AH54" s="188">
        <f t="shared" si="24"/>
        <v>2550.39</v>
      </c>
      <c r="AI54" s="188">
        <f t="shared" si="24"/>
        <v>802</v>
      </c>
      <c r="AJ54" s="188">
        <f t="shared" si="24"/>
        <v>4132.0600000000004</v>
      </c>
      <c r="AK54" s="188">
        <f t="shared" si="24"/>
        <v>0</v>
      </c>
      <c r="AL54" s="188">
        <f t="shared" si="24"/>
        <v>0</v>
      </c>
      <c r="AM54" s="188">
        <f t="shared" si="24"/>
        <v>66896</v>
      </c>
      <c r="AN54" s="188">
        <f t="shared" si="24"/>
        <v>39503.81</v>
      </c>
      <c r="AO54" s="188">
        <f t="shared" si="24"/>
        <v>10051</v>
      </c>
      <c r="AP54" s="188">
        <f t="shared" si="24"/>
        <v>5925.74</v>
      </c>
      <c r="AQ54" s="188">
        <f t="shared" si="24"/>
        <v>0</v>
      </c>
      <c r="AR54" s="188">
        <f t="shared" si="24"/>
        <v>0</v>
      </c>
      <c r="AS54" s="188">
        <f t="shared" si="24"/>
        <v>0</v>
      </c>
      <c r="AT54" s="188">
        <f t="shared" si="24"/>
        <v>0</v>
      </c>
      <c r="AU54" s="188">
        <f t="shared" si="24"/>
        <v>0</v>
      </c>
      <c r="AV54" s="188">
        <f t="shared" si="24"/>
        <v>0</v>
      </c>
      <c r="AW54" s="188">
        <f t="shared" si="24"/>
        <v>0</v>
      </c>
      <c r="AX54" s="188">
        <f t="shared" si="24"/>
        <v>0</v>
      </c>
      <c r="AY54" s="188">
        <f t="shared" si="24"/>
        <v>0</v>
      </c>
      <c r="AZ54" s="188">
        <f t="shared" si="24"/>
        <v>0</v>
      </c>
      <c r="BA54" s="188">
        <f t="shared" si="24"/>
        <v>0</v>
      </c>
      <c r="BB54" s="188">
        <f t="shared" si="24"/>
        <v>0</v>
      </c>
      <c r="BC54" s="188">
        <f t="shared" si="24"/>
        <v>67006</v>
      </c>
      <c r="BD54" s="188">
        <f t="shared" si="24"/>
        <v>39504.92</v>
      </c>
    </row>
    <row r="55" spans="1:56" s="105" customFormat="1" ht="15.75" x14ac:dyDescent="0.25">
      <c r="A55" s="59">
        <v>42</v>
      </c>
      <c r="B55" s="59" t="s">
        <v>83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190">
        <f t="shared" ref="M55:N58" si="25">C55+E55+I55+K55</f>
        <v>0</v>
      </c>
      <c r="N55" s="190">
        <f t="shared" si="25"/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f t="shared" ref="Y55:Z58" si="26">O55+Q55+S55+U55+W55</f>
        <v>0</v>
      </c>
      <c r="Z55" s="59">
        <f t="shared" si="26"/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f t="shared" ref="AM55:AN58" si="27">M55+Y55+AA55+AC55+AE55+AG55+AI55+AK55</f>
        <v>0</v>
      </c>
      <c r="AN55" s="59">
        <f t="shared" si="27"/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</row>
    <row r="56" spans="1:56" s="105" customFormat="1" ht="15.75" x14ac:dyDescent="0.25">
      <c r="A56" s="59">
        <v>43</v>
      </c>
      <c r="B56" s="59" t="s">
        <v>84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190">
        <f t="shared" si="25"/>
        <v>0</v>
      </c>
      <c r="N56" s="190">
        <f t="shared" si="25"/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f t="shared" si="26"/>
        <v>0</v>
      </c>
      <c r="Z56" s="59">
        <f t="shared" si="26"/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f t="shared" si="27"/>
        <v>0</v>
      </c>
      <c r="AN56" s="59">
        <f t="shared" si="27"/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</row>
    <row r="57" spans="1:56" s="105" customFormat="1" ht="15.75" x14ac:dyDescent="0.25">
      <c r="A57" s="59">
        <v>44</v>
      </c>
      <c r="B57" s="59" t="s">
        <v>85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190">
        <f t="shared" si="25"/>
        <v>0</v>
      </c>
      <c r="N57" s="190">
        <f t="shared" si="25"/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f t="shared" si="26"/>
        <v>0</v>
      </c>
      <c r="Z57" s="59">
        <f t="shared" si="26"/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f t="shared" si="27"/>
        <v>0</v>
      </c>
      <c r="AN57" s="59">
        <f t="shared" si="27"/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</row>
    <row r="58" spans="1:56" s="105" customFormat="1" ht="15.75" x14ac:dyDescent="0.25">
      <c r="A58" s="59">
        <v>45</v>
      </c>
      <c r="B58" s="59" t="s">
        <v>86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190">
        <f t="shared" si="25"/>
        <v>0</v>
      </c>
      <c r="N58" s="190">
        <f t="shared" si="25"/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f t="shared" si="26"/>
        <v>0</v>
      </c>
      <c r="Z58" s="59">
        <f t="shared" si="26"/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f t="shared" si="27"/>
        <v>0</v>
      </c>
      <c r="AN58" s="59">
        <f t="shared" si="27"/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</row>
    <row r="59" spans="1:56" s="107" customFormat="1" ht="15.75" x14ac:dyDescent="0.25">
      <c r="A59" s="106"/>
      <c r="B59" s="91" t="s">
        <v>87</v>
      </c>
      <c r="C59" s="188">
        <f>SUM(C55:C58)</f>
        <v>0</v>
      </c>
      <c r="D59" s="188">
        <f t="shared" ref="D59:BD59" si="28">SUM(D55:D58)</f>
        <v>0</v>
      </c>
      <c r="E59" s="188">
        <f t="shared" si="28"/>
        <v>0</v>
      </c>
      <c r="F59" s="188">
        <f t="shared" si="28"/>
        <v>0</v>
      </c>
      <c r="G59" s="188">
        <f t="shared" si="28"/>
        <v>0</v>
      </c>
      <c r="H59" s="188">
        <f t="shared" si="28"/>
        <v>0</v>
      </c>
      <c r="I59" s="188">
        <f t="shared" si="28"/>
        <v>0</v>
      </c>
      <c r="J59" s="188">
        <f t="shared" si="28"/>
        <v>0</v>
      </c>
      <c r="K59" s="188">
        <f t="shared" si="28"/>
        <v>0</v>
      </c>
      <c r="L59" s="188">
        <f t="shared" si="28"/>
        <v>0</v>
      </c>
      <c r="M59" s="188">
        <f t="shared" si="28"/>
        <v>0</v>
      </c>
      <c r="N59" s="188">
        <f t="shared" si="28"/>
        <v>0</v>
      </c>
      <c r="O59" s="188">
        <f t="shared" si="28"/>
        <v>0</v>
      </c>
      <c r="P59" s="188">
        <f t="shared" si="28"/>
        <v>0</v>
      </c>
      <c r="Q59" s="188">
        <f t="shared" si="28"/>
        <v>0</v>
      </c>
      <c r="R59" s="188">
        <f t="shared" si="28"/>
        <v>0</v>
      </c>
      <c r="S59" s="188">
        <f t="shared" si="28"/>
        <v>0</v>
      </c>
      <c r="T59" s="188">
        <f t="shared" si="28"/>
        <v>0</v>
      </c>
      <c r="U59" s="188">
        <f t="shared" si="28"/>
        <v>0</v>
      </c>
      <c r="V59" s="188">
        <f t="shared" si="28"/>
        <v>0</v>
      </c>
      <c r="W59" s="188">
        <f t="shared" si="28"/>
        <v>0</v>
      </c>
      <c r="X59" s="188">
        <f t="shared" si="28"/>
        <v>0</v>
      </c>
      <c r="Y59" s="188">
        <f t="shared" si="28"/>
        <v>0</v>
      </c>
      <c r="Z59" s="188">
        <f t="shared" si="28"/>
        <v>0</v>
      </c>
      <c r="AA59" s="188">
        <f t="shared" si="28"/>
        <v>0</v>
      </c>
      <c r="AB59" s="188">
        <f t="shared" si="28"/>
        <v>0</v>
      </c>
      <c r="AC59" s="188">
        <f t="shared" si="28"/>
        <v>0</v>
      </c>
      <c r="AD59" s="188">
        <f t="shared" si="28"/>
        <v>0</v>
      </c>
      <c r="AE59" s="188">
        <f t="shared" si="28"/>
        <v>0</v>
      </c>
      <c r="AF59" s="188">
        <f t="shared" si="28"/>
        <v>0</v>
      </c>
      <c r="AG59" s="188">
        <f t="shared" si="28"/>
        <v>0</v>
      </c>
      <c r="AH59" s="188">
        <f t="shared" si="28"/>
        <v>0</v>
      </c>
      <c r="AI59" s="188">
        <f t="shared" si="28"/>
        <v>0</v>
      </c>
      <c r="AJ59" s="188">
        <f t="shared" si="28"/>
        <v>0</v>
      </c>
      <c r="AK59" s="188">
        <f t="shared" si="28"/>
        <v>0</v>
      </c>
      <c r="AL59" s="188">
        <f t="shared" si="28"/>
        <v>0</v>
      </c>
      <c r="AM59" s="188">
        <f t="shared" si="28"/>
        <v>0</v>
      </c>
      <c r="AN59" s="188">
        <f t="shared" si="28"/>
        <v>0</v>
      </c>
      <c r="AO59" s="188">
        <f t="shared" si="28"/>
        <v>0</v>
      </c>
      <c r="AP59" s="188">
        <f t="shared" si="28"/>
        <v>0</v>
      </c>
      <c r="AQ59" s="188">
        <f t="shared" si="28"/>
        <v>0</v>
      </c>
      <c r="AR59" s="188">
        <f t="shared" si="28"/>
        <v>0</v>
      </c>
      <c r="AS59" s="188">
        <f t="shared" si="28"/>
        <v>0</v>
      </c>
      <c r="AT59" s="188">
        <f t="shared" si="28"/>
        <v>0</v>
      </c>
      <c r="AU59" s="188">
        <f t="shared" si="28"/>
        <v>0</v>
      </c>
      <c r="AV59" s="188">
        <f t="shared" si="28"/>
        <v>0</v>
      </c>
      <c r="AW59" s="188">
        <f t="shared" si="28"/>
        <v>0</v>
      </c>
      <c r="AX59" s="188">
        <f t="shared" si="28"/>
        <v>0</v>
      </c>
      <c r="AY59" s="188">
        <f t="shared" si="28"/>
        <v>0</v>
      </c>
      <c r="AZ59" s="188">
        <f t="shared" si="28"/>
        <v>0</v>
      </c>
      <c r="BA59" s="188">
        <f t="shared" si="28"/>
        <v>0</v>
      </c>
      <c r="BB59" s="188">
        <f t="shared" si="28"/>
        <v>0</v>
      </c>
      <c r="BC59" s="188">
        <f t="shared" si="28"/>
        <v>0</v>
      </c>
      <c r="BD59" s="188">
        <f t="shared" si="28"/>
        <v>0</v>
      </c>
    </row>
    <row r="60" spans="1:56" s="107" customFormat="1" ht="15.75" x14ac:dyDescent="0.25">
      <c r="A60" s="106"/>
      <c r="B60" s="91" t="s">
        <v>88</v>
      </c>
      <c r="C60" s="188">
        <f>C59+C54+C52+C49+C47+C45+C35+C20</f>
        <v>107505</v>
      </c>
      <c r="D60" s="188">
        <f t="shared" ref="D60:BB60" si="29">D59+D54+D52+D49+D47+D45+D35+D20</f>
        <v>49996</v>
      </c>
      <c r="E60" s="188">
        <f t="shared" si="29"/>
        <v>10044</v>
      </c>
      <c r="F60" s="188">
        <f t="shared" si="29"/>
        <v>16217.050000000001</v>
      </c>
      <c r="G60" s="188">
        <f t="shared" si="29"/>
        <v>8923</v>
      </c>
      <c r="H60" s="188">
        <f t="shared" si="29"/>
        <v>13377.900000000001</v>
      </c>
      <c r="I60" s="188">
        <f t="shared" si="29"/>
        <v>378</v>
      </c>
      <c r="J60" s="188">
        <f t="shared" si="29"/>
        <v>979.51</v>
      </c>
      <c r="K60" s="188">
        <f t="shared" si="29"/>
        <v>196</v>
      </c>
      <c r="L60" s="188">
        <f t="shared" si="29"/>
        <v>503.44000000000005</v>
      </c>
      <c r="M60" s="188">
        <f t="shared" si="29"/>
        <v>118123</v>
      </c>
      <c r="N60" s="188">
        <f t="shared" si="29"/>
        <v>67696</v>
      </c>
      <c r="O60" s="188">
        <f t="shared" si="29"/>
        <v>0</v>
      </c>
      <c r="P60" s="188">
        <f t="shared" si="29"/>
        <v>0</v>
      </c>
      <c r="Q60" s="188">
        <f t="shared" si="29"/>
        <v>796</v>
      </c>
      <c r="R60" s="188">
        <f t="shared" si="29"/>
        <v>3906.3599999999997</v>
      </c>
      <c r="S60" s="188">
        <f t="shared" si="29"/>
        <v>30</v>
      </c>
      <c r="T60" s="188">
        <f t="shared" si="29"/>
        <v>166.42</v>
      </c>
      <c r="U60" s="188">
        <f t="shared" si="29"/>
        <v>545</v>
      </c>
      <c r="V60" s="188">
        <f t="shared" si="29"/>
        <v>2738.48</v>
      </c>
      <c r="W60" s="188">
        <f t="shared" si="29"/>
        <v>6108</v>
      </c>
      <c r="X60" s="188">
        <f t="shared" si="29"/>
        <v>30688.739999999998</v>
      </c>
      <c r="Y60" s="188">
        <f t="shared" si="29"/>
        <v>7479</v>
      </c>
      <c r="Z60" s="188">
        <f t="shared" si="29"/>
        <v>37499.999999999993</v>
      </c>
      <c r="AA60" s="188">
        <f t="shared" si="29"/>
        <v>0</v>
      </c>
      <c r="AB60" s="188">
        <f t="shared" si="29"/>
        <v>0</v>
      </c>
      <c r="AC60" s="188">
        <f t="shared" si="29"/>
        <v>580</v>
      </c>
      <c r="AD60" s="188">
        <f t="shared" si="29"/>
        <v>2115</v>
      </c>
      <c r="AE60" s="188">
        <f t="shared" si="29"/>
        <v>1201</v>
      </c>
      <c r="AF60" s="188">
        <f t="shared" si="29"/>
        <v>14500</v>
      </c>
      <c r="AG60" s="188">
        <f t="shared" si="29"/>
        <v>1734</v>
      </c>
      <c r="AH60" s="188">
        <f t="shared" si="29"/>
        <v>8964.48</v>
      </c>
      <c r="AI60" s="188">
        <f t="shared" si="29"/>
        <v>2923</v>
      </c>
      <c r="AJ60" s="188">
        <f t="shared" si="29"/>
        <v>15044.79</v>
      </c>
      <c r="AK60" s="188">
        <f t="shared" si="29"/>
        <v>97</v>
      </c>
      <c r="AL60" s="188">
        <f t="shared" si="29"/>
        <v>500.73</v>
      </c>
      <c r="AM60" s="188">
        <f>M60+Y60+AA60+AC60+AE60+AG60+AI60+AK60</f>
        <v>132137</v>
      </c>
      <c r="AN60" s="188">
        <f>N60+Z60+AB60+AD60+AF60+AH60+AJ60+AL60</f>
        <v>146321</v>
      </c>
      <c r="AO60" s="188">
        <f t="shared" si="29"/>
        <v>19822</v>
      </c>
      <c r="AP60" s="188">
        <f t="shared" si="29"/>
        <v>21948.799999999996</v>
      </c>
      <c r="AQ60" s="188">
        <f t="shared" si="29"/>
        <v>0</v>
      </c>
      <c r="AR60" s="188">
        <f t="shared" si="29"/>
        <v>0</v>
      </c>
      <c r="AS60" s="188">
        <f t="shared" si="29"/>
        <v>0</v>
      </c>
      <c r="AT60" s="188">
        <f t="shared" si="29"/>
        <v>0</v>
      </c>
      <c r="AU60" s="188">
        <f t="shared" si="29"/>
        <v>0</v>
      </c>
      <c r="AV60" s="188">
        <f t="shared" si="29"/>
        <v>0</v>
      </c>
      <c r="AW60" s="188">
        <f t="shared" si="29"/>
        <v>0</v>
      </c>
      <c r="AX60" s="188">
        <f t="shared" si="29"/>
        <v>0</v>
      </c>
      <c r="AY60" s="188">
        <f t="shared" si="29"/>
        <v>10765</v>
      </c>
      <c r="AZ60" s="188">
        <f t="shared" si="29"/>
        <v>24500</v>
      </c>
      <c r="BA60" s="188">
        <f t="shared" si="29"/>
        <v>10765</v>
      </c>
      <c r="BB60" s="188">
        <f t="shared" si="29"/>
        <v>24500</v>
      </c>
      <c r="BC60" s="188">
        <f>AM60+BA60</f>
        <v>142902</v>
      </c>
      <c r="BD60" s="188">
        <f>AN60+BB60</f>
        <v>170821</v>
      </c>
    </row>
  </sheetData>
  <mergeCells count="35">
    <mergeCell ref="AU5:AV6"/>
    <mergeCell ref="AW5:AX6"/>
    <mergeCell ref="AY5:AZ6"/>
    <mergeCell ref="BA5:BB6"/>
    <mergeCell ref="C6:D6"/>
    <mergeCell ref="E6:F6"/>
    <mergeCell ref="AI5:AJ6"/>
    <mergeCell ref="AK5:AL6"/>
    <mergeCell ref="AM5:AN6"/>
    <mergeCell ref="AA5:AB6"/>
    <mergeCell ref="AC5:AD6"/>
    <mergeCell ref="AE5:AF6"/>
    <mergeCell ref="AG5:AH6"/>
    <mergeCell ref="I5:J6"/>
    <mergeCell ref="A4:B4"/>
    <mergeCell ref="A5:A7"/>
    <mergeCell ref="B5:B7"/>
    <mergeCell ref="C5:F5"/>
    <mergeCell ref="G5:H6"/>
    <mergeCell ref="B2:BB2"/>
    <mergeCell ref="B3:BB3"/>
    <mergeCell ref="C4:AP4"/>
    <mergeCell ref="AQ4:BB4"/>
    <mergeCell ref="BC4:BD6"/>
    <mergeCell ref="K5:L6"/>
    <mergeCell ref="M5:N6"/>
    <mergeCell ref="O5:P6"/>
    <mergeCell ref="Q5:R6"/>
    <mergeCell ref="S5:T6"/>
    <mergeCell ref="U5:V6"/>
    <mergeCell ref="AO5:AP6"/>
    <mergeCell ref="AQ5:AR6"/>
    <mergeCell ref="AS5:AT6"/>
    <mergeCell ref="W5:X6"/>
    <mergeCell ref="Y5:Z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Dist Wise</vt:lpstr>
      <vt:lpstr>Bank wise</vt:lpstr>
      <vt:lpstr>Crop Loan</vt:lpstr>
      <vt:lpstr>A Nagar</vt:lpstr>
      <vt:lpstr>AKOLA</vt:lpstr>
      <vt:lpstr>AMARAVATI</vt:lpstr>
      <vt:lpstr>AURANGABAD</vt:lpstr>
      <vt:lpstr>BEED</vt:lpstr>
      <vt:lpstr>BHANDARA</vt:lpstr>
      <vt:lpstr>BULDHANA</vt:lpstr>
      <vt:lpstr>CHANDRAPUR</vt:lpstr>
      <vt:lpstr>DHULE</vt:lpstr>
      <vt:lpstr>GADCHIROLI</vt:lpstr>
      <vt:lpstr>GONDIA</vt:lpstr>
      <vt:lpstr>HINGOLI</vt:lpstr>
      <vt:lpstr>JALGAON</vt:lpstr>
      <vt:lpstr>JALNA</vt:lpstr>
      <vt:lpstr>KOLHAPUR</vt:lpstr>
      <vt:lpstr>LATUR</vt:lpstr>
      <vt:lpstr>MUMBAI CITY</vt:lpstr>
      <vt:lpstr>MUMBAI SUBURB</vt:lpstr>
      <vt:lpstr>NAGPUR</vt:lpstr>
      <vt:lpstr>NANDED</vt:lpstr>
      <vt:lpstr>NANDURBAR</vt:lpstr>
      <vt:lpstr>NASHIK</vt:lpstr>
      <vt:lpstr>OSMANABAD</vt:lpstr>
      <vt:lpstr>PALGHAR</vt:lpstr>
      <vt:lpstr>PARBHANI</vt:lpstr>
      <vt:lpstr>PUNE</vt:lpstr>
      <vt:lpstr>RAIGAD</vt:lpstr>
      <vt:lpstr>RATNAGIRI</vt:lpstr>
      <vt:lpstr>SANGLI</vt:lpstr>
      <vt:lpstr>SATARA</vt:lpstr>
      <vt:lpstr>SINDHUDURG</vt:lpstr>
      <vt:lpstr>SOLAPUR</vt:lpstr>
      <vt:lpstr>THANE</vt:lpstr>
      <vt:lpstr>WARDHA</vt:lpstr>
      <vt:lpstr>WASHIM</vt:lpstr>
      <vt:lpstr>YAVATMAL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dena</dc:creator>
  <cp:lastModifiedBy>A.R.Teke</cp:lastModifiedBy>
  <cp:lastPrinted>2021-07-22T14:23:36Z</cp:lastPrinted>
  <dcterms:created xsi:type="dcterms:W3CDTF">2016-07-14T06:07:07Z</dcterms:created>
  <dcterms:modified xsi:type="dcterms:W3CDTF">2021-10-07T09:17:49Z</dcterms:modified>
</cp:coreProperties>
</file>